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thapa\Downloads\"/>
    </mc:Choice>
  </mc:AlternateContent>
  <xr:revisionPtr revIDLastSave="0" documentId="8_{0ADFAE34-FC89-4CF5-8CD4-6A3FA53F8704}" xr6:coauthVersionLast="47" xr6:coauthVersionMax="47" xr10:uidLastSave="{00000000-0000-0000-0000-000000000000}"/>
  <workbookProtection workbookAlgorithmName="SHA-512" workbookHashValue="hlugiOs7s9irrH+7P+Gh6ulvm+rO3aQj9jIc4OG/lmG9cfRc3yenHIdvO+gIOQo3IozsH1Ku0PJzejxd4VZYPw==" workbookSaltValue="VSu6ImrDwgPWZt5SQyxD5A==" workbookSpinCount="100000" lockStructure="1"/>
  <bookViews>
    <workbookView xWindow="-28920" yWindow="-165" windowWidth="29040" windowHeight="15720" tabRatio="828" xr2:uid="{00000000-000D-0000-FFFF-FFFF00000000}"/>
  </bookViews>
  <sheets>
    <sheet name="Annual Review" sheetId="1" r:id="rId1"/>
    <sheet name="National Summary" sheetId="2" r:id="rId2"/>
    <sheet name="State Summary" sheetId="12" r:id="rId3"/>
    <sheet name="NSW" sheetId="4" r:id="rId4"/>
    <sheet name="VIC" sheetId="28" r:id="rId5"/>
    <sheet name="QLD" sheetId="29" r:id="rId6"/>
    <sheet name="WA" sheetId="30" r:id="rId7"/>
    <sheet name="SA" sheetId="31" r:id="rId8"/>
    <sheet name="ACT" sheetId="34" r:id="rId9"/>
    <sheet name="Trend Analysis" sheetId="27" r:id="rId10"/>
    <sheet name="Database" sheetId="22" state="veryHidden" r:id="rId11"/>
    <sheet name="Calculator" sheetId="35" state="veryHidden" r:id="rId12"/>
  </sheets>
  <definedNames>
    <definedName name="_xlnm._FilterDatabase" localSheetId="10" hidden="1">Database!$A$1:$BP$415</definedName>
    <definedName name="_xlnm.Print_Area" localSheetId="8">ACT!$A$1:$BK$27</definedName>
    <definedName name="_xlnm.Print_Area" localSheetId="1">'National Summary'!$A$1:$M$42</definedName>
    <definedName name="_xlnm.Print_Area" localSheetId="3">NSW!$A$1:$BK$32</definedName>
    <definedName name="_xlnm.Print_Area" localSheetId="5">QLD!$A$1:$BK$27</definedName>
    <definedName name="_xlnm.Print_Area" localSheetId="7">SA!$A$1:$BK$27</definedName>
    <definedName name="_xlnm.Print_Area" localSheetId="2">'State Summary'!$A$1:$AE$41</definedName>
    <definedName name="_xlnm.Print_Area" localSheetId="4">VIC!$A$1:$BK$27</definedName>
    <definedName name="_xlnm.Print_Area" localSheetId="6">WA!$A$1:$BK$27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8" i="22" l="1"/>
  <c r="A449" i="22"/>
  <c r="A450" i="22"/>
  <c r="A451" i="22"/>
  <c r="A452" i="22"/>
  <c r="A453" i="22"/>
  <c r="A454" i="22"/>
  <c r="A455" i="22"/>
  <c r="DP55" i="27" s="1"/>
  <c r="CN112" i="27" s="1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47" i="22"/>
  <c r="A446" i="22"/>
  <c r="A445" i="22"/>
  <c r="A444" i="22"/>
  <c r="EQ55" i="27" s="1"/>
  <c r="BJ112" i="27" s="1"/>
  <c r="EN55" i="27"/>
  <c r="AN112" i="27" s="1"/>
  <c r="EO55" i="27"/>
  <c r="AY112" i="27" s="1"/>
  <c r="EP55" i="27"/>
  <c r="ER55" i="27"/>
  <c r="BU112" i="27" s="1"/>
  <c r="ES55" i="27"/>
  <c r="CF112" i="27" s="1"/>
  <c r="ET55" i="27"/>
  <c r="CQ112" i="27" s="1"/>
  <c r="EN56" i="27"/>
  <c r="AN113" i="27" s="1"/>
  <c r="EO56" i="27"/>
  <c r="AY113" i="27" s="1"/>
  <c r="EP56" i="27"/>
  <c r="EQ56" i="27"/>
  <c r="BJ113" i="27" s="1"/>
  <c r="ER56" i="27"/>
  <c r="BU113" i="27" s="1"/>
  <c r="ES56" i="27"/>
  <c r="CF113" i="27" s="1"/>
  <c r="ET56" i="27"/>
  <c r="CQ113" i="27" s="1"/>
  <c r="EN57" i="27"/>
  <c r="AN114" i="27" s="1"/>
  <c r="EP57" i="27"/>
  <c r="EQ57" i="27"/>
  <c r="BJ114" i="27" s="1"/>
  <c r="ER57" i="27"/>
  <c r="BU114" i="27" s="1"/>
  <c r="ES57" i="27"/>
  <c r="CF114" i="27" s="1"/>
  <c r="ET57" i="27"/>
  <c r="CQ114" i="27" s="1"/>
  <c r="EO58" i="27"/>
  <c r="AY115" i="27" s="1"/>
  <c r="EP58" i="27"/>
  <c r="EQ58" i="27"/>
  <c r="BJ115" i="27" s="1"/>
  <c r="ER58" i="27"/>
  <c r="BU115" i="27" s="1"/>
  <c r="ES58" i="27"/>
  <c r="CF115" i="27" s="1"/>
  <c r="EL55" i="27"/>
  <c r="EL56" i="27"/>
  <c r="EL57" i="27"/>
  <c r="EL58" i="27"/>
  <c r="EB55" i="27"/>
  <c r="EB56" i="27"/>
  <c r="EB57" i="27"/>
  <c r="EB58" i="27"/>
  <c r="DR55" i="27"/>
  <c r="DR56" i="27"/>
  <c r="DR57" i="27"/>
  <c r="DR58" i="27"/>
  <c r="DK56" i="27"/>
  <c r="AV113" i="27" s="1"/>
  <c r="DJ58" i="27"/>
  <c r="AK115" i="27" s="1"/>
  <c r="DH55" i="27"/>
  <c r="DH56" i="27"/>
  <c r="DH57" i="27"/>
  <c r="DH58" i="27"/>
  <c r="DD56" i="27"/>
  <c r="BQ113" i="27" s="1"/>
  <c r="DC58" i="27"/>
  <c r="BF115" i="27" s="1"/>
  <c r="CX55" i="27"/>
  <c r="CX56" i="27"/>
  <c r="CX57" i="27"/>
  <c r="CX58" i="27"/>
  <c r="CQ56" i="27"/>
  <c r="AT113" i="27" s="1"/>
  <c r="CV57" i="27"/>
  <c r="CL114" i="27" s="1"/>
  <c r="CN55" i="27"/>
  <c r="CN56" i="27"/>
  <c r="CN57" i="27"/>
  <c r="CN58" i="27"/>
  <c r="CF55" i="27"/>
  <c r="AH112" i="27" s="1"/>
  <c r="CG55" i="27"/>
  <c r="AS112" i="27" s="1"/>
  <c r="CL55" i="27"/>
  <c r="CK112" i="27" s="1"/>
  <c r="CG56" i="27"/>
  <c r="AS113" i="27" s="1"/>
  <c r="CH56" i="27"/>
  <c r="CJ56" i="27"/>
  <c r="BO113" i="27" s="1"/>
  <c r="CK56" i="27"/>
  <c r="BZ113" i="27" s="1"/>
  <c r="CL56" i="27"/>
  <c r="CK113" i="27" s="1"/>
  <c r="CL57" i="27"/>
  <c r="CK114" i="27" s="1"/>
  <c r="CD55" i="27"/>
  <c r="CD56" i="27"/>
  <c r="CD57" i="27"/>
  <c r="CD58" i="27"/>
  <c r="BY55" i="27"/>
  <c r="BC112" i="27" s="1"/>
  <c r="CB58" i="27"/>
  <c r="CJ115" i="27" s="1"/>
  <c r="BT55" i="27"/>
  <c r="BT56" i="27"/>
  <c r="BT57" i="27"/>
  <c r="BT58" i="27"/>
  <c r="BL55" i="27"/>
  <c r="AF112" i="27" s="1"/>
  <c r="BM55" i="27"/>
  <c r="AQ112" i="27" s="1"/>
  <c r="BN55" i="27"/>
  <c r="BO55" i="27"/>
  <c r="BB112" i="27" s="1"/>
  <c r="BP55" i="27"/>
  <c r="BM112" i="27" s="1"/>
  <c r="BQ55" i="27"/>
  <c r="BX112" i="27" s="1"/>
  <c r="BR55" i="27"/>
  <c r="CI112" i="27" s="1"/>
  <c r="BL56" i="27"/>
  <c r="AF113" i="27" s="1"/>
  <c r="BM56" i="27"/>
  <c r="AQ113" i="27" s="1"/>
  <c r="BN56" i="27"/>
  <c r="BO56" i="27"/>
  <c r="BB113" i="27" s="1"/>
  <c r="BP56" i="27"/>
  <c r="BM113" i="27" s="1"/>
  <c r="BQ56" i="27"/>
  <c r="BX113" i="27" s="1"/>
  <c r="BR56" i="27"/>
  <c r="CI113" i="27" s="1"/>
  <c r="BL57" i="27"/>
  <c r="AF114" i="27" s="1"/>
  <c r="BM57" i="27"/>
  <c r="AQ114" i="27" s="1"/>
  <c r="BN57" i="27"/>
  <c r="BO57" i="27"/>
  <c r="BB114" i="27" s="1"/>
  <c r="BP57" i="27"/>
  <c r="BM114" i="27" s="1"/>
  <c r="BQ57" i="27"/>
  <c r="BX114" i="27" s="1"/>
  <c r="BR57" i="27"/>
  <c r="CI114" i="27" s="1"/>
  <c r="BL58" i="27"/>
  <c r="AF115" i="27" s="1"/>
  <c r="BM58" i="27"/>
  <c r="AQ115" i="27" s="1"/>
  <c r="BN58" i="27"/>
  <c r="BO58" i="27"/>
  <c r="BB115" i="27" s="1"/>
  <c r="BP58" i="27"/>
  <c r="BM115" i="27" s="1"/>
  <c r="BQ58" i="27"/>
  <c r="BX115" i="27" s="1"/>
  <c r="BR58" i="27"/>
  <c r="CI115" i="27" s="1"/>
  <c r="BJ55" i="27"/>
  <c r="BJ56" i="27"/>
  <c r="BJ57" i="27"/>
  <c r="BJ58" i="27"/>
  <c r="D59" i="34"/>
  <c r="F59" i="34"/>
  <c r="G59" i="34"/>
  <c r="H59" i="34"/>
  <c r="I59" i="34"/>
  <c r="J59" i="34"/>
  <c r="K59" i="34"/>
  <c r="M59" i="34"/>
  <c r="N59" i="34"/>
  <c r="O59" i="34"/>
  <c r="P59" i="34"/>
  <c r="Q59" i="34"/>
  <c r="R59" i="34"/>
  <c r="T59" i="34"/>
  <c r="U59" i="34"/>
  <c r="V59" i="34"/>
  <c r="W59" i="34"/>
  <c r="X59" i="34"/>
  <c r="Y59" i="34"/>
  <c r="AA59" i="34"/>
  <c r="AB59" i="34"/>
  <c r="H60" i="34"/>
  <c r="V60" i="34"/>
  <c r="Y61" i="34"/>
  <c r="O62" i="34"/>
  <c r="Q63" i="34"/>
  <c r="R63" i="34"/>
  <c r="D59" i="31"/>
  <c r="F59" i="31"/>
  <c r="G59" i="31"/>
  <c r="H59" i="31"/>
  <c r="I59" i="31"/>
  <c r="J59" i="31"/>
  <c r="K59" i="31"/>
  <c r="M59" i="31"/>
  <c r="N59" i="31"/>
  <c r="O59" i="31"/>
  <c r="P59" i="31"/>
  <c r="Q59" i="31"/>
  <c r="R59" i="31"/>
  <c r="T59" i="31"/>
  <c r="U59" i="31"/>
  <c r="V59" i="31"/>
  <c r="W59" i="31"/>
  <c r="X59" i="31"/>
  <c r="Y59" i="31"/>
  <c r="AA59" i="31"/>
  <c r="AB59" i="31"/>
  <c r="H60" i="31"/>
  <c r="U60" i="31"/>
  <c r="O61" i="31"/>
  <c r="AB61" i="31"/>
  <c r="AB62" i="31"/>
  <c r="D59" i="30"/>
  <c r="F59" i="30"/>
  <c r="G59" i="30"/>
  <c r="H59" i="30"/>
  <c r="I59" i="30"/>
  <c r="J59" i="30"/>
  <c r="K59" i="30"/>
  <c r="M59" i="30"/>
  <c r="N59" i="30"/>
  <c r="O59" i="30"/>
  <c r="P59" i="30"/>
  <c r="Q59" i="30"/>
  <c r="R59" i="30"/>
  <c r="T59" i="30"/>
  <c r="U59" i="30"/>
  <c r="V59" i="30"/>
  <c r="W59" i="30"/>
  <c r="X59" i="30"/>
  <c r="Y59" i="30"/>
  <c r="AA59" i="30"/>
  <c r="AB59" i="30"/>
  <c r="J60" i="30"/>
  <c r="V60" i="30"/>
  <c r="P61" i="30"/>
  <c r="D62" i="30"/>
  <c r="D59" i="29"/>
  <c r="F59" i="29"/>
  <c r="G59" i="29"/>
  <c r="H59" i="29"/>
  <c r="I59" i="29"/>
  <c r="J59" i="29"/>
  <c r="K59" i="29"/>
  <c r="M59" i="29"/>
  <c r="N59" i="29"/>
  <c r="O59" i="29"/>
  <c r="P59" i="29"/>
  <c r="Q59" i="29"/>
  <c r="R59" i="29"/>
  <c r="T59" i="29"/>
  <c r="U59" i="29"/>
  <c r="V59" i="29"/>
  <c r="W59" i="29"/>
  <c r="X59" i="29"/>
  <c r="Y59" i="29"/>
  <c r="AA59" i="29"/>
  <c r="AB59" i="29"/>
  <c r="K60" i="29"/>
  <c r="X60" i="29"/>
  <c r="X61" i="29"/>
  <c r="F62" i="29"/>
  <c r="D59" i="28"/>
  <c r="F59" i="28"/>
  <c r="G59" i="28"/>
  <c r="H59" i="28"/>
  <c r="I59" i="28"/>
  <c r="J59" i="28"/>
  <c r="K59" i="28"/>
  <c r="M59" i="28"/>
  <c r="N59" i="28"/>
  <c r="O59" i="28"/>
  <c r="P59" i="28"/>
  <c r="Q59" i="28"/>
  <c r="R59" i="28"/>
  <c r="T59" i="28"/>
  <c r="U59" i="28"/>
  <c r="V59" i="28"/>
  <c r="W59" i="28"/>
  <c r="X59" i="28"/>
  <c r="Y59" i="28"/>
  <c r="AA59" i="28"/>
  <c r="AB59" i="28"/>
  <c r="D60" i="28"/>
  <c r="F60" i="28"/>
  <c r="G60" i="28"/>
  <c r="H60" i="28"/>
  <c r="I60" i="28"/>
  <c r="J60" i="28"/>
  <c r="K60" i="28"/>
  <c r="M60" i="28"/>
  <c r="N60" i="28"/>
  <c r="O60" i="28"/>
  <c r="R60" i="28"/>
  <c r="T60" i="28"/>
  <c r="U60" i="28"/>
  <c r="V60" i="28"/>
  <c r="W60" i="28"/>
  <c r="X60" i="28"/>
  <c r="Y60" i="28"/>
  <c r="AA60" i="28"/>
  <c r="AB60" i="28"/>
  <c r="D61" i="28"/>
  <c r="H61" i="28"/>
  <c r="I61" i="28"/>
  <c r="J61" i="28"/>
  <c r="K61" i="28"/>
  <c r="M61" i="28"/>
  <c r="N61" i="28"/>
  <c r="O61" i="28"/>
  <c r="P61" i="28"/>
  <c r="Q61" i="28"/>
  <c r="R61" i="28"/>
  <c r="V61" i="28"/>
  <c r="W61" i="28"/>
  <c r="X61" i="28"/>
  <c r="Y61" i="28"/>
  <c r="AA61" i="28"/>
  <c r="AB61" i="28"/>
  <c r="D62" i="28"/>
  <c r="F62" i="28"/>
  <c r="N62" i="28"/>
  <c r="O62" i="28"/>
  <c r="P62" i="28"/>
  <c r="Q62" i="28"/>
  <c r="R62" i="28"/>
  <c r="T62" i="28"/>
  <c r="AB62" i="28"/>
  <c r="F59" i="4"/>
  <c r="G59" i="4"/>
  <c r="H59" i="4"/>
  <c r="I59" i="4"/>
  <c r="J59" i="4"/>
  <c r="K59" i="4"/>
  <c r="M59" i="4"/>
  <c r="N59" i="4"/>
  <c r="O59" i="4"/>
  <c r="P59" i="4"/>
  <c r="Q59" i="4"/>
  <c r="R59" i="4"/>
  <c r="T59" i="4"/>
  <c r="U59" i="4"/>
  <c r="V59" i="4"/>
  <c r="W59" i="4"/>
  <c r="X59" i="4"/>
  <c r="Y59" i="4"/>
  <c r="AA59" i="4"/>
  <c r="AB59" i="4"/>
  <c r="F60" i="4"/>
  <c r="G60" i="4"/>
  <c r="H60" i="4"/>
  <c r="I60" i="4"/>
  <c r="J60" i="4"/>
  <c r="K60" i="4"/>
  <c r="M60" i="4"/>
  <c r="N60" i="4"/>
  <c r="O60" i="4"/>
  <c r="P60" i="4"/>
  <c r="Q60" i="4"/>
  <c r="R60" i="4"/>
  <c r="T60" i="4"/>
  <c r="U60" i="4"/>
  <c r="V60" i="4"/>
  <c r="W60" i="4"/>
  <c r="X60" i="4"/>
  <c r="Y60" i="4"/>
  <c r="AA60" i="4"/>
  <c r="AB60" i="4"/>
  <c r="F61" i="4"/>
  <c r="G61" i="4"/>
  <c r="H61" i="4"/>
  <c r="I61" i="4"/>
  <c r="J61" i="4"/>
  <c r="K61" i="4"/>
  <c r="M61" i="4"/>
  <c r="N61" i="4"/>
  <c r="O61" i="4"/>
  <c r="P61" i="4"/>
  <c r="Q61" i="4"/>
  <c r="R61" i="4"/>
  <c r="T61" i="4"/>
  <c r="U61" i="4"/>
  <c r="V61" i="4"/>
  <c r="W61" i="4"/>
  <c r="X61" i="4"/>
  <c r="Y61" i="4"/>
  <c r="AA61" i="4"/>
  <c r="AB61" i="4"/>
  <c r="F62" i="4"/>
  <c r="G62" i="4"/>
  <c r="H62" i="4"/>
  <c r="I62" i="4"/>
  <c r="J62" i="4"/>
  <c r="K62" i="4"/>
  <c r="M62" i="4"/>
  <c r="N62" i="4"/>
  <c r="O62" i="4"/>
  <c r="P62" i="4"/>
  <c r="Q62" i="4"/>
  <c r="R62" i="4"/>
  <c r="T62" i="4"/>
  <c r="U62" i="4"/>
  <c r="V62" i="4"/>
  <c r="W62" i="4"/>
  <c r="X62" i="4"/>
  <c r="Y62" i="4"/>
  <c r="AA62" i="4"/>
  <c r="AB62" i="4"/>
  <c r="D59" i="4"/>
  <c r="D60" i="4"/>
  <c r="D61" i="4"/>
  <c r="D62" i="4"/>
  <c r="D62" i="29" l="1"/>
  <c r="V60" i="29"/>
  <c r="AB61" i="30"/>
  <c r="U60" i="30"/>
  <c r="Y61" i="31"/>
  <c r="M60" i="31"/>
  <c r="N62" i="34"/>
  <c r="U60" i="34"/>
  <c r="BW55" i="27"/>
  <c r="AR112" i="27" s="1"/>
  <c r="CU57" i="27"/>
  <c r="CA114" i="27" s="1"/>
  <c r="DB57" i="27"/>
  <c r="DP57" i="27"/>
  <c r="CN114" i="27" s="1"/>
  <c r="AB61" i="29"/>
  <c r="U60" i="29"/>
  <c r="Y61" i="30"/>
  <c r="M60" i="30"/>
  <c r="X61" i="31"/>
  <c r="K60" i="31"/>
  <c r="K62" i="34"/>
  <c r="R60" i="34"/>
  <c r="CS57" i="27"/>
  <c r="BE114" i="27" s="1"/>
  <c r="CZ57" i="27"/>
  <c r="AJ114" i="27" s="1"/>
  <c r="DO57" i="27"/>
  <c r="CC114" i="27" s="1"/>
  <c r="Y61" i="29"/>
  <c r="M60" i="29"/>
  <c r="X61" i="30"/>
  <c r="K60" i="30"/>
  <c r="P61" i="31"/>
  <c r="J60" i="31"/>
  <c r="T63" i="34"/>
  <c r="AA61" i="34"/>
  <c r="I60" i="34"/>
  <c r="CR56" i="27"/>
  <c r="DF56" i="27"/>
  <c r="CM113" i="27" s="1"/>
  <c r="DM57" i="27"/>
  <c r="BG114" i="27" s="1"/>
  <c r="DB55" i="27"/>
  <c r="AB62" i="29"/>
  <c r="O61" i="29"/>
  <c r="H60" i="29"/>
  <c r="T62" i="30"/>
  <c r="N61" i="30"/>
  <c r="G60" i="30"/>
  <c r="R62" i="31"/>
  <c r="K61" i="31"/>
  <c r="O63" i="34"/>
  <c r="V61" i="34"/>
  <c r="D60" i="34"/>
  <c r="BY57" i="27"/>
  <c r="BC114" i="27" s="1"/>
  <c r="CJ58" i="27"/>
  <c r="BO115" i="27" s="1"/>
  <c r="CU55" i="27"/>
  <c r="CA112" i="27" s="1"/>
  <c r="DA55" i="27"/>
  <c r="AU112" i="27" s="1"/>
  <c r="DL57" i="27"/>
  <c r="N63" i="34"/>
  <c r="CR57" i="27"/>
  <c r="U61" i="34"/>
  <c r="DC56" i="27"/>
  <c r="BF113" i="27" s="1"/>
  <c r="DB58" i="27"/>
  <c r="BV55" i="27"/>
  <c r="AG112" i="27" s="1"/>
  <c r="CA56" i="27"/>
  <c r="BY113" i="27" s="1"/>
  <c r="Q60" i="34"/>
  <c r="J62" i="34"/>
  <c r="AB63" i="34"/>
  <c r="CT55" i="27"/>
  <c r="BP112" i="27" s="1"/>
  <c r="BY58" i="27"/>
  <c r="BC115" i="27" s="1"/>
  <c r="G61" i="34"/>
  <c r="DL55" i="27"/>
  <c r="X62" i="34"/>
  <c r="P61" i="29"/>
  <c r="J60" i="29"/>
  <c r="O61" i="30"/>
  <c r="H60" i="30"/>
  <c r="G60" i="31"/>
  <c r="X61" i="34"/>
  <c r="G60" i="34"/>
  <c r="CP56" i="27"/>
  <c r="AI113" i="27" s="1"/>
  <c r="DJ56" i="27"/>
  <c r="AK113" i="27" s="1"/>
  <c r="T62" i="29"/>
  <c r="G60" i="29"/>
  <c r="R62" i="30"/>
  <c r="Q62" i="31"/>
  <c r="J61" i="31"/>
  <c r="M61" i="34"/>
  <c r="BX57" i="27"/>
  <c r="CI58" i="27"/>
  <c r="BD115" i="27" s="1"/>
  <c r="DM55" i="27"/>
  <c r="BG112" i="27" s="1"/>
  <c r="DL56" i="27"/>
  <c r="R62" i="29"/>
  <c r="K61" i="29"/>
  <c r="Q62" i="30"/>
  <c r="J61" i="30"/>
  <c r="O62" i="31"/>
  <c r="AA60" i="31"/>
  <c r="D63" i="34"/>
  <c r="K61" i="34"/>
  <c r="BW57" i="27"/>
  <c r="AR114" i="27" s="1"/>
  <c r="CH58" i="27"/>
  <c r="Q62" i="29"/>
  <c r="J61" i="29"/>
  <c r="O62" i="30"/>
  <c r="AA60" i="30"/>
  <c r="N62" i="31"/>
  <c r="Y60" i="31"/>
  <c r="AB62" i="34"/>
  <c r="J61" i="34"/>
  <c r="CB56" i="27"/>
  <c r="CJ113" i="27" s="1"/>
  <c r="CF58" i="27"/>
  <c r="AH115" i="27" s="1"/>
  <c r="AB62" i="30"/>
  <c r="T62" i="31"/>
  <c r="BZ58" i="27"/>
  <c r="BN115" i="27" s="1"/>
  <c r="N60" i="29"/>
  <c r="N61" i="29"/>
  <c r="K61" i="30"/>
  <c r="F63" i="34"/>
  <c r="CZ55" i="27"/>
  <c r="AJ112" i="27" s="1"/>
  <c r="O62" i="29"/>
  <c r="AA60" i="29"/>
  <c r="N62" i="30"/>
  <c r="Y60" i="30"/>
  <c r="F62" i="31"/>
  <c r="X60" i="31"/>
  <c r="Y62" i="34"/>
  <c r="H61" i="34"/>
  <c r="CA55" i="27"/>
  <c r="BY112" i="27" s="1"/>
  <c r="N61" i="31"/>
  <c r="N62" i="29"/>
  <c r="Y60" i="29"/>
  <c r="F62" i="30"/>
  <c r="X60" i="30"/>
  <c r="D62" i="31"/>
  <c r="V60" i="31"/>
  <c r="P62" i="34"/>
  <c r="W60" i="34"/>
  <c r="BZ55" i="27"/>
  <c r="BN112" i="27" s="1"/>
  <c r="CP58" i="27"/>
  <c r="AI115" i="27" s="1"/>
  <c r="DE58" i="27"/>
  <c r="CB115" i="27" s="1"/>
  <c r="P62" i="29"/>
  <c r="AA61" i="29"/>
  <c r="M61" i="29"/>
  <c r="W60" i="29"/>
  <c r="I60" i="29"/>
  <c r="P62" i="30"/>
  <c r="AA61" i="30"/>
  <c r="M61" i="30"/>
  <c r="W60" i="30"/>
  <c r="I60" i="30"/>
  <c r="P62" i="31"/>
  <c r="AA61" i="31"/>
  <c r="M61" i="31"/>
  <c r="W60" i="31"/>
  <c r="I60" i="31"/>
  <c r="P63" i="34"/>
  <c r="AA62" i="34"/>
  <c r="M62" i="34"/>
  <c r="W61" i="34"/>
  <c r="I61" i="34"/>
  <c r="T60" i="34"/>
  <c r="F60" i="34"/>
  <c r="CA58" i="27"/>
  <c r="BY115" i="27" s="1"/>
  <c r="BV57" i="27"/>
  <c r="AG114" i="27" s="1"/>
  <c r="BX55" i="27"/>
  <c r="CG58" i="27"/>
  <c r="AS115" i="27" s="1"/>
  <c r="CI56" i="27"/>
  <c r="BD113" i="27" s="1"/>
  <c r="CT57" i="27"/>
  <c r="BP114" i="27" s="1"/>
  <c r="CV55" i="27"/>
  <c r="CL112" i="27" s="1"/>
  <c r="DD58" i="27"/>
  <c r="BQ115" i="27" s="1"/>
  <c r="DE56" i="27"/>
  <c r="CB113" i="27" s="1"/>
  <c r="DN57" i="27"/>
  <c r="BR114" i="27" s="1"/>
  <c r="DN55" i="27"/>
  <c r="BR112" i="27" s="1"/>
  <c r="AA62" i="28"/>
  <c r="M62" i="28"/>
  <c r="AA62" i="29"/>
  <c r="M62" i="29"/>
  <c r="W61" i="29"/>
  <c r="I61" i="29"/>
  <c r="T60" i="29"/>
  <c r="F60" i="29"/>
  <c r="AA62" i="30"/>
  <c r="M62" i="30"/>
  <c r="W61" i="30"/>
  <c r="I61" i="30"/>
  <c r="T60" i="30"/>
  <c r="F60" i="30"/>
  <c r="AA62" i="31"/>
  <c r="M62" i="31"/>
  <c r="W61" i="31"/>
  <c r="I61" i="31"/>
  <c r="T60" i="31"/>
  <c r="F60" i="31"/>
  <c r="AA63" i="34"/>
  <c r="M63" i="34"/>
  <c r="W62" i="34"/>
  <c r="I62" i="34"/>
  <c r="T61" i="34"/>
  <c r="F61" i="34"/>
  <c r="P60" i="34"/>
  <c r="BX58" i="27"/>
  <c r="BZ56" i="27"/>
  <c r="BN113" i="27" s="1"/>
  <c r="CK57" i="27"/>
  <c r="BZ114" i="27" s="1"/>
  <c r="CF56" i="27"/>
  <c r="AH113" i="27" s="1"/>
  <c r="CV58" i="27"/>
  <c r="CL115" i="27" s="1"/>
  <c r="CQ57" i="27"/>
  <c r="AT114" i="27" s="1"/>
  <c r="CS55" i="27"/>
  <c r="BE112" i="27" s="1"/>
  <c r="DA58" i="27"/>
  <c r="AU115" i="27" s="1"/>
  <c r="DB56" i="27"/>
  <c r="DK57" i="27"/>
  <c r="AV114" i="27" s="1"/>
  <c r="DK55" i="27"/>
  <c r="AV112" i="27" s="1"/>
  <c r="K62" i="28"/>
  <c r="K62" i="29"/>
  <c r="R60" i="29"/>
  <c r="Y62" i="30"/>
  <c r="R60" i="30"/>
  <c r="Y62" i="31"/>
  <c r="H61" i="31"/>
  <c r="V62" i="34"/>
  <c r="O60" i="34"/>
  <c r="BW58" i="27"/>
  <c r="AR115" i="27" s="1"/>
  <c r="CR55" i="27"/>
  <c r="DJ57" i="27"/>
  <c r="AK114" i="27" s="1"/>
  <c r="U61" i="28"/>
  <c r="J62" i="29"/>
  <c r="J62" i="30"/>
  <c r="Q60" i="30"/>
  <c r="X62" i="31"/>
  <c r="G61" i="31"/>
  <c r="X63" i="34"/>
  <c r="J63" i="34"/>
  <c r="U62" i="34"/>
  <c r="G62" i="34"/>
  <c r="Q61" i="34"/>
  <c r="AB60" i="34"/>
  <c r="N60" i="34"/>
  <c r="BV58" i="27"/>
  <c r="AG115" i="27" s="1"/>
  <c r="BX56" i="27"/>
  <c r="CI57" i="27"/>
  <c r="BD114" i="27" s="1"/>
  <c r="CK55" i="27"/>
  <c r="BZ112" i="27" s="1"/>
  <c r="CT58" i="27"/>
  <c r="BP115" i="27" s="1"/>
  <c r="CV56" i="27"/>
  <c r="CL113" i="27" s="1"/>
  <c r="CQ55" i="27"/>
  <c r="AT112" i="27" s="1"/>
  <c r="DF57" i="27"/>
  <c r="CM114" i="27" s="1"/>
  <c r="CZ56" i="27"/>
  <c r="AJ113" i="27" s="1"/>
  <c r="DO58" i="27"/>
  <c r="CC115" i="27" s="1"/>
  <c r="DP56" i="27"/>
  <c r="CN113" i="27" s="1"/>
  <c r="Y62" i="28"/>
  <c r="Y62" i="29"/>
  <c r="V61" i="29"/>
  <c r="H61" i="29"/>
  <c r="D60" i="29"/>
  <c r="K62" i="30"/>
  <c r="V61" i="30"/>
  <c r="H61" i="30"/>
  <c r="D60" i="30"/>
  <c r="K62" i="31"/>
  <c r="V61" i="31"/>
  <c r="R60" i="31"/>
  <c r="D60" i="31"/>
  <c r="Y63" i="34"/>
  <c r="K63" i="34"/>
  <c r="H62" i="34"/>
  <c r="R61" i="34"/>
  <c r="D61" i="34"/>
  <c r="BY56" i="27"/>
  <c r="BC113" i="27" s="1"/>
  <c r="CJ57" i="27"/>
  <c r="BO114" i="27" s="1"/>
  <c r="CU58" i="27"/>
  <c r="CA115" i="27" s="1"/>
  <c r="CP57" i="27"/>
  <c r="AI114" i="27" s="1"/>
  <c r="CZ58" i="27"/>
  <c r="AJ115" i="27" s="1"/>
  <c r="DA56" i="27"/>
  <c r="AU113" i="27" s="1"/>
  <c r="DP58" i="27"/>
  <c r="CN115" i="27" s="1"/>
  <c r="DJ55" i="27"/>
  <c r="AK112" i="27" s="1"/>
  <c r="X62" i="28"/>
  <c r="J62" i="28"/>
  <c r="G61" i="28"/>
  <c r="Q60" i="28"/>
  <c r="X62" i="29"/>
  <c r="U61" i="29"/>
  <c r="G61" i="29"/>
  <c r="Q60" i="29"/>
  <c r="X62" i="30"/>
  <c r="U61" i="30"/>
  <c r="G61" i="30"/>
  <c r="J62" i="31"/>
  <c r="U61" i="31"/>
  <c r="Q60" i="31"/>
  <c r="W62" i="28"/>
  <c r="I62" i="28"/>
  <c r="T61" i="28"/>
  <c r="F61" i="28"/>
  <c r="P60" i="28"/>
  <c r="W62" i="29"/>
  <c r="I62" i="29"/>
  <c r="T61" i="29"/>
  <c r="F61" i="29"/>
  <c r="P60" i="29"/>
  <c r="W62" i="30"/>
  <c r="I62" i="30"/>
  <c r="T61" i="30"/>
  <c r="F61" i="30"/>
  <c r="P60" i="30"/>
  <c r="W62" i="31"/>
  <c r="I62" i="31"/>
  <c r="T61" i="31"/>
  <c r="F61" i="31"/>
  <c r="P60" i="31"/>
  <c r="W63" i="34"/>
  <c r="I63" i="34"/>
  <c r="T62" i="34"/>
  <c r="F62" i="34"/>
  <c r="P61" i="34"/>
  <c r="AA60" i="34"/>
  <c r="M60" i="34"/>
  <c r="CB57" i="27"/>
  <c r="CJ114" i="27" s="1"/>
  <c r="BW56" i="27"/>
  <c r="AR113" i="27" s="1"/>
  <c r="CH57" i="27"/>
  <c r="CJ55" i="27"/>
  <c r="BO112" i="27" s="1"/>
  <c r="CS58" i="27"/>
  <c r="BE115" i="27" s="1"/>
  <c r="CU56" i="27"/>
  <c r="CA113" i="27" s="1"/>
  <c r="CP55" i="27"/>
  <c r="AI112" i="27" s="1"/>
  <c r="DE57" i="27"/>
  <c r="CB114" i="27" s="1"/>
  <c r="DF55" i="27"/>
  <c r="CM112" i="27" s="1"/>
  <c r="DN58" i="27"/>
  <c r="BR115" i="27" s="1"/>
  <c r="DO56" i="27"/>
  <c r="CC113" i="27" s="1"/>
  <c r="V62" i="28"/>
  <c r="H62" i="28"/>
  <c r="V62" i="29"/>
  <c r="H62" i="29"/>
  <c r="R61" i="29"/>
  <c r="D61" i="29"/>
  <c r="O60" i="29"/>
  <c r="V62" i="30"/>
  <c r="H62" i="30"/>
  <c r="R61" i="30"/>
  <c r="D61" i="30"/>
  <c r="O60" i="30"/>
  <c r="V62" i="31"/>
  <c r="H62" i="31"/>
  <c r="R61" i="31"/>
  <c r="D61" i="31"/>
  <c r="O60" i="31"/>
  <c r="V63" i="34"/>
  <c r="H63" i="34"/>
  <c r="R62" i="34"/>
  <c r="D62" i="34"/>
  <c r="O61" i="34"/>
  <c r="Y60" i="34"/>
  <c r="K60" i="34"/>
  <c r="CA57" i="27"/>
  <c r="BY114" i="27" s="1"/>
  <c r="BV56" i="27"/>
  <c r="AG113" i="27" s="1"/>
  <c r="CL58" i="27"/>
  <c r="CK115" i="27" s="1"/>
  <c r="CG57" i="27"/>
  <c r="AS114" i="27" s="1"/>
  <c r="CI55" i="27"/>
  <c r="BD112" i="27" s="1"/>
  <c r="CR58" i="27"/>
  <c r="CT56" i="27"/>
  <c r="BP113" i="27" s="1"/>
  <c r="DD57" i="27"/>
  <c r="BQ114" i="27" s="1"/>
  <c r="DE55" i="27"/>
  <c r="CB112" i="27" s="1"/>
  <c r="DM58" i="27"/>
  <c r="BG115" i="27" s="1"/>
  <c r="DM56" i="27"/>
  <c r="BG113" i="27" s="1"/>
  <c r="U62" i="28"/>
  <c r="G62" i="28"/>
  <c r="U62" i="29"/>
  <c r="G62" i="29"/>
  <c r="Q61" i="29"/>
  <c r="AB60" i="29"/>
  <c r="U62" i="30"/>
  <c r="G62" i="30"/>
  <c r="Q61" i="30"/>
  <c r="AB60" i="30"/>
  <c r="N60" i="30"/>
  <c r="U62" i="31"/>
  <c r="G62" i="31"/>
  <c r="Q61" i="31"/>
  <c r="AB60" i="31"/>
  <c r="N60" i="31"/>
  <c r="U63" i="34"/>
  <c r="G63" i="34"/>
  <c r="Q62" i="34"/>
  <c r="AB61" i="34"/>
  <c r="N61" i="34"/>
  <c r="X60" i="34"/>
  <c r="J60" i="34"/>
  <c r="BZ57" i="27"/>
  <c r="BN114" i="27" s="1"/>
  <c r="CB55" i="27"/>
  <c r="CJ112" i="27" s="1"/>
  <c r="CK58" i="27"/>
  <c r="BZ115" i="27" s="1"/>
  <c r="CF57" i="27"/>
  <c r="AH114" i="27" s="1"/>
  <c r="CH55" i="27"/>
  <c r="CQ58" i="27"/>
  <c r="AT115" i="27" s="1"/>
  <c r="CS56" i="27"/>
  <c r="BE113" i="27" s="1"/>
  <c r="DC57" i="27"/>
  <c r="BF114" i="27" s="1"/>
  <c r="DD55" i="27"/>
  <c r="BQ112" i="27" s="1"/>
  <c r="DK58" i="27"/>
  <c r="AV115" i="27" s="1"/>
  <c r="DO55" i="27"/>
  <c r="CC112" i="27" s="1"/>
  <c r="EN58" i="27"/>
  <c r="AN115" i="27" s="1"/>
  <c r="DF58" i="27"/>
  <c r="CM115" i="27" s="1"/>
  <c r="DA57" i="27"/>
  <c r="AU114" i="27" s="1"/>
  <c r="DC55" i="27"/>
  <c r="BF112" i="27" s="1"/>
  <c r="DL58" i="27"/>
  <c r="DN56" i="27"/>
  <c r="BR113" i="27" s="1"/>
  <c r="ET58" i="27"/>
  <c r="CQ115" i="27" s="1"/>
  <c r="EO57" i="27"/>
  <c r="AY114" i="27" s="1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B63" i="28" s="1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L108" i="27"/>
  <c r="AM108" i="27"/>
  <c r="AW108" i="27"/>
  <c r="AX108" i="27"/>
  <c r="BH108" i="27"/>
  <c r="BI108" i="27"/>
  <c r="BS108" i="27"/>
  <c r="BT108" i="27"/>
  <c r="CD108" i="27"/>
  <c r="CE108" i="27"/>
  <c r="CO108" i="27"/>
  <c r="CP108" i="27"/>
  <c r="AL109" i="27"/>
  <c r="AM109" i="27"/>
  <c r="AW109" i="27"/>
  <c r="AX109" i="27"/>
  <c r="BH109" i="27"/>
  <c r="BI109" i="27"/>
  <c r="BS109" i="27"/>
  <c r="BT109" i="27"/>
  <c r="CD109" i="27"/>
  <c r="CE109" i="27"/>
  <c r="CO109" i="27"/>
  <c r="CP109" i="27"/>
  <c r="AL110" i="27"/>
  <c r="AM110" i="27"/>
  <c r="AW110" i="27"/>
  <c r="AX110" i="27"/>
  <c r="BH110" i="27"/>
  <c r="BI110" i="27"/>
  <c r="BS110" i="27"/>
  <c r="BT110" i="27"/>
  <c r="CD110" i="27"/>
  <c r="CE110" i="27"/>
  <c r="CO110" i="27"/>
  <c r="CP110" i="27"/>
  <c r="AL111" i="27"/>
  <c r="AM111" i="27"/>
  <c r="AW111" i="27"/>
  <c r="AX111" i="27"/>
  <c r="BH111" i="27"/>
  <c r="BI111" i="27"/>
  <c r="BS111" i="27"/>
  <c r="BT111" i="27"/>
  <c r="CD111" i="27"/>
  <c r="CE111" i="27"/>
  <c r="CO111" i="27"/>
  <c r="CP111" i="27"/>
  <c r="BJ51" i="27"/>
  <c r="BL51" i="27" s="1"/>
  <c r="AF108" i="27" s="1"/>
  <c r="BT51" i="27"/>
  <c r="CD51" i="27"/>
  <c r="CN51" i="27"/>
  <c r="CX51" i="27"/>
  <c r="DH51" i="27"/>
  <c r="DR51" i="27"/>
  <c r="EB51" i="27"/>
  <c r="EL51" i="27"/>
  <c r="ET51" i="27" s="1"/>
  <c r="CQ108" i="27" s="1"/>
  <c r="EP51" i="27"/>
  <c r="BJ52" i="27"/>
  <c r="BM52" i="27" s="1"/>
  <c r="AQ109" i="27" s="1"/>
  <c r="BT52" i="27"/>
  <c r="BZ52" i="27" s="1"/>
  <c r="BN109" i="27" s="1"/>
  <c r="CD52" i="27"/>
  <c r="CN52" i="27"/>
  <c r="CX52" i="27"/>
  <c r="DH52" i="27"/>
  <c r="DR52" i="27"/>
  <c r="EB52" i="27"/>
  <c r="EL52" i="27"/>
  <c r="EN52" i="27" s="1"/>
  <c r="AN109" i="27" s="1"/>
  <c r="BJ53" i="27"/>
  <c r="BO53" i="27" s="1"/>
  <c r="BB110" i="27" s="1"/>
  <c r="BT53" i="27"/>
  <c r="CD53" i="27"/>
  <c r="CN53" i="27"/>
  <c r="CX53" i="27"/>
  <c r="DH53" i="27"/>
  <c r="DR53" i="27"/>
  <c r="EB53" i="27"/>
  <c r="EL53" i="27"/>
  <c r="EO53" i="27" s="1"/>
  <c r="AY110" i="27" s="1"/>
  <c r="BJ54" i="27"/>
  <c r="BT54" i="27"/>
  <c r="CD54" i="27"/>
  <c r="CN54" i="27"/>
  <c r="CX54" i="27"/>
  <c r="DH54" i="27"/>
  <c r="DR54" i="27"/>
  <c r="EB54" i="27"/>
  <c r="EL54" i="27"/>
  <c r="EQ54" i="27" s="1"/>
  <c r="BJ111" i="27" s="1"/>
  <c r="EP54" i="27"/>
  <c r="D52" i="29"/>
  <c r="F52" i="29"/>
  <c r="G52" i="29"/>
  <c r="H52" i="29"/>
  <c r="I52" i="29"/>
  <c r="J52" i="29"/>
  <c r="K52" i="29"/>
  <c r="M52" i="29"/>
  <c r="N52" i="29"/>
  <c r="O52" i="29"/>
  <c r="P52" i="29"/>
  <c r="Q52" i="29"/>
  <c r="R52" i="29"/>
  <c r="T52" i="29"/>
  <c r="U52" i="29"/>
  <c r="V52" i="29"/>
  <c r="W52" i="29"/>
  <c r="X52" i="29"/>
  <c r="Y52" i="29"/>
  <c r="AA52" i="29"/>
  <c r="AB52" i="29"/>
  <c r="AD52" i="29"/>
  <c r="AE52" i="29"/>
  <c r="AF52" i="29"/>
  <c r="AG52" i="29"/>
  <c r="AH52" i="29"/>
  <c r="AI52" i="29"/>
  <c r="AK52" i="29"/>
  <c r="AL52" i="29"/>
  <c r="AM52" i="29"/>
  <c r="AN52" i="29"/>
  <c r="AO52" i="29"/>
  <c r="AP52" i="29"/>
  <c r="AR52" i="29"/>
  <c r="AS52" i="29"/>
  <c r="AT52" i="29"/>
  <c r="AU52" i="29"/>
  <c r="AV52" i="29"/>
  <c r="AW52" i="29"/>
  <c r="AY52" i="29"/>
  <c r="AZ52" i="29"/>
  <c r="BA52" i="29"/>
  <c r="BB52" i="29"/>
  <c r="BC52" i="29"/>
  <c r="BD52" i="29"/>
  <c r="BF52" i="29"/>
  <c r="BG52" i="29"/>
  <c r="BH52" i="29"/>
  <c r="BI52" i="29"/>
  <c r="BJ52" i="29"/>
  <c r="BK52" i="29"/>
  <c r="D53" i="29"/>
  <c r="F53" i="29"/>
  <c r="G53" i="29"/>
  <c r="H53" i="29"/>
  <c r="I53" i="29"/>
  <c r="J53" i="29"/>
  <c r="K53" i="29"/>
  <c r="M53" i="29"/>
  <c r="N53" i="29"/>
  <c r="O53" i="29"/>
  <c r="P53" i="29"/>
  <c r="Q53" i="29"/>
  <c r="R53" i="29"/>
  <c r="T53" i="29"/>
  <c r="U53" i="29"/>
  <c r="V53" i="29"/>
  <c r="W53" i="29"/>
  <c r="X53" i="29"/>
  <c r="Y53" i="29"/>
  <c r="AA53" i="29"/>
  <c r="AB53" i="29"/>
  <c r="AD53" i="29"/>
  <c r="AE53" i="29"/>
  <c r="AF53" i="29"/>
  <c r="AG53" i="29"/>
  <c r="AH53" i="29"/>
  <c r="AI53" i="29"/>
  <c r="AK53" i="29"/>
  <c r="AL53" i="29"/>
  <c r="AM53" i="29"/>
  <c r="AN53" i="29"/>
  <c r="AO53" i="29"/>
  <c r="AP53" i="29"/>
  <c r="AR53" i="29"/>
  <c r="AS53" i="29"/>
  <c r="AT53" i="29"/>
  <c r="AU53" i="29"/>
  <c r="AV53" i="29"/>
  <c r="AW53" i="29"/>
  <c r="AY53" i="29"/>
  <c r="AZ53" i="29"/>
  <c r="BA53" i="29"/>
  <c r="BB53" i="29"/>
  <c r="BC53" i="29"/>
  <c r="BD53" i="29"/>
  <c r="BF53" i="29"/>
  <c r="BG53" i="29"/>
  <c r="BH53" i="29"/>
  <c r="BI53" i="29"/>
  <c r="BJ53" i="29"/>
  <c r="BK53" i="29"/>
  <c r="D54" i="29"/>
  <c r="F54" i="29"/>
  <c r="G54" i="29"/>
  <c r="H54" i="29"/>
  <c r="I54" i="29"/>
  <c r="J54" i="29"/>
  <c r="K54" i="29"/>
  <c r="M54" i="29"/>
  <c r="N54" i="29"/>
  <c r="O54" i="29"/>
  <c r="P54" i="29"/>
  <c r="Q54" i="29"/>
  <c r="R54" i="29"/>
  <c r="T54" i="29"/>
  <c r="U54" i="29"/>
  <c r="V54" i="29"/>
  <c r="W54" i="29"/>
  <c r="X54" i="29"/>
  <c r="Y54" i="29"/>
  <c r="AA54" i="29"/>
  <c r="AB54" i="29"/>
  <c r="AD54" i="29"/>
  <c r="AE54" i="29"/>
  <c r="AF54" i="29"/>
  <c r="AG54" i="29"/>
  <c r="AH54" i="29"/>
  <c r="AI54" i="29"/>
  <c r="AK54" i="29"/>
  <c r="AL54" i="29"/>
  <c r="AM54" i="29"/>
  <c r="AN54" i="29"/>
  <c r="AO54" i="29"/>
  <c r="AP54" i="29"/>
  <c r="AR54" i="29"/>
  <c r="AS54" i="29"/>
  <c r="AT54" i="29"/>
  <c r="AU54" i="29"/>
  <c r="AV54" i="29"/>
  <c r="AW54" i="29"/>
  <c r="AY54" i="29"/>
  <c r="AZ54" i="29"/>
  <c r="BA54" i="29"/>
  <c r="BB54" i="29"/>
  <c r="BC54" i="29"/>
  <c r="BD54" i="29"/>
  <c r="BF54" i="29"/>
  <c r="BG54" i="29"/>
  <c r="BH54" i="29"/>
  <c r="BI54" i="29"/>
  <c r="BJ54" i="29"/>
  <c r="BK54" i="29"/>
  <c r="D55" i="29"/>
  <c r="F55" i="29"/>
  <c r="G55" i="29"/>
  <c r="H55" i="29"/>
  <c r="I55" i="29"/>
  <c r="J55" i="29"/>
  <c r="K55" i="29"/>
  <c r="M55" i="29"/>
  <c r="N55" i="29"/>
  <c r="O55" i="29"/>
  <c r="P55" i="29"/>
  <c r="Q55" i="29"/>
  <c r="R55" i="29"/>
  <c r="T55" i="29"/>
  <c r="U55" i="29"/>
  <c r="V55" i="29"/>
  <c r="W55" i="29"/>
  <c r="X55" i="29"/>
  <c r="Y55" i="29"/>
  <c r="AA55" i="29"/>
  <c r="AB55" i="29"/>
  <c r="AD55" i="29"/>
  <c r="AE55" i="29"/>
  <c r="AF55" i="29"/>
  <c r="AG55" i="29"/>
  <c r="AH55" i="29"/>
  <c r="AI55" i="29"/>
  <c r="AK55" i="29"/>
  <c r="AL55" i="29"/>
  <c r="AM55" i="29"/>
  <c r="AN55" i="29"/>
  <c r="AO55" i="29"/>
  <c r="AP55" i="29"/>
  <c r="AR55" i="29"/>
  <c r="AS55" i="29"/>
  <c r="AT55" i="29"/>
  <c r="AU55" i="29"/>
  <c r="AV55" i="29"/>
  <c r="AW55" i="29"/>
  <c r="AY55" i="29"/>
  <c r="AZ55" i="29"/>
  <c r="BA55" i="29"/>
  <c r="BB55" i="29"/>
  <c r="BC55" i="29"/>
  <c r="BD55" i="29"/>
  <c r="BF55" i="29"/>
  <c r="BG55" i="29"/>
  <c r="BH55" i="29"/>
  <c r="BI55" i="29"/>
  <c r="BJ55" i="29"/>
  <c r="BK55" i="29"/>
  <c r="BH56" i="29"/>
  <c r="N57" i="29"/>
  <c r="X58" i="29"/>
  <c r="AM58" i="29"/>
  <c r="AW63" i="29"/>
  <c r="BK63" i="29"/>
  <c r="D52" i="34"/>
  <c r="F52" i="34"/>
  <c r="G52" i="34"/>
  <c r="H52" i="34"/>
  <c r="I52" i="34"/>
  <c r="J52" i="34"/>
  <c r="K52" i="34"/>
  <c r="M52" i="34"/>
  <c r="N52" i="34"/>
  <c r="O52" i="34"/>
  <c r="P52" i="34"/>
  <c r="Q52" i="34"/>
  <c r="R52" i="34"/>
  <c r="T52" i="34"/>
  <c r="U52" i="34"/>
  <c r="V52" i="34"/>
  <c r="W52" i="34"/>
  <c r="X52" i="34"/>
  <c r="Y52" i="34"/>
  <c r="AA52" i="34"/>
  <c r="AB52" i="34"/>
  <c r="AD52" i="34"/>
  <c r="AE52" i="34"/>
  <c r="AF52" i="34"/>
  <c r="AG52" i="34"/>
  <c r="AH52" i="34"/>
  <c r="AI52" i="34"/>
  <c r="AK52" i="34"/>
  <c r="AL52" i="34"/>
  <c r="AM52" i="34"/>
  <c r="AN52" i="34"/>
  <c r="AO52" i="34"/>
  <c r="AP52" i="34"/>
  <c r="AR52" i="34"/>
  <c r="AS52" i="34"/>
  <c r="AT52" i="34"/>
  <c r="AU52" i="34"/>
  <c r="AV52" i="34"/>
  <c r="AW52" i="34"/>
  <c r="AY52" i="34"/>
  <c r="AZ52" i="34"/>
  <c r="BA52" i="34"/>
  <c r="BB52" i="34"/>
  <c r="BC52" i="34"/>
  <c r="BD52" i="34"/>
  <c r="BF52" i="34"/>
  <c r="BG52" i="34"/>
  <c r="BH52" i="34"/>
  <c r="BI52" i="34"/>
  <c r="BJ52" i="34"/>
  <c r="BK52" i="34"/>
  <c r="D53" i="34"/>
  <c r="F53" i="34"/>
  <c r="G53" i="34"/>
  <c r="H53" i="34"/>
  <c r="I53" i="34"/>
  <c r="J53" i="34"/>
  <c r="K53" i="34"/>
  <c r="M53" i="34"/>
  <c r="N53" i="34"/>
  <c r="O53" i="34"/>
  <c r="P53" i="34"/>
  <c r="Q53" i="34"/>
  <c r="R53" i="34"/>
  <c r="T53" i="34"/>
  <c r="U53" i="34"/>
  <c r="V53" i="34"/>
  <c r="W53" i="34"/>
  <c r="X53" i="34"/>
  <c r="Y53" i="34"/>
  <c r="AA53" i="34"/>
  <c r="AB53" i="34"/>
  <c r="AD53" i="34"/>
  <c r="AE53" i="34"/>
  <c r="AF53" i="34"/>
  <c r="AG53" i="34"/>
  <c r="AH53" i="34"/>
  <c r="AI53" i="34"/>
  <c r="AK53" i="34"/>
  <c r="AL53" i="34"/>
  <c r="AM53" i="34"/>
  <c r="AN53" i="34"/>
  <c r="AO53" i="34"/>
  <c r="AP53" i="34"/>
  <c r="AR53" i="34"/>
  <c r="AS53" i="34"/>
  <c r="AT53" i="34"/>
  <c r="AU53" i="34"/>
  <c r="AV53" i="34"/>
  <c r="AW53" i="34"/>
  <c r="AY53" i="34"/>
  <c r="AZ53" i="34"/>
  <c r="BA53" i="34"/>
  <c r="BB53" i="34"/>
  <c r="BC53" i="34"/>
  <c r="BD53" i="34"/>
  <c r="BF53" i="34"/>
  <c r="BG53" i="34"/>
  <c r="BH53" i="34"/>
  <c r="BI53" i="34"/>
  <c r="BJ53" i="34"/>
  <c r="BK53" i="34"/>
  <c r="D54" i="34"/>
  <c r="F54" i="34"/>
  <c r="G54" i="34"/>
  <c r="H54" i="34"/>
  <c r="I54" i="34"/>
  <c r="J54" i="34"/>
  <c r="K54" i="34"/>
  <c r="M54" i="34"/>
  <c r="N54" i="34"/>
  <c r="O54" i="34"/>
  <c r="P54" i="34"/>
  <c r="Q54" i="34"/>
  <c r="R54" i="34"/>
  <c r="T54" i="34"/>
  <c r="U54" i="34"/>
  <c r="V54" i="34"/>
  <c r="W54" i="34"/>
  <c r="X54" i="34"/>
  <c r="Y54" i="34"/>
  <c r="AA54" i="34"/>
  <c r="AB54" i="34"/>
  <c r="AD54" i="34"/>
  <c r="AE54" i="34"/>
  <c r="AF54" i="34"/>
  <c r="AG54" i="34"/>
  <c r="AH54" i="34"/>
  <c r="AI54" i="34"/>
  <c r="AK54" i="34"/>
  <c r="AL54" i="34"/>
  <c r="AM54" i="34"/>
  <c r="AN54" i="34"/>
  <c r="AO54" i="34"/>
  <c r="AP54" i="34"/>
  <c r="AR54" i="34"/>
  <c r="AS54" i="34"/>
  <c r="AT54" i="34"/>
  <c r="AU54" i="34"/>
  <c r="AV54" i="34"/>
  <c r="AW54" i="34"/>
  <c r="AY54" i="34"/>
  <c r="AZ54" i="34"/>
  <c r="BA54" i="34"/>
  <c r="BB54" i="34"/>
  <c r="BC54" i="34"/>
  <c r="BD54" i="34"/>
  <c r="BF54" i="34"/>
  <c r="BG54" i="34"/>
  <c r="BH54" i="34"/>
  <c r="BI54" i="34"/>
  <c r="BJ54" i="34"/>
  <c r="BK54" i="34"/>
  <c r="D55" i="34"/>
  <c r="F55" i="34"/>
  <c r="G55" i="34"/>
  <c r="H55" i="34"/>
  <c r="I55" i="34"/>
  <c r="J55" i="34"/>
  <c r="K55" i="34"/>
  <c r="M55" i="34"/>
  <c r="N55" i="34"/>
  <c r="O55" i="34"/>
  <c r="P55" i="34"/>
  <c r="Q55" i="34"/>
  <c r="R55" i="34"/>
  <c r="T55" i="34"/>
  <c r="U55" i="34"/>
  <c r="V55" i="34"/>
  <c r="W55" i="34"/>
  <c r="X55" i="34"/>
  <c r="Y55" i="34"/>
  <c r="AA55" i="34"/>
  <c r="AB55" i="34"/>
  <c r="AD55" i="34"/>
  <c r="AE55" i="34"/>
  <c r="AF55" i="34"/>
  <c r="AG55" i="34"/>
  <c r="AH55" i="34"/>
  <c r="AI55" i="34"/>
  <c r="AK55" i="34"/>
  <c r="AL55" i="34"/>
  <c r="AM55" i="34"/>
  <c r="AN55" i="34"/>
  <c r="AO55" i="34"/>
  <c r="AP55" i="34"/>
  <c r="AR55" i="34"/>
  <c r="AS55" i="34"/>
  <c r="AT55" i="34"/>
  <c r="AU55" i="34"/>
  <c r="AV55" i="34"/>
  <c r="AW55" i="34"/>
  <c r="AY55" i="34"/>
  <c r="AZ55" i="34"/>
  <c r="BA55" i="34"/>
  <c r="BB55" i="34"/>
  <c r="BC55" i="34"/>
  <c r="BD55" i="34"/>
  <c r="BF55" i="34"/>
  <c r="BG55" i="34"/>
  <c r="BH55" i="34"/>
  <c r="BI55" i="34"/>
  <c r="BJ55" i="34"/>
  <c r="BK55" i="34"/>
  <c r="N57" i="34"/>
  <c r="AB57" i="34"/>
  <c r="AM58" i="34"/>
  <c r="BA58" i="34"/>
  <c r="BK63" i="34"/>
  <c r="D52" i="31"/>
  <c r="F52" i="31"/>
  <c r="G52" i="31"/>
  <c r="H52" i="31"/>
  <c r="I52" i="31"/>
  <c r="J52" i="31"/>
  <c r="K52" i="31"/>
  <c r="M52" i="31"/>
  <c r="N52" i="31"/>
  <c r="O52" i="31"/>
  <c r="P52" i="31"/>
  <c r="Q52" i="31"/>
  <c r="R52" i="31"/>
  <c r="T52" i="31"/>
  <c r="U52" i="31"/>
  <c r="V52" i="31"/>
  <c r="W52" i="31"/>
  <c r="X52" i="31"/>
  <c r="Y52" i="31"/>
  <c r="AA52" i="31"/>
  <c r="AB52" i="31"/>
  <c r="AD52" i="31"/>
  <c r="AE52" i="31"/>
  <c r="AF52" i="31"/>
  <c r="AG52" i="31"/>
  <c r="AH52" i="31"/>
  <c r="AI52" i="31"/>
  <c r="AK52" i="31"/>
  <c r="AL52" i="31"/>
  <c r="AM52" i="31"/>
  <c r="AN52" i="31"/>
  <c r="AO52" i="31"/>
  <c r="AP52" i="31"/>
  <c r="AR52" i="31"/>
  <c r="AS52" i="31"/>
  <c r="AT52" i="31"/>
  <c r="AU52" i="31"/>
  <c r="AV52" i="31"/>
  <c r="AW52" i="31"/>
  <c r="AY52" i="31"/>
  <c r="AZ52" i="31"/>
  <c r="BA52" i="31"/>
  <c r="BB52" i="31"/>
  <c r="BC52" i="31"/>
  <c r="BD52" i="31"/>
  <c r="BF52" i="31"/>
  <c r="BG52" i="31"/>
  <c r="BH52" i="31"/>
  <c r="BI52" i="31"/>
  <c r="BJ52" i="31"/>
  <c r="BK52" i="31"/>
  <c r="D53" i="31"/>
  <c r="F53" i="31"/>
  <c r="G53" i="31"/>
  <c r="H53" i="31"/>
  <c r="I53" i="31"/>
  <c r="J53" i="31"/>
  <c r="K53" i="31"/>
  <c r="M53" i="31"/>
  <c r="N53" i="31"/>
  <c r="O53" i="31"/>
  <c r="P53" i="31"/>
  <c r="Q53" i="31"/>
  <c r="R53" i="31"/>
  <c r="T53" i="31"/>
  <c r="U53" i="31"/>
  <c r="V53" i="31"/>
  <c r="W53" i="31"/>
  <c r="X53" i="31"/>
  <c r="Y53" i="31"/>
  <c r="AA53" i="31"/>
  <c r="AB53" i="31"/>
  <c r="AD53" i="31"/>
  <c r="AE53" i="31"/>
  <c r="AF53" i="31"/>
  <c r="AG53" i="31"/>
  <c r="AH53" i="31"/>
  <c r="AI53" i="31"/>
  <c r="AK53" i="31"/>
  <c r="AL53" i="31"/>
  <c r="AM53" i="31"/>
  <c r="AN53" i="31"/>
  <c r="AO53" i="31"/>
  <c r="AP53" i="31"/>
  <c r="AR53" i="31"/>
  <c r="AS53" i="31"/>
  <c r="AT53" i="31"/>
  <c r="AU53" i="31"/>
  <c r="AV53" i="31"/>
  <c r="AW53" i="31"/>
  <c r="AY53" i="31"/>
  <c r="AZ53" i="31"/>
  <c r="BA53" i="31"/>
  <c r="BB53" i="31"/>
  <c r="BC53" i="31"/>
  <c r="BD53" i="31"/>
  <c r="BF53" i="31"/>
  <c r="BG53" i="31"/>
  <c r="BH53" i="31"/>
  <c r="BI53" i="31"/>
  <c r="BJ53" i="31"/>
  <c r="BK53" i="31"/>
  <c r="D54" i="31"/>
  <c r="F54" i="31"/>
  <c r="G54" i="31"/>
  <c r="H54" i="31"/>
  <c r="I54" i="31"/>
  <c r="J54" i="31"/>
  <c r="K54" i="31"/>
  <c r="M54" i="31"/>
  <c r="N54" i="31"/>
  <c r="O54" i="31"/>
  <c r="P54" i="31"/>
  <c r="Q54" i="31"/>
  <c r="R54" i="31"/>
  <c r="T54" i="31"/>
  <c r="U54" i="31"/>
  <c r="V54" i="31"/>
  <c r="W54" i="31"/>
  <c r="X54" i="31"/>
  <c r="Y54" i="31"/>
  <c r="AA54" i="31"/>
  <c r="AB54" i="31"/>
  <c r="AD54" i="31"/>
  <c r="AE54" i="31"/>
  <c r="AF54" i="31"/>
  <c r="AG54" i="31"/>
  <c r="AH54" i="31"/>
  <c r="AI54" i="31"/>
  <c r="AK54" i="31"/>
  <c r="AL54" i="31"/>
  <c r="AM54" i="31"/>
  <c r="AN54" i="31"/>
  <c r="AO54" i="31"/>
  <c r="AP54" i="31"/>
  <c r="AR54" i="31"/>
  <c r="AS54" i="31"/>
  <c r="AT54" i="31"/>
  <c r="AU54" i="31"/>
  <c r="AV54" i="31"/>
  <c r="AW54" i="31"/>
  <c r="AY54" i="31"/>
  <c r="AZ54" i="31"/>
  <c r="BA54" i="31"/>
  <c r="BB54" i="31"/>
  <c r="BC54" i="31"/>
  <c r="BD54" i="31"/>
  <c r="BF54" i="31"/>
  <c r="BG54" i="31"/>
  <c r="BH54" i="31"/>
  <c r="BI54" i="31"/>
  <c r="BJ54" i="31"/>
  <c r="BK54" i="31"/>
  <c r="D55" i="31"/>
  <c r="F55" i="31"/>
  <c r="G55" i="31"/>
  <c r="H55" i="31"/>
  <c r="I55" i="31"/>
  <c r="J55" i="31"/>
  <c r="K55" i="31"/>
  <c r="M55" i="31"/>
  <c r="N55" i="31"/>
  <c r="O55" i="31"/>
  <c r="P55" i="31"/>
  <c r="Q55" i="31"/>
  <c r="R55" i="31"/>
  <c r="T55" i="31"/>
  <c r="U55" i="31"/>
  <c r="V55" i="31"/>
  <c r="W55" i="31"/>
  <c r="X55" i="31"/>
  <c r="Y55" i="31"/>
  <c r="AA55" i="31"/>
  <c r="AB55" i="31"/>
  <c r="AD55" i="31"/>
  <c r="AE55" i="31"/>
  <c r="AF55" i="31"/>
  <c r="AG55" i="31"/>
  <c r="AH55" i="31"/>
  <c r="AI55" i="31"/>
  <c r="AK55" i="31"/>
  <c r="AL55" i="31"/>
  <c r="AM55" i="31"/>
  <c r="AN55" i="31"/>
  <c r="AO55" i="31"/>
  <c r="AP55" i="31"/>
  <c r="AR55" i="31"/>
  <c r="AS55" i="31"/>
  <c r="AT55" i="31"/>
  <c r="AU55" i="31"/>
  <c r="AV55" i="31"/>
  <c r="AW55" i="31"/>
  <c r="AY55" i="31"/>
  <c r="AZ55" i="31"/>
  <c r="BA55" i="31"/>
  <c r="BB55" i="31"/>
  <c r="BC55" i="31"/>
  <c r="BD55" i="31"/>
  <c r="BF55" i="31"/>
  <c r="BG55" i="31"/>
  <c r="BH55" i="31"/>
  <c r="BI55" i="31"/>
  <c r="BJ55" i="31"/>
  <c r="BK55" i="31"/>
  <c r="K56" i="31"/>
  <c r="BH56" i="31"/>
  <c r="H57" i="31"/>
  <c r="BD57" i="31"/>
  <c r="D58" i="31"/>
  <c r="BA58" i="31"/>
  <c r="BI58" i="31"/>
  <c r="AM63" i="31"/>
  <c r="AO63" i="31"/>
  <c r="BI63" i="31"/>
  <c r="D52" i="30"/>
  <c r="F52" i="30"/>
  <c r="G52" i="30"/>
  <c r="H52" i="30"/>
  <c r="I52" i="30"/>
  <c r="J52" i="30"/>
  <c r="K52" i="30"/>
  <c r="M52" i="30"/>
  <c r="N52" i="30"/>
  <c r="O52" i="30"/>
  <c r="P52" i="30"/>
  <c r="Q52" i="30"/>
  <c r="R52" i="30"/>
  <c r="T52" i="30"/>
  <c r="U52" i="30"/>
  <c r="V52" i="30"/>
  <c r="W52" i="30"/>
  <c r="X52" i="30"/>
  <c r="Y52" i="30"/>
  <c r="AA52" i="30"/>
  <c r="AB52" i="30"/>
  <c r="AD52" i="30"/>
  <c r="AE52" i="30"/>
  <c r="AF52" i="30"/>
  <c r="AG52" i="30"/>
  <c r="AH52" i="30"/>
  <c r="AI52" i="30"/>
  <c r="AK52" i="30"/>
  <c r="AL52" i="30"/>
  <c r="AM52" i="30"/>
  <c r="AN52" i="30"/>
  <c r="AO52" i="30"/>
  <c r="AP52" i="30"/>
  <c r="AR52" i="30"/>
  <c r="AS52" i="30"/>
  <c r="AT52" i="30"/>
  <c r="AU52" i="30"/>
  <c r="AV52" i="30"/>
  <c r="AW52" i="30"/>
  <c r="AY52" i="30"/>
  <c r="AZ52" i="30"/>
  <c r="BA52" i="30"/>
  <c r="BB52" i="30"/>
  <c r="BC52" i="30"/>
  <c r="BD52" i="30"/>
  <c r="BF52" i="30"/>
  <c r="BG52" i="30"/>
  <c r="BH52" i="30"/>
  <c r="BI52" i="30"/>
  <c r="BJ52" i="30"/>
  <c r="BK52" i="30"/>
  <c r="D53" i="30"/>
  <c r="F53" i="30"/>
  <c r="G53" i="30"/>
  <c r="H53" i="30"/>
  <c r="I53" i="30"/>
  <c r="J53" i="30"/>
  <c r="K53" i="30"/>
  <c r="M53" i="30"/>
  <c r="N53" i="30"/>
  <c r="O53" i="30"/>
  <c r="P53" i="30"/>
  <c r="Q53" i="30"/>
  <c r="R53" i="30"/>
  <c r="T53" i="30"/>
  <c r="U53" i="30"/>
  <c r="V53" i="30"/>
  <c r="W53" i="30"/>
  <c r="X53" i="30"/>
  <c r="Y53" i="30"/>
  <c r="AA53" i="30"/>
  <c r="AB53" i="30"/>
  <c r="AD53" i="30"/>
  <c r="AE53" i="30"/>
  <c r="AF53" i="30"/>
  <c r="AG53" i="30"/>
  <c r="AH53" i="30"/>
  <c r="AI53" i="30"/>
  <c r="AK53" i="30"/>
  <c r="AL53" i="30"/>
  <c r="AM53" i="30"/>
  <c r="AN53" i="30"/>
  <c r="AO53" i="30"/>
  <c r="AP53" i="30"/>
  <c r="AR53" i="30"/>
  <c r="AS53" i="30"/>
  <c r="AT53" i="30"/>
  <c r="AU53" i="30"/>
  <c r="AV53" i="30"/>
  <c r="AW53" i="30"/>
  <c r="AY53" i="30"/>
  <c r="AZ53" i="30"/>
  <c r="BA53" i="30"/>
  <c r="BB53" i="30"/>
  <c r="BC53" i="30"/>
  <c r="BD53" i="30"/>
  <c r="BF53" i="30"/>
  <c r="BG53" i="30"/>
  <c r="BH53" i="30"/>
  <c r="BI53" i="30"/>
  <c r="BJ53" i="30"/>
  <c r="BK53" i="30"/>
  <c r="D54" i="30"/>
  <c r="F54" i="30"/>
  <c r="G54" i="30"/>
  <c r="H54" i="30"/>
  <c r="I54" i="30"/>
  <c r="J54" i="30"/>
  <c r="K54" i="30"/>
  <c r="M54" i="30"/>
  <c r="N54" i="30"/>
  <c r="O54" i="30"/>
  <c r="P54" i="30"/>
  <c r="Q54" i="30"/>
  <c r="R54" i="30"/>
  <c r="T54" i="30"/>
  <c r="U54" i="30"/>
  <c r="V54" i="30"/>
  <c r="W54" i="30"/>
  <c r="X54" i="30"/>
  <c r="Y54" i="30"/>
  <c r="AA54" i="30"/>
  <c r="AB54" i="30"/>
  <c r="AD54" i="30"/>
  <c r="AE54" i="30"/>
  <c r="AF54" i="30"/>
  <c r="AG54" i="30"/>
  <c r="AH54" i="30"/>
  <c r="AI54" i="30"/>
  <c r="AK54" i="30"/>
  <c r="AL54" i="30"/>
  <c r="AM54" i="30"/>
  <c r="AN54" i="30"/>
  <c r="AO54" i="30"/>
  <c r="AP54" i="30"/>
  <c r="AR54" i="30"/>
  <c r="AS54" i="30"/>
  <c r="AT54" i="30"/>
  <c r="AU54" i="30"/>
  <c r="AV54" i="30"/>
  <c r="AW54" i="30"/>
  <c r="AY54" i="30"/>
  <c r="AZ54" i="30"/>
  <c r="BA54" i="30"/>
  <c r="BB54" i="30"/>
  <c r="BC54" i="30"/>
  <c r="BD54" i="30"/>
  <c r="BF54" i="30"/>
  <c r="BG54" i="30"/>
  <c r="BH54" i="30"/>
  <c r="BI54" i="30"/>
  <c r="BJ54" i="30"/>
  <c r="BK54" i="30"/>
  <c r="D55" i="30"/>
  <c r="F55" i="30"/>
  <c r="G55" i="30"/>
  <c r="H55" i="30"/>
  <c r="I55" i="30"/>
  <c r="J55" i="30"/>
  <c r="K55" i="30"/>
  <c r="M55" i="30"/>
  <c r="N55" i="30"/>
  <c r="O55" i="30"/>
  <c r="P55" i="30"/>
  <c r="Q55" i="30"/>
  <c r="R55" i="30"/>
  <c r="T55" i="30"/>
  <c r="U55" i="30"/>
  <c r="V55" i="30"/>
  <c r="W55" i="30"/>
  <c r="X55" i="30"/>
  <c r="Y55" i="30"/>
  <c r="AA55" i="30"/>
  <c r="AB55" i="30"/>
  <c r="AD55" i="30"/>
  <c r="AE55" i="30"/>
  <c r="AF55" i="30"/>
  <c r="AG55" i="30"/>
  <c r="AH55" i="30"/>
  <c r="AI55" i="30"/>
  <c r="AK55" i="30"/>
  <c r="AL55" i="30"/>
  <c r="AM55" i="30"/>
  <c r="AN55" i="30"/>
  <c r="AO55" i="30"/>
  <c r="AP55" i="30"/>
  <c r="AR55" i="30"/>
  <c r="AS55" i="30"/>
  <c r="AT55" i="30"/>
  <c r="AU55" i="30"/>
  <c r="AV55" i="30"/>
  <c r="AW55" i="30"/>
  <c r="AY55" i="30"/>
  <c r="AZ55" i="30"/>
  <c r="BA55" i="30"/>
  <c r="BB55" i="30"/>
  <c r="BC55" i="30"/>
  <c r="BD55" i="30"/>
  <c r="BF55" i="30"/>
  <c r="BG55" i="30"/>
  <c r="BH55" i="30"/>
  <c r="BI55" i="30"/>
  <c r="BJ55" i="30"/>
  <c r="BK55" i="30"/>
  <c r="D56" i="30"/>
  <c r="Q56" i="30"/>
  <c r="T56" i="30"/>
  <c r="AG56" i="30"/>
  <c r="AI56" i="30"/>
  <c r="AV56" i="30"/>
  <c r="AY56" i="30"/>
  <c r="BK56" i="30"/>
  <c r="F57" i="30"/>
  <c r="R57" i="30"/>
  <c r="U57" i="30"/>
  <c r="AH57" i="30"/>
  <c r="AK57" i="30"/>
  <c r="AW57" i="30"/>
  <c r="AZ57" i="30"/>
  <c r="D58" i="30"/>
  <c r="G58" i="30"/>
  <c r="T58" i="30"/>
  <c r="V58" i="30"/>
  <c r="AI58" i="30"/>
  <c r="AM58" i="30"/>
  <c r="AY58" i="30"/>
  <c r="BB58" i="30"/>
  <c r="G63" i="30"/>
  <c r="I63" i="30"/>
  <c r="V63" i="30"/>
  <c r="X63" i="30"/>
  <c r="AL63" i="30"/>
  <c r="AN63" i="30"/>
  <c r="BA63" i="30"/>
  <c r="BC63" i="30"/>
  <c r="G56" i="28"/>
  <c r="H56" i="28"/>
  <c r="J56" i="28"/>
  <c r="V56" i="28"/>
  <c r="W56" i="28"/>
  <c r="Y56" i="28"/>
  <c r="AL56" i="28"/>
  <c r="AM56" i="28"/>
  <c r="AO56" i="28"/>
  <c r="BA56" i="28"/>
  <c r="BB56" i="28"/>
  <c r="BD56" i="28"/>
  <c r="H57" i="28"/>
  <c r="I57" i="28"/>
  <c r="K57" i="28"/>
  <c r="W57" i="28"/>
  <c r="X57" i="28"/>
  <c r="AB57" i="28"/>
  <c r="AH57" i="28"/>
  <c r="AM57" i="28"/>
  <c r="AN57" i="28"/>
  <c r="AR57" i="28"/>
  <c r="AW57" i="28"/>
  <c r="BB57" i="28"/>
  <c r="BD57" i="28"/>
  <c r="BG57" i="28"/>
  <c r="D58" i="28"/>
  <c r="J58" i="28"/>
  <c r="K58" i="28"/>
  <c r="N58" i="28"/>
  <c r="T58" i="28"/>
  <c r="Y58" i="28"/>
  <c r="AA58" i="28"/>
  <c r="AD58" i="28"/>
  <c r="AI58" i="28"/>
  <c r="AO58" i="28"/>
  <c r="AP58" i="28"/>
  <c r="AS58" i="28"/>
  <c r="AY58" i="28"/>
  <c r="BC58" i="28"/>
  <c r="BD58" i="28"/>
  <c r="BG58" i="28"/>
  <c r="J63" i="28"/>
  <c r="M63" i="28"/>
  <c r="X63" i="28"/>
  <c r="AA63" i="28"/>
  <c r="AM63" i="28"/>
  <c r="AO63" i="28"/>
  <c r="BA63" i="28"/>
  <c r="BC63" i="28"/>
  <c r="D55" i="28"/>
  <c r="F55" i="28"/>
  <c r="G55" i="28"/>
  <c r="H55" i="28"/>
  <c r="I55" i="28"/>
  <c r="J55" i="28"/>
  <c r="K55" i="28"/>
  <c r="M55" i="28"/>
  <c r="N55" i="28"/>
  <c r="O55" i="28"/>
  <c r="P55" i="28"/>
  <c r="Q55" i="28"/>
  <c r="R55" i="28"/>
  <c r="T55" i="28"/>
  <c r="U55" i="28"/>
  <c r="V55" i="28"/>
  <c r="W55" i="28"/>
  <c r="X55" i="28"/>
  <c r="Y55" i="28"/>
  <c r="AA55" i="28"/>
  <c r="AB55" i="28"/>
  <c r="AD55" i="28"/>
  <c r="AE55" i="28"/>
  <c r="AF55" i="28"/>
  <c r="AG55" i="28"/>
  <c r="AH55" i="28"/>
  <c r="AI55" i="28"/>
  <c r="AK55" i="28"/>
  <c r="AL55" i="28"/>
  <c r="AM55" i="28"/>
  <c r="AN55" i="28"/>
  <c r="AO55" i="28"/>
  <c r="AP55" i="28"/>
  <c r="AR55" i="28"/>
  <c r="AS55" i="28"/>
  <c r="AT55" i="28"/>
  <c r="AU55" i="28"/>
  <c r="AV55" i="28"/>
  <c r="AW55" i="28"/>
  <c r="AY55" i="28"/>
  <c r="AZ55" i="28"/>
  <c r="BA55" i="28"/>
  <c r="BB55" i="28"/>
  <c r="BC55" i="28"/>
  <c r="BD55" i="28"/>
  <c r="BF55" i="28"/>
  <c r="BG55" i="28"/>
  <c r="BH55" i="28"/>
  <c r="BI55" i="28"/>
  <c r="BJ55" i="28"/>
  <c r="BK55" i="28"/>
  <c r="D52" i="28"/>
  <c r="F52" i="28"/>
  <c r="G52" i="28"/>
  <c r="H52" i="28"/>
  <c r="I52" i="28"/>
  <c r="J52" i="28"/>
  <c r="K52" i="28"/>
  <c r="M52" i="28"/>
  <c r="N52" i="28"/>
  <c r="O52" i="28"/>
  <c r="P52" i="28"/>
  <c r="Q52" i="28"/>
  <c r="R52" i="28"/>
  <c r="T52" i="28"/>
  <c r="U52" i="28"/>
  <c r="V52" i="28"/>
  <c r="W52" i="28"/>
  <c r="X52" i="28"/>
  <c r="Y52" i="28"/>
  <c r="AA52" i="28"/>
  <c r="AB52" i="28"/>
  <c r="AD52" i="28"/>
  <c r="AE52" i="28"/>
  <c r="AF52" i="28"/>
  <c r="AG52" i="28"/>
  <c r="AH52" i="28"/>
  <c r="AI52" i="28"/>
  <c r="AK52" i="28"/>
  <c r="AL52" i="28"/>
  <c r="AM52" i="28"/>
  <c r="AN52" i="28"/>
  <c r="AO52" i="28"/>
  <c r="AP52" i="28"/>
  <c r="AR52" i="28"/>
  <c r="AS52" i="28"/>
  <c r="AT52" i="28"/>
  <c r="AU52" i="28"/>
  <c r="AV52" i="28"/>
  <c r="AW52" i="28"/>
  <c r="AY52" i="28"/>
  <c r="AZ52" i="28"/>
  <c r="BA52" i="28"/>
  <c r="BB52" i="28"/>
  <c r="BC52" i="28"/>
  <c r="BD52" i="28"/>
  <c r="BF52" i="28"/>
  <c r="BG52" i="28"/>
  <c r="BH52" i="28"/>
  <c r="BI52" i="28"/>
  <c r="BJ52" i="28"/>
  <c r="BK52" i="28"/>
  <c r="D53" i="28"/>
  <c r="F53" i="28"/>
  <c r="G53" i="28"/>
  <c r="H53" i="28"/>
  <c r="I53" i="28"/>
  <c r="J53" i="28"/>
  <c r="K53" i="28"/>
  <c r="M53" i="28"/>
  <c r="N53" i="28"/>
  <c r="O53" i="28"/>
  <c r="P53" i="28"/>
  <c r="Q53" i="28"/>
  <c r="R53" i="28"/>
  <c r="T53" i="28"/>
  <c r="U53" i="28"/>
  <c r="V53" i="28"/>
  <c r="W53" i="28"/>
  <c r="X53" i="28"/>
  <c r="Y53" i="28"/>
  <c r="AA53" i="28"/>
  <c r="AB53" i="28"/>
  <c r="AD53" i="28"/>
  <c r="AE53" i="28"/>
  <c r="AF53" i="28"/>
  <c r="AG53" i="28"/>
  <c r="AH53" i="28"/>
  <c r="AI53" i="28"/>
  <c r="AK53" i="28"/>
  <c r="AL53" i="28"/>
  <c r="AM53" i="28"/>
  <c r="AN53" i="28"/>
  <c r="AO53" i="28"/>
  <c r="AP53" i="28"/>
  <c r="AR53" i="28"/>
  <c r="AS53" i="28"/>
  <c r="AT53" i="28"/>
  <c r="AU53" i="28"/>
  <c r="AV53" i="28"/>
  <c r="AW53" i="28"/>
  <c r="AY53" i="28"/>
  <c r="AZ53" i="28"/>
  <c r="BA53" i="28"/>
  <c r="BB53" i="28"/>
  <c r="BC53" i="28"/>
  <c r="BD53" i="28"/>
  <c r="BF53" i="28"/>
  <c r="BG53" i="28"/>
  <c r="BH53" i="28"/>
  <c r="BI53" i="28"/>
  <c r="BJ53" i="28"/>
  <c r="BK53" i="28"/>
  <c r="D54" i="28"/>
  <c r="F54" i="28"/>
  <c r="G54" i="28"/>
  <c r="H54" i="28"/>
  <c r="I54" i="28"/>
  <c r="J54" i="28"/>
  <c r="K54" i="28"/>
  <c r="M54" i="28"/>
  <c r="N54" i="28"/>
  <c r="O54" i="28"/>
  <c r="P54" i="28"/>
  <c r="Q54" i="28"/>
  <c r="R54" i="28"/>
  <c r="T54" i="28"/>
  <c r="U54" i="28"/>
  <c r="V54" i="28"/>
  <c r="W54" i="28"/>
  <c r="X54" i="28"/>
  <c r="Y54" i="28"/>
  <c r="AA54" i="28"/>
  <c r="AB54" i="28"/>
  <c r="AD54" i="28"/>
  <c r="AE54" i="28"/>
  <c r="AF54" i="28"/>
  <c r="AG54" i="28"/>
  <c r="AH54" i="28"/>
  <c r="AI54" i="28"/>
  <c r="AK54" i="28"/>
  <c r="AL54" i="28"/>
  <c r="AM54" i="28"/>
  <c r="AN54" i="28"/>
  <c r="AO54" i="28"/>
  <c r="AP54" i="28"/>
  <c r="AR54" i="28"/>
  <c r="AS54" i="28"/>
  <c r="AT54" i="28"/>
  <c r="AU54" i="28"/>
  <c r="AV54" i="28"/>
  <c r="AW54" i="28"/>
  <c r="AY54" i="28"/>
  <c r="AZ54" i="28"/>
  <c r="BA54" i="28"/>
  <c r="BB54" i="28"/>
  <c r="BC54" i="28"/>
  <c r="BD54" i="28"/>
  <c r="BF54" i="28"/>
  <c r="BG54" i="28"/>
  <c r="BH54" i="28"/>
  <c r="BI54" i="28"/>
  <c r="BJ54" i="28"/>
  <c r="BK54" i="28"/>
  <c r="BK51" i="28"/>
  <c r="BJ51" i="28"/>
  <c r="BI51" i="28"/>
  <c r="BH51" i="28"/>
  <c r="BG51" i="28"/>
  <c r="BF51" i="28"/>
  <c r="BD51" i="28"/>
  <c r="BC51" i="28"/>
  <c r="BB51" i="28"/>
  <c r="BA51" i="28"/>
  <c r="AZ51" i="28"/>
  <c r="AY51" i="28"/>
  <c r="AW51" i="28"/>
  <c r="AV51" i="28"/>
  <c r="AU51" i="28"/>
  <c r="AT51" i="28"/>
  <c r="AS51" i="28"/>
  <c r="AR51" i="28"/>
  <c r="AP51" i="28"/>
  <c r="AO51" i="28"/>
  <c r="AN51" i="28"/>
  <c r="AM51" i="28"/>
  <c r="AL51" i="28"/>
  <c r="AK51" i="28"/>
  <c r="AI51" i="28"/>
  <c r="AH51" i="28"/>
  <c r="AG51" i="28"/>
  <c r="AF51" i="28"/>
  <c r="AE51" i="28"/>
  <c r="AD51" i="28"/>
  <c r="AB51" i="28"/>
  <c r="AA51" i="28"/>
  <c r="Y51" i="28"/>
  <c r="X51" i="28"/>
  <c r="W51" i="28"/>
  <c r="V51" i="28"/>
  <c r="U51" i="28"/>
  <c r="T51" i="28"/>
  <c r="R51" i="28"/>
  <c r="Q51" i="28"/>
  <c r="P51" i="28"/>
  <c r="O51" i="28"/>
  <c r="N51" i="28"/>
  <c r="M51" i="28"/>
  <c r="K51" i="28"/>
  <c r="J51" i="28"/>
  <c r="I51" i="28"/>
  <c r="H51" i="28"/>
  <c r="G51" i="28"/>
  <c r="F51" i="28"/>
  <c r="D51" i="28"/>
  <c r="D52" i="4"/>
  <c r="F52" i="4"/>
  <c r="G52" i="4"/>
  <c r="H52" i="4"/>
  <c r="I52" i="4"/>
  <c r="J52" i="4"/>
  <c r="K52" i="4"/>
  <c r="M52" i="4"/>
  <c r="N52" i="4"/>
  <c r="O52" i="4"/>
  <c r="P52" i="4"/>
  <c r="Q52" i="4"/>
  <c r="R52" i="4"/>
  <c r="T52" i="4"/>
  <c r="U52" i="4"/>
  <c r="V52" i="4"/>
  <c r="W52" i="4"/>
  <c r="X52" i="4"/>
  <c r="Y52" i="4"/>
  <c r="AA52" i="4"/>
  <c r="AB52" i="4"/>
  <c r="AD52" i="4"/>
  <c r="AE52" i="4"/>
  <c r="AF52" i="4"/>
  <c r="AG52" i="4"/>
  <c r="AH52" i="4"/>
  <c r="AI52" i="4"/>
  <c r="AK52" i="4"/>
  <c r="AL52" i="4"/>
  <c r="AM52" i="4"/>
  <c r="AN52" i="4"/>
  <c r="AO52" i="4"/>
  <c r="AP52" i="4"/>
  <c r="AR52" i="4"/>
  <c r="AS52" i="4"/>
  <c r="AT52" i="4"/>
  <c r="AU52" i="4"/>
  <c r="AV52" i="4"/>
  <c r="AW52" i="4"/>
  <c r="AY52" i="4"/>
  <c r="AZ52" i="4"/>
  <c r="BA52" i="4"/>
  <c r="BB52" i="4"/>
  <c r="BC52" i="4"/>
  <c r="BD52" i="4"/>
  <c r="BF52" i="4"/>
  <c r="BG52" i="4"/>
  <c r="BH52" i="4"/>
  <c r="BI52" i="4"/>
  <c r="BJ52" i="4"/>
  <c r="BK52" i="4"/>
  <c r="D53" i="4"/>
  <c r="F53" i="4"/>
  <c r="G53" i="4"/>
  <c r="H53" i="4"/>
  <c r="I53" i="4"/>
  <c r="J53" i="4"/>
  <c r="K53" i="4"/>
  <c r="M53" i="4"/>
  <c r="N53" i="4"/>
  <c r="O53" i="4"/>
  <c r="P53" i="4"/>
  <c r="Q53" i="4"/>
  <c r="R53" i="4"/>
  <c r="T53" i="4"/>
  <c r="U53" i="4"/>
  <c r="V53" i="4"/>
  <c r="W53" i="4"/>
  <c r="X53" i="4"/>
  <c r="Y53" i="4"/>
  <c r="AA53" i="4"/>
  <c r="AB53" i="4"/>
  <c r="AD53" i="4"/>
  <c r="AE53" i="4"/>
  <c r="AF53" i="4"/>
  <c r="AG53" i="4"/>
  <c r="AH53" i="4"/>
  <c r="AI53" i="4"/>
  <c r="AK53" i="4"/>
  <c r="AL53" i="4"/>
  <c r="AM53" i="4"/>
  <c r="AN53" i="4"/>
  <c r="AO53" i="4"/>
  <c r="AP53" i="4"/>
  <c r="AR53" i="4"/>
  <c r="AS53" i="4"/>
  <c r="AT53" i="4"/>
  <c r="AU53" i="4"/>
  <c r="AV53" i="4"/>
  <c r="AW53" i="4"/>
  <c r="AY53" i="4"/>
  <c r="AZ53" i="4"/>
  <c r="BA53" i="4"/>
  <c r="BB53" i="4"/>
  <c r="BC53" i="4"/>
  <c r="BD53" i="4"/>
  <c r="BF53" i="4"/>
  <c r="BG53" i="4"/>
  <c r="BH53" i="4"/>
  <c r="BI53" i="4"/>
  <c r="BJ53" i="4"/>
  <c r="BK53" i="4"/>
  <c r="D54" i="4"/>
  <c r="F54" i="4"/>
  <c r="G54" i="4"/>
  <c r="H54" i="4"/>
  <c r="I54" i="4"/>
  <c r="J54" i="4"/>
  <c r="K54" i="4"/>
  <c r="M54" i="4"/>
  <c r="N54" i="4"/>
  <c r="O54" i="4"/>
  <c r="P54" i="4"/>
  <c r="Q54" i="4"/>
  <c r="R54" i="4"/>
  <c r="T54" i="4"/>
  <c r="U54" i="4"/>
  <c r="V54" i="4"/>
  <c r="W54" i="4"/>
  <c r="X54" i="4"/>
  <c r="Y54" i="4"/>
  <c r="AA54" i="4"/>
  <c r="AB54" i="4"/>
  <c r="AD54" i="4"/>
  <c r="AE54" i="4"/>
  <c r="AF54" i="4"/>
  <c r="AG54" i="4"/>
  <c r="AH54" i="4"/>
  <c r="AI54" i="4"/>
  <c r="AK54" i="4"/>
  <c r="AL54" i="4"/>
  <c r="AM54" i="4"/>
  <c r="AN54" i="4"/>
  <c r="AO54" i="4"/>
  <c r="AP54" i="4"/>
  <c r="AR54" i="4"/>
  <c r="AS54" i="4"/>
  <c r="AT54" i="4"/>
  <c r="AU54" i="4"/>
  <c r="AV54" i="4"/>
  <c r="AW54" i="4"/>
  <c r="AY54" i="4"/>
  <c r="AZ54" i="4"/>
  <c r="BA54" i="4"/>
  <c r="BB54" i="4"/>
  <c r="BC54" i="4"/>
  <c r="BD54" i="4"/>
  <c r="BF54" i="4"/>
  <c r="BG54" i="4"/>
  <c r="BH54" i="4"/>
  <c r="BI54" i="4"/>
  <c r="BJ54" i="4"/>
  <c r="BK54" i="4"/>
  <c r="D55" i="4"/>
  <c r="F55" i="4"/>
  <c r="G55" i="4"/>
  <c r="H55" i="4"/>
  <c r="I55" i="4"/>
  <c r="J55" i="4"/>
  <c r="K55" i="4"/>
  <c r="M55" i="4"/>
  <c r="N55" i="4"/>
  <c r="O55" i="4"/>
  <c r="P55" i="4"/>
  <c r="Q55" i="4"/>
  <c r="R55" i="4"/>
  <c r="T55" i="4"/>
  <c r="U55" i="4"/>
  <c r="V55" i="4"/>
  <c r="W55" i="4"/>
  <c r="X55" i="4"/>
  <c r="Y55" i="4"/>
  <c r="AA55" i="4"/>
  <c r="AB55" i="4"/>
  <c r="AD55" i="4"/>
  <c r="AE55" i="4"/>
  <c r="AF55" i="4"/>
  <c r="AG55" i="4"/>
  <c r="AH55" i="4"/>
  <c r="AI55" i="4"/>
  <c r="AK55" i="4"/>
  <c r="AL55" i="4"/>
  <c r="AM55" i="4"/>
  <c r="AN55" i="4"/>
  <c r="AO55" i="4"/>
  <c r="AP55" i="4"/>
  <c r="AR55" i="4"/>
  <c r="AS55" i="4"/>
  <c r="AT55" i="4"/>
  <c r="AU55" i="4"/>
  <c r="AV55" i="4"/>
  <c r="AW55" i="4"/>
  <c r="AY55" i="4"/>
  <c r="AZ55" i="4"/>
  <c r="BA55" i="4"/>
  <c r="BB55" i="4"/>
  <c r="BC55" i="4"/>
  <c r="BD55" i="4"/>
  <c r="BF55" i="4"/>
  <c r="BG55" i="4"/>
  <c r="BH55" i="4"/>
  <c r="BI55" i="4"/>
  <c r="BJ55" i="4"/>
  <c r="BK55" i="4"/>
  <c r="D56" i="4"/>
  <c r="F56" i="4"/>
  <c r="G56" i="4"/>
  <c r="H56" i="4"/>
  <c r="I56" i="4"/>
  <c r="J56" i="4"/>
  <c r="K56" i="4"/>
  <c r="M56" i="4"/>
  <c r="N56" i="4"/>
  <c r="O56" i="4"/>
  <c r="P56" i="4"/>
  <c r="Q56" i="4"/>
  <c r="R56" i="4"/>
  <c r="T56" i="4"/>
  <c r="U56" i="4"/>
  <c r="V56" i="4"/>
  <c r="W56" i="4"/>
  <c r="X56" i="4"/>
  <c r="Y56" i="4"/>
  <c r="AA56" i="4"/>
  <c r="AB56" i="4"/>
  <c r="AD56" i="4"/>
  <c r="AE56" i="4"/>
  <c r="AF56" i="4"/>
  <c r="AG56" i="4"/>
  <c r="AH56" i="4"/>
  <c r="AI56" i="4"/>
  <c r="AK56" i="4"/>
  <c r="AL56" i="4"/>
  <c r="AM56" i="4"/>
  <c r="AN56" i="4"/>
  <c r="AO56" i="4"/>
  <c r="AP56" i="4"/>
  <c r="AR56" i="4"/>
  <c r="AS56" i="4"/>
  <c r="AT56" i="4"/>
  <c r="AU56" i="4"/>
  <c r="AV56" i="4"/>
  <c r="AW56" i="4"/>
  <c r="AY56" i="4"/>
  <c r="AZ56" i="4"/>
  <c r="BA56" i="4"/>
  <c r="BB56" i="4"/>
  <c r="BC56" i="4"/>
  <c r="BD56" i="4"/>
  <c r="BF56" i="4"/>
  <c r="BG56" i="4"/>
  <c r="BH56" i="4"/>
  <c r="BI56" i="4"/>
  <c r="BJ56" i="4"/>
  <c r="BK56" i="4"/>
  <c r="D57" i="4"/>
  <c r="F57" i="4"/>
  <c r="G57" i="4"/>
  <c r="H57" i="4"/>
  <c r="I57" i="4"/>
  <c r="J57" i="4"/>
  <c r="K57" i="4"/>
  <c r="M57" i="4"/>
  <c r="N57" i="4"/>
  <c r="O57" i="4"/>
  <c r="P57" i="4"/>
  <c r="Q57" i="4"/>
  <c r="R57" i="4"/>
  <c r="T57" i="4"/>
  <c r="U57" i="4"/>
  <c r="V57" i="4"/>
  <c r="W57" i="4"/>
  <c r="X57" i="4"/>
  <c r="Y57" i="4"/>
  <c r="AA57" i="4"/>
  <c r="AB57" i="4"/>
  <c r="AD57" i="4"/>
  <c r="AE57" i="4"/>
  <c r="AF57" i="4"/>
  <c r="AG57" i="4"/>
  <c r="AH57" i="4"/>
  <c r="AI57" i="4"/>
  <c r="AK57" i="4"/>
  <c r="AL57" i="4"/>
  <c r="AM57" i="4"/>
  <c r="AN57" i="4"/>
  <c r="AO57" i="4"/>
  <c r="AP57" i="4"/>
  <c r="AR57" i="4"/>
  <c r="AS57" i="4"/>
  <c r="AT57" i="4"/>
  <c r="AU57" i="4"/>
  <c r="AV57" i="4"/>
  <c r="AW57" i="4"/>
  <c r="AY57" i="4"/>
  <c r="AZ57" i="4"/>
  <c r="BA57" i="4"/>
  <c r="BB57" i="4"/>
  <c r="BC57" i="4"/>
  <c r="BD57" i="4"/>
  <c r="BF57" i="4"/>
  <c r="BG57" i="4"/>
  <c r="BH57" i="4"/>
  <c r="BI57" i="4"/>
  <c r="BJ57" i="4"/>
  <c r="BK57" i="4"/>
  <c r="D58" i="4"/>
  <c r="F58" i="4"/>
  <c r="G58" i="4"/>
  <c r="H58" i="4"/>
  <c r="I58" i="4"/>
  <c r="J58" i="4"/>
  <c r="K58" i="4"/>
  <c r="M58" i="4"/>
  <c r="N58" i="4"/>
  <c r="O58" i="4"/>
  <c r="P58" i="4"/>
  <c r="Q58" i="4"/>
  <c r="R58" i="4"/>
  <c r="T58" i="4"/>
  <c r="U58" i="4"/>
  <c r="V58" i="4"/>
  <c r="W58" i="4"/>
  <c r="X58" i="4"/>
  <c r="Y58" i="4"/>
  <c r="AA58" i="4"/>
  <c r="AB58" i="4"/>
  <c r="AD58" i="4"/>
  <c r="AE58" i="4"/>
  <c r="AF58" i="4"/>
  <c r="AG58" i="4"/>
  <c r="AH58" i="4"/>
  <c r="AI58" i="4"/>
  <c r="AK58" i="4"/>
  <c r="AL58" i="4"/>
  <c r="AM58" i="4"/>
  <c r="AN58" i="4"/>
  <c r="AO58" i="4"/>
  <c r="AP58" i="4"/>
  <c r="AR58" i="4"/>
  <c r="AS58" i="4"/>
  <c r="AT58" i="4"/>
  <c r="AU58" i="4"/>
  <c r="AV58" i="4"/>
  <c r="AW58" i="4"/>
  <c r="AY58" i="4"/>
  <c r="AZ58" i="4"/>
  <c r="BA58" i="4"/>
  <c r="BB58" i="4"/>
  <c r="BC58" i="4"/>
  <c r="BD58" i="4"/>
  <c r="BF58" i="4"/>
  <c r="BG58" i="4"/>
  <c r="BH58" i="4"/>
  <c r="BI58" i="4"/>
  <c r="BJ58" i="4"/>
  <c r="BK58" i="4"/>
  <c r="D63" i="4"/>
  <c r="F63" i="4"/>
  <c r="G63" i="4"/>
  <c r="H63" i="4"/>
  <c r="I63" i="4"/>
  <c r="J63" i="4"/>
  <c r="K63" i="4"/>
  <c r="M63" i="4"/>
  <c r="N63" i="4"/>
  <c r="O63" i="4"/>
  <c r="P63" i="4"/>
  <c r="Q63" i="4"/>
  <c r="R63" i="4"/>
  <c r="T63" i="4"/>
  <c r="U63" i="4"/>
  <c r="V63" i="4"/>
  <c r="W63" i="4"/>
  <c r="X63" i="4"/>
  <c r="Y63" i="4"/>
  <c r="AA63" i="4"/>
  <c r="AB63" i="4"/>
  <c r="AD63" i="4"/>
  <c r="AE63" i="4"/>
  <c r="AF63" i="4"/>
  <c r="AG63" i="4"/>
  <c r="AH63" i="4"/>
  <c r="AI63" i="4"/>
  <c r="AK63" i="4"/>
  <c r="AL63" i="4"/>
  <c r="AM63" i="4"/>
  <c r="AN63" i="4"/>
  <c r="AO63" i="4"/>
  <c r="AP63" i="4"/>
  <c r="AR63" i="4"/>
  <c r="AS63" i="4"/>
  <c r="AT63" i="4"/>
  <c r="AU63" i="4"/>
  <c r="AV63" i="4"/>
  <c r="AW63" i="4"/>
  <c r="AY63" i="4"/>
  <c r="AZ63" i="4"/>
  <c r="BA63" i="4"/>
  <c r="BB63" i="4"/>
  <c r="BC63" i="4"/>
  <c r="BD63" i="4"/>
  <c r="BF63" i="4"/>
  <c r="BG63" i="4"/>
  <c r="BH63" i="4"/>
  <c r="BI63" i="4"/>
  <c r="BJ63" i="4"/>
  <c r="BK63" i="4"/>
  <c r="ES52" i="27" l="1"/>
  <c r="CF109" i="27" s="1"/>
  <c r="ER51" i="27"/>
  <c r="BU108" i="27" s="1"/>
  <c r="EP52" i="27"/>
  <c r="EQ51" i="27"/>
  <c r="BJ108" i="27" s="1"/>
  <c r="EN53" i="27"/>
  <c r="AN110" i="27" s="1"/>
  <c r="EO52" i="27"/>
  <c r="AY109" i="27" s="1"/>
  <c r="ER52" i="27"/>
  <c r="BU109" i="27" s="1"/>
  <c r="ES51" i="27"/>
  <c r="CF108" i="27" s="1"/>
  <c r="EO51" i="27"/>
  <c r="AY108" i="27" s="1"/>
  <c r="ET52" i="27"/>
  <c r="CQ109" i="27" s="1"/>
  <c r="EQ52" i="27"/>
  <c r="BJ109" i="27" s="1"/>
  <c r="CA51" i="27"/>
  <c r="BY108" i="27" s="1"/>
  <c r="EN51" i="27"/>
  <c r="AN108" i="27" s="1"/>
  <c r="BB63" i="28"/>
  <c r="AN63" i="28"/>
  <c r="Y63" i="28"/>
  <c r="K63" i="28"/>
  <c r="BF58" i="28"/>
  <c r="AR58" i="28"/>
  <c r="AB58" i="28"/>
  <c r="M58" i="28"/>
  <c r="BF57" i="28"/>
  <c r="AP57" i="28"/>
  <c r="Y57" i="28"/>
  <c r="J57" i="28"/>
  <c r="BC56" i="28"/>
  <c r="AN56" i="28"/>
  <c r="X56" i="28"/>
  <c r="I56" i="28"/>
  <c r="BB63" i="30"/>
  <c r="AM63" i="30"/>
  <c r="W63" i="30"/>
  <c r="H63" i="30"/>
  <c r="BA58" i="30"/>
  <c r="AK58" i="30"/>
  <c r="U58" i="30"/>
  <c r="F58" i="30"/>
  <c r="AY57" i="30"/>
  <c r="AI57" i="30"/>
  <c r="T57" i="30"/>
  <c r="D57" i="30"/>
  <c r="AW56" i="30"/>
  <c r="AH56" i="30"/>
  <c r="R56" i="30"/>
  <c r="BK63" i="31"/>
  <c r="AN63" i="31"/>
  <c r="BD58" i="31"/>
  <c r="BH57" i="31"/>
  <c r="BK56" i="31"/>
  <c r="G56" i="31"/>
  <c r="AP58" i="34"/>
  <c r="Q57" i="34"/>
  <c r="BA63" i="29"/>
  <c r="AB58" i="29"/>
  <c r="BK56" i="29"/>
  <c r="AL63" i="28"/>
  <c r="AK63" i="30"/>
  <c r="AW58" i="30"/>
  <c r="BK57" i="30"/>
  <c r="Q57" i="30"/>
  <c r="O56" i="30"/>
  <c r="AL63" i="31"/>
  <c r="BB56" i="31"/>
  <c r="AM63" i="29"/>
  <c r="DA54" i="27"/>
  <c r="AU111" i="27" s="1"/>
  <c r="AY63" i="28"/>
  <c r="H63" i="28"/>
  <c r="X58" i="28"/>
  <c r="AL57" i="28"/>
  <c r="AZ56" i="28"/>
  <c r="U56" i="28"/>
  <c r="F56" i="28"/>
  <c r="AY63" i="30"/>
  <c r="AI63" i="30"/>
  <c r="R63" i="30"/>
  <c r="BK58" i="30"/>
  <c r="AV58" i="30"/>
  <c r="AG58" i="30"/>
  <c r="Q58" i="30"/>
  <c r="BJ57" i="30"/>
  <c r="AU57" i="30"/>
  <c r="AF57" i="30"/>
  <c r="P57" i="30"/>
  <c r="BI56" i="30"/>
  <c r="AT56" i="30"/>
  <c r="AD56" i="30"/>
  <c r="N56" i="30"/>
  <c r="BD63" i="31"/>
  <c r="AI63" i="31"/>
  <c r="AP58" i="31"/>
  <c r="AT57" i="31"/>
  <c r="AW56" i="31"/>
  <c r="AW63" i="34"/>
  <c r="X58" i="34"/>
  <c r="BH56" i="34"/>
  <c r="AI63" i="29"/>
  <c r="J58" i="29"/>
  <c r="AT56" i="29"/>
  <c r="AZ63" i="28"/>
  <c r="W63" i="28"/>
  <c r="I63" i="28"/>
  <c r="AZ63" i="30"/>
  <c r="U63" i="30"/>
  <c r="D63" i="30"/>
  <c r="AH58" i="30"/>
  <c r="R58" i="30"/>
  <c r="AV57" i="30"/>
  <c r="AG57" i="30"/>
  <c r="BJ56" i="30"/>
  <c r="AU56" i="30"/>
  <c r="AF56" i="30"/>
  <c r="BF63" i="31"/>
  <c r="AU58" i="31"/>
  <c r="AY57" i="31"/>
  <c r="BA63" i="34"/>
  <c r="AB58" i="34"/>
  <c r="BK56" i="34"/>
  <c r="N58" i="29"/>
  <c r="AW56" i="29"/>
  <c r="CZ53" i="27"/>
  <c r="AJ110" i="27" s="1"/>
  <c r="AD58" i="29"/>
  <c r="AR58" i="29"/>
  <c r="BF58" i="29"/>
  <c r="K63" i="29"/>
  <c r="Y63" i="29"/>
  <c r="AN63" i="29"/>
  <c r="BB63" i="29"/>
  <c r="H56" i="34"/>
  <c r="V56" i="34"/>
  <c r="AK56" i="34"/>
  <c r="AY56" i="34"/>
  <c r="D57" i="34"/>
  <c r="R57" i="34"/>
  <c r="AG57" i="34"/>
  <c r="AU57" i="34"/>
  <c r="BI57" i="34"/>
  <c r="O58" i="34"/>
  <c r="AD58" i="34"/>
  <c r="AR58" i="34"/>
  <c r="BF58" i="34"/>
  <c r="AN63" i="34"/>
  <c r="BB63" i="34"/>
  <c r="H56" i="31"/>
  <c r="V56" i="31"/>
  <c r="AK56" i="31"/>
  <c r="AY56" i="31"/>
  <c r="D57" i="31"/>
  <c r="R57" i="31"/>
  <c r="AG57" i="31"/>
  <c r="AU57" i="31"/>
  <c r="BI57" i="31"/>
  <c r="O58" i="31"/>
  <c r="AD58" i="31"/>
  <c r="AR58" i="31"/>
  <c r="BF58" i="31"/>
  <c r="K63" i="31"/>
  <c r="Y63" i="31"/>
  <c r="BJ57" i="29"/>
  <c r="P58" i="29"/>
  <c r="AE58" i="29"/>
  <c r="AS58" i="29"/>
  <c r="BG58" i="29"/>
  <c r="M63" i="29"/>
  <c r="AA63" i="29"/>
  <c r="AO63" i="29"/>
  <c r="BC63" i="29"/>
  <c r="I56" i="34"/>
  <c r="W56" i="34"/>
  <c r="AL56" i="34"/>
  <c r="AZ56" i="34"/>
  <c r="F57" i="34"/>
  <c r="T57" i="34"/>
  <c r="AH57" i="34"/>
  <c r="AV57" i="34"/>
  <c r="BJ57" i="34"/>
  <c r="P58" i="34"/>
  <c r="AE58" i="34"/>
  <c r="AS58" i="34"/>
  <c r="BG58" i="34"/>
  <c r="AO63" i="34"/>
  <c r="BC63" i="34"/>
  <c r="I56" i="31"/>
  <c r="W56" i="31"/>
  <c r="AL56" i="31"/>
  <c r="AZ56" i="31"/>
  <c r="F57" i="31"/>
  <c r="T57" i="31"/>
  <c r="AH57" i="31"/>
  <c r="AV57" i="31"/>
  <c r="BJ57" i="31"/>
  <c r="P58" i="31"/>
  <c r="AE58" i="31"/>
  <c r="AS58" i="31"/>
  <c r="BG58" i="31"/>
  <c r="M63" i="31"/>
  <c r="BK57" i="29"/>
  <c r="Q58" i="29"/>
  <c r="AF58" i="29"/>
  <c r="AT58" i="29"/>
  <c r="BH58" i="29"/>
  <c r="N63" i="29"/>
  <c r="AB63" i="29"/>
  <c r="AP63" i="29"/>
  <c r="BD63" i="29"/>
  <c r="J56" i="34"/>
  <c r="X56" i="34"/>
  <c r="AM56" i="34"/>
  <c r="BA56" i="34"/>
  <c r="G57" i="34"/>
  <c r="U57" i="34"/>
  <c r="AI57" i="34"/>
  <c r="AW57" i="34"/>
  <c r="BK57" i="34"/>
  <c r="Q58" i="34"/>
  <c r="AF58" i="34"/>
  <c r="AT58" i="34"/>
  <c r="BH58" i="34"/>
  <c r="AP63" i="34"/>
  <c r="BD63" i="34"/>
  <c r="J56" i="31"/>
  <c r="X56" i="31"/>
  <c r="AM56" i="31"/>
  <c r="BA56" i="31"/>
  <c r="G57" i="31"/>
  <c r="U57" i="31"/>
  <c r="AI57" i="31"/>
  <c r="AW57" i="31"/>
  <c r="BK57" i="31"/>
  <c r="Q58" i="31"/>
  <c r="AF58" i="31"/>
  <c r="AT58" i="31"/>
  <c r="BH58" i="31"/>
  <c r="N63" i="31"/>
  <c r="AB63" i="31"/>
  <c r="H57" i="29"/>
  <c r="V57" i="29"/>
  <c r="AK57" i="29"/>
  <c r="AY57" i="29"/>
  <c r="D58" i="29"/>
  <c r="R58" i="29"/>
  <c r="AG58" i="29"/>
  <c r="AU58" i="29"/>
  <c r="BI58" i="29"/>
  <c r="O63" i="29"/>
  <c r="AD63" i="29"/>
  <c r="AR63" i="29"/>
  <c r="BF63" i="29"/>
  <c r="K56" i="34"/>
  <c r="Y56" i="34"/>
  <c r="AN56" i="34"/>
  <c r="BB56" i="34"/>
  <c r="H57" i="34"/>
  <c r="V57" i="34"/>
  <c r="AK57" i="34"/>
  <c r="AY57" i="34"/>
  <c r="D58" i="34"/>
  <c r="R58" i="34"/>
  <c r="AG58" i="34"/>
  <c r="AU58" i="34"/>
  <c r="BI58" i="34"/>
  <c r="AD63" i="34"/>
  <c r="AR63" i="34"/>
  <c r="BF63" i="34"/>
  <c r="CH53" i="27"/>
  <c r="DK53" i="27"/>
  <c r="AV110" i="27" s="1"/>
  <c r="CF54" i="27"/>
  <c r="AH111" i="27" s="1"/>
  <c r="DJ54" i="27"/>
  <c r="AK111" i="27" s="1"/>
  <c r="M56" i="29"/>
  <c r="AA56" i="29"/>
  <c r="AO56" i="29"/>
  <c r="BC56" i="29"/>
  <c r="I57" i="29"/>
  <c r="W57" i="29"/>
  <c r="AL57" i="29"/>
  <c r="AZ57" i="29"/>
  <c r="F58" i="29"/>
  <c r="T58" i="29"/>
  <c r="AH58" i="29"/>
  <c r="AV58" i="29"/>
  <c r="BJ58" i="29"/>
  <c r="P63" i="29"/>
  <c r="AE63" i="29"/>
  <c r="AS63" i="29"/>
  <c r="BG63" i="29"/>
  <c r="M56" i="34"/>
  <c r="AA56" i="34"/>
  <c r="AO56" i="34"/>
  <c r="BC56" i="34"/>
  <c r="I57" i="34"/>
  <c r="W57" i="34"/>
  <c r="AL57" i="34"/>
  <c r="AZ57" i="34"/>
  <c r="F58" i="34"/>
  <c r="T58" i="34"/>
  <c r="AH58" i="34"/>
  <c r="AV58" i="34"/>
  <c r="BJ58" i="34"/>
  <c r="AE63" i="34"/>
  <c r="AS63" i="34"/>
  <c r="BG63" i="34"/>
  <c r="M56" i="31"/>
  <c r="AA56" i="31"/>
  <c r="AO56" i="31"/>
  <c r="BC56" i="31"/>
  <c r="I57" i="31"/>
  <c r="W57" i="31"/>
  <c r="AL57" i="31"/>
  <c r="AZ57" i="31"/>
  <c r="F58" i="31"/>
  <c r="T58" i="31"/>
  <c r="AH58" i="31"/>
  <c r="AV58" i="31"/>
  <c r="BJ58" i="31"/>
  <c r="P63" i="31"/>
  <c r="AE63" i="31"/>
  <c r="AS63" i="31"/>
  <c r="BG63" i="31"/>
  <c r="AI58" i="29"/>
  <c r="AW58" i="29"/>
  <c r="BK58" i="29"/>
  <c r="Q63" i="29"/>
  <c r="AF63" i="29"/>
  <c r="AT63" i="29"/>
  <c r="BH63" i="29"/>
  <c r="N56" i="34"/>
  <c r="AB56" i="34"/>
  <c r="AP56" i="34"/>
  <c r="BD56" i="34"/>
  <c r="J57" i="34"/>
  <c r="X57" i="34"/>
  <c r="AM57" i="34"/>
  <c r="BA57" i="34"/>
  <c r="G58" i="34"/>
  <c r="U58" i="34"/>
  <c r="AI58" i="34"/>
  <c r="AW58" i="34"/>
  <c r="BK58" i="34"/>
  <c r="AF63" i="34"/>
  <c r="AT63" i="34"/>
  <c r="BH63" i="34"/>
  <c r="N56" i="31"/>
  <c r="AB56" i="31"/>
  <c r="AP56" i="31"/>
  <c r="BD56" i="31"/>
  <c r="J57" i="31"/>
  <c r="X57" i="31"/>
  <c r="AM57" i="31"/>
  <c r="BA57" i="31"/>
  <c r="G58" i="31"/>
  <c r="U58" i="31"/>
  <c r="AI58" i="31"/>
  <c r="AW58" i="31"/>
  <c r="BK58" i="31"/>
  <c r="Q63" i="31"/>
  <c r="AF63" i="31"/>
  <c r="AT63" i="31"/>
  <c r="BH63" i="31"/>
  <c r="AK58" i="29"/>
  <c r="AY58" i="29"/>
  <c r="D63" i="29"/>
  <c r="R63" i="29"/>
  <c r="AG63" i="29"/>
  <c r="AU63" i="29"/>
  <c r="BI63" i="29"/>
  <c r="O56" i="34"/>
  <c r="AD56" i="34"/>
  <c r="AR56" i="34"/>
  <c r="BF56" i="34"/>
  <c r="K57" i="34"/>
  <c r="Y57" i="34"/>
  <c r="AN57" i="34"/>
  <c r="BB57" i="34"/>
  <c r="H58" i="34"/>
  <c r="V58" i="34"/>
  <c r="AK58" i="34"/>
  <c r="AY58" i="34"/>
  <c r="AG63" i="34"/>
  <c r="AU63" i="34"/>
  <c r="BI63" i="34"/>
  <c r="O56" i="31"/>
  <c r="AD56" i="31"/>
  <c r="AR56" i="31"/>
  <c r="BF56" i="31"/>
  <c r="K57" i="31"/>
  <c r="Y57" i="31"/>
  <c r="AN57" i="31"/>
  <c r="BB57" i="31"/>
  <c r="H58" i="31"/>
  <c r="V58" i="31"/>
  <c r="AK58" i="31"/>
  <c r="AY58" i="31"/>
  <c r="D63" i="31"/>
  <c r="R63" i="31"/>
  <c r="AG63" i="31"/>
  <c r="AU63" i="31"/>
  <c r="I58" i="29"/>
  <c r="W58" i="29"/>
  <c r="AL58" i="29"/>
  <c r="AZ58" i="29"/>
  <c r="F63" i="29"/>
  <c r="T63" i="29"/>
  <c r="AH63" i="29"/>
  <c r="AV63" i="29"/>
  <c r="BJ63" i="29"/>
  <c r="P56" i="34"/>
  <c r="AE56" i="34"/>
  <c r="AS56" i="34"/>
  <c r="BG56" i="34"/>
  <c r="M57" i="34"/>
  <c r="AA57" i="34"/>
  <c r="AO57" i="34"/>
  <c r="BC57" i="34"/>
  <c r="I58" i="34"/>
  <c r="W58" i="34"/>
  <c r="AL58" i="34"/>
  <c r="AZ58" i="34"/>
  <c r="AH63" i="34"/>
  <c r="AV63" i="34"/>
  <c r="BJ63" i="34"/>
  <c r="P56" i="31"/>
  <c r="AE56" i="31"/>
  <c r="AS56" i="31"/>
  <c r="BG56" i="31"/>
  <c r="M57" i="31"/>
  <c r="AA57" i="31"/>
  <c r="AO57" i="31"/>
  <c r="BC57" i="31"/>
  <c r="I58" i="31"/>
  <c r="W58" i="31"/>
  <c r="AL58" i="31"/>
  <c r="AZ58" i="31"/>
  <c r="F63" i="31"/>
  <c r="T63" i="31"/>
  <c r="AH63" i="31"/>
  <c r="AV63" i="31"/>
  <c r="BJ63" i="31"/>
  <c r="P56" i="30"/>
  <c r="AE56" i="30"/>
  <c r="AS56" i="30"/>
  <c r="BG56" i="30"/>
  <c r="M57" i="30"/>
  <c r="AA57" i="30"/>
  <c r="AO57" i="30"/>
  <c r="BC57" i="30"/>
  <c r="I58" i="30"/>
  <c r="W58" i="30"/>
  <c r="AL58" i="30"/>
  <c r="AZ58" i="30"/>
  <c r="F63" i="30"/>
  <c r="T63" i="30"/>
  <c r="AH63" i="30"/>
  <c r="AV63" i="30"/>
  <c r="BJ63" i="30"/>
  <c r="P56" i="28"/>
  <c r="AE56" i="28"/>
  <c r="AS56" i="28"/>
  <c r="BG56" i="28"/>
  <c r="M57" i="28"/>
  <c r="AA57" i="28"/>
  <c r="AO57" i="28"/>
  <c r="BC57" i="28"/>
  <c r="I58" i="28"/>
  <c r="W58" i="28"/>
  <c r="AL58" i="28"/>
  <c r="Y58" i="29"/>
  <c r="AN58" i="29"/>
  <c r="BB58" i="29"/>
  <c r="H63" i="29"/>
  <c r="V63" i="29"/>
  <c r="AK63" i="29"/>
  <c r="AY63" i="29"/>
  <c r="D56" i="34"/>
  <c r="R56" i="34"/>
  <c r="AG56" i="34"/>
  <c r="AU56" i="34"/>
  <c r="BI56" i="34"/>
  <c r="O57" i="34"/>
  <c r="AD57" i="34"/>
  <c r="AR57" i="34"/>
  <c r="BF57" i="34"/>
  <c r="K58" i="34"/>
  <c r="Y58" i="34"/>
  <c r="AN58" i="34"/>
  <c r="BB58" i="34"/>
  <c r="AK63" i="34"/>
  <c r="AY63" i="34"/>
  <c r="D56" i="31"/>
  <c r="R56" i="31"/>
  <c r="AG56" i="31"/>
  <c r="AU56" i="31"/>
  <c r="BI56" i="31"/>
  <c r="O57" i="31"/>
  <c r="AD57" i="31"/>
  <c r="AR57" i="31"/>
  <c r="BF57" i="31"/>
  <c r="K58" i="31"/>
  <c r="Y58" i="31"/>
  <c r="AN58" i="31"/>
  <c r="BB58" i="31"/>
  <c r="H63" i="31"/>
  <c r="V63" i="31"/>
  <c r="AK63" i="31"/>
  <c r="AY63" i="31"/>
  <c r="AA58" i="29"/>
  <c r="AO58" i="29"/>
  <c r="BC58" i="29"/>
  <c r="I63" i="29"/>
  <c r="W63" i="29"/>
  <c r="AL63" i="29"/>
  <c r="AZ63" i="29"/>
  <c r="F56" i="34"/>
  <c r="T56" i="34"/>
  <c r="AH56" i="34"/>
  <c r="AV56" i="34"/>
  <c r="BJ56" i="34"/>
  <c r="P57" i="34"/>
  <c r="AE57" i="34"/>
  <c r="AS57" i="34"/>
  <c r="BG57" i="34"/>
  <c r="M58" i="34"/>
  <c r="AA58" i="34"/>
  <c r="AO58" i="34"/>
  <c r="BC58" i="34"/>
  <c r="AL63" i="34"/>
  <c r="AZ63" i="34"/>
  <c r="F56" i="31"/>
  <c r="T56" i="31"/>
  <c r="AH56" i="31"/>
  <c r="AV56" i="31"/>
  <c r="BJ56" i="31"/>
  <c r="P57" i="31"/>
  <c r="AE57" i="31"/>
  <c r="AS57" i="31"/>
  <c r="BG57" i="31"/>
  <c r="M58" i="31"/>
  <c r="AA58" i="31"/>
  <c r="AO58" i="31"/>
  <c r="BC58" i="31"/>
  <c r="I63" i="31"/>
  <c r="W63" i="31"/>
  <c r="AK63" i="28"/>
  <c r="V63" i="28"/>
  <c r="BB58" i="28"/>
  <c r="AN58" i="28"/>
  <c r="H58" i="28"/>
  <c r="BA57" i="28"/>
  <c r="V57" i="28"/>
  <c r="G57" i="28"/>
  <c r="AK56" i="28"/>
  <c r="BK63" i="28"/>
  <c r="AW63" i="28"/>
  <c r="AI63" i="28"/>
  <c r="U63" i="28"/>
  <c r="G63" i="28"/>
  <c r="BA58" i="28"/>
  <c r="AM58" i="28"/>
  <c r="V58" i="28"/>
  <c r="G58" i="28"/>
  <c r="AZ57" i="28"/>
  <c r="AK57" i="28"/>
  <c r="U57" i="28"/>
  <c r="F57" i="28"/>
  <c r="AY56" i="28"/>
  <c r="AI56" i="28"/>
  <c r="T56" i="28"/>
  <c r="D56" i="28"/>
  <c r="AW63" i="30"/>
  <c r="AG63" i="30"/>
  <c r="Q63" i="30"/>
  <c r="BJ58" i="30"/>
  <c r="AU58" i="30"/>
  <c r="AF58" i="30"/>
  <c r="P58" i="30"/>
  <c r="BI57" i="30"/>
  <c r="AT57" i="30"/>
  <c r="AE57" i="30"/>
  <c r="O57" i="30"/>
  <c r="BH56" i="30"/>
  <c r="AR56" i="30"/>
  <c r="AB56" i="30"/>
  <c r="M56" i="30"/>
  <c r="BC63" i="31"/>
  <c r="AD63" i="31"/>
  <c r="AM58" i="31"/>
  <c r="AP57" i="31"/>
  <c r="AT56" i="31"/>
  <c r="AM63" i="34"/>
  <c r="N58" i="34"/>
  <c r="AW56" i="34"/>
  <c r="X63" i="29"/>
  <c r="BH57" i="29"/>
  <c r="AI56" i="29"/>
  <c r="CT54" i="27"/>
  <c r="BP111" i="27" s="1"/>
  <c r="CS53" i="27"/>
  <c r="BE110" i="27" s="1"/>
  <c r="BX51" i="27"/>
  <c r="BJ63" i="28"/>
  <c r="AV63" i="28"/>
  <c r="AH63" i="28"/>
  <c r="T63" i="28"/>
  <c r="F63" i="28"/>
  <c r="AZ58" i="28"/>
  <c r="AK58" i="28"/>
  <c r="U58" i="28"/>
  <c r="F58" i="28"/>
  <c r="AY57" i="28"/>
  <c r="AI57" i="28"/>
  <c r="T57" i="28"/>
  <c r="D57" i="28"/>
  <c r="AW56" i="28"/>
  <c r="AH56" i="28"/>
  <c r="R56" i="28"/>
  <c r="BK63" i="30"/>
  <c r="AU63" i="30"/>
  <c r="AF63" i="30"/>
  <c r="P63" i="30"/>
  <c r="BI58" i="30"/>
  <c r="AT58" i="30"/>
  <c r="AE58" i="30"/>
  <c r="O58" i="30"/>
  <c r="BH57" i="30"/>
  <c r="AS57" i="30"/>
  <c r="AD57" i="30"/>
  <c r="N57" i="30"/>
  <c r="BF56" i="30"/>
  <c r="AP56" i="30"/>
  <c r="AA56" i="30"/>
  <c r="K56" i="30"/>
  <c r="BB63" i="31"/>
  <c r="AA63" i="31"/>
  <c r="AG58" i="31"/>
  <c r="AK57" i="31"/>
  <c r="AN56" i="31"/>
  <c r="AI63" i="34"/>
  <c r="J58" i="34"/>
  <c r="AT56" i="34"/>
  <c r="U63" i="29"/>
  <c r="BD57" i="29"/>
  <c r="AF56" i="29"/>
  <c r="BI63" i="28"/>
  <c r="AU63" i="28"/>
  <c r="AG63" i="28"/>
  <c r="R63" i="28"/>
  <c r="D63" i="28"/>
  <c r="R57" i="28"/>
  <c r="BK56" i="28"/>
  <c r="AV56" i="28"/>
  <c r="AG56" i="28"/>
  <c r="Q56" i="28"/>
  <c r="BI63" i="30"/>
  <c r="AT63" i="30"/>
  <c r="AE63" i="30"/>
  <c r="O63" i="30"/>
  <c r="BH58" i="30"/>
  <c r="AS58" i="30"/>
  <c r="AD58" i="30"/>
  <c r="N58" i="30"/>
  <c r="BG57" i="30"/>
  <c r="AR57" i="30"/>
  <c r="AB57" i="30"/>
  <c r="K57" i="30"/>
  <c r="BD56" i="30"/>
  <c r="AO56" i="30"/>
  <c r="Y56" i="30"/>
  <c r="J56" i="30"/>
  <c r="BA63" i="31"/>
  <c r="X63" i="31"/>
  <c r="AB58" i="31"/>
  <c r="AF57" i="31"/>
  <c r="AI56" i="31"/>
  <c r="BH57" i="34"/>
  <c r="AI56" i="34"/>
  <c r="J63" i="29"/>
  <c r="AT57" i="29"/>
  <c r="U56" i="29"/>
  <c r="BV53" i="27"/>
  <c r="AG110" i="27" s="1"/>
  <c r="DP52" i="27"/>
  <c r="CN109" i="27" s="1"/>
  <c r="CB51" i="27"/>
  <c r="CJ108" i="27" s="1"/>
  <c r="BH63" i="28"/>
  <c r="AT63" i="28"/>
  <c r="AF63" i="28"/>
  <c r="Q63" i="28"/>
  <c r="BK58" i="28"/>
  <c r="AW58" i="28"/>
  <c r="AH58" i="28"/>
  <c r="R58" i="28"/>
  <c r="BK57" i="28"/>
  <c r="AV57" i="28"/>
  <c r="AG57" i="28"/>
  <c r="Q57" i="28"/>
  <c r="BJ56" i="28"/>
  <c r="AU56" i="28"/>
  <c r="AF56" i="28"/>
  <c r="O56" i="28"/>
  <c r="BH63" i="30"/>
  <c r="AS63" i="30"/>
  <c r="AD63" i="30"/>
  <c r="N63" i="30"/>
  <c r="BG58" i="30"/>
  <c r="AR58" i="30"/>
  <c r="AB58" i="30"/>
  <c r="M58" i="30"/>
  <c r="BF57" i="30"/>
  <c r="AP57" i="30"/>
  <c r="Y57" i="30"/>
  <c r="J57" i="30"/>
  <c r="BC56" i="30"/>
  <c r="AN56" i="30"/>
  <c r="X56" i="30"/>
  <c r="I56" i="30"/>
  <c r="AZ63" i="31"/>
  <c r="U63" i="31"/>
  <c r="X58" i="31"/>
  <c r="AB57" i="31"/>
  <c r="AF56" i="31"/>
  <c r="BD57" i="34"/>
  <c r="AF56" i="34"/>
  <c r="G63" i="29"/>
  <c r="AP57" i="29"/>
  <c r="Q56" i="29"/>
  <c r="BG63" i="28"/>
  <c r="AS63" i="28"/>
  <c r="AE63" i="28"/>
  <c r="P63" i="28"/>
  <c r="BJ58" i="28"/>
  <c r="AV58" i="28"/>
  <c r="AG58" i="28"/>
  <c r="Q58" i="28"/>
  <c r="BJ57" i="28"/>
  <c r="AU57" i="28"/>
  <c r="AF57" i="28"/>
  <c r="P57" i="28"/>
  <c r="BI56" i="28"/>
  <c r="AT56" i="28"/>
  <c r="AD56" i="28"/>
  <c r="N56" i="28"/>
  <c r="BG63" i="30"/>
  <c r="AR63" i="30"/>
  <c r="AB63" i="30"/>
  <c r="M63" i="30"/>
  <c r="BF58" i="30"/>
  <c r="AP58" i="30"/>
  <c r="AA58" i="30"/>
  <c r="K58" i="30"/>
  <c r="BD57" i="30"/>
  <c r="AN57" i="30"/>
  <c r="X57" i="30"/>
  <c r="I57" i="30"/>
  <c r="BB56" i="30"/>
  <c r="AM56" i="30"/>
  <c r="W56" i="30"/>
  <c r="H56" i="30"/>
  <c r="AW63" i="31"/>
  <c r="O63" i="31"/>
  <c r="R58" i="31"/>
  <c r="V57" i="31"/>
  <c r="Y56" i="31"/>
  <c r="AT57" i="34"/>
  <c r="U56" i="34"/>
  <c r="BD58" i="29"/>
  <c r="AF57" i="29"/>
  <c r="G56" i="29"/>
  <c r="BF63" i="28"/>
  <c r="AR63" i="28"/>
  <c r="AD63" i="28"/>
  <c r="O63" i="28"/>
  <c r="BI58" i="28"/>
  <c r="AU58" i="28"/>
  <c r="AF58" i="28"/>
  <c r="P58" i="28"/>
  <c r="BI57" i="28"/>
  <c r="AT57" i="28"/>
  <c r="AE57" i="28"/>
  <c r="O57" i="28"/>
  <c r="BH56" i="28"/>
  <c r="AR56" i="28"/>
  <c r="AB56" i="28"/>
  <c r="M56" i="28"/>
  <c r="BF63" i="30"/>
  <c r="AP63" i="30"/>
  <c r="AA63" i="30"/>
  <c r="K63" i="30"/>
  <c r="BD58" i="30"/>
  <c r="AO58" i="30"/>
  <c r="Y58" i="30"/>
  <c r="J58" i="30"/>
  <c r="BB57" i="30"/>
  <c r="AM57" i="30"/>
  <c r="W57" i="30"/>
  <c r="H57" i="30"/>
  <c r="BA56" i="30"/>
  <c r="AL56" i="30"/>
  <c r="V56" i="30"/>
  <c r="G56" i="30"/>
  <c r="AR63" i="31"/>
  <c r="J63" i="31"/>
  <c r="N58" i="31"/>
  <c r="Q57" i="31"/>
  <c r="U56" i="31"/>
  <c r="AP57" i="34"/>
  <c r="Q56" i="34"/>
  <c r="BA58" i="29"/>
  <c r="AB57" i="29"/>
  <c r="CG52" i="27"/>
  <c r="AS109" i="27" s="1"/>
  <c r="BD63" i="28"/>
  <c r="AP63" i="28"/>
  <c r="N63" i="28"/>
  <c r="BH58" i="28"/>
  <c r="AT58" i="28"/>
  <c r="AE58" i="28"/>
  <c r="O58" i="28"/>
  <c r="BH57" i="28"/>
  <c r="AS57" i="28"/>
  <c r="AD57" i="28"/>
  <c r="N57" i="28"/>
  <c r="BF56" i="28"/>
  <c r="AP56" i="28"/>
  <c r="AA56" i="28"/>
  <c r="K56" i="28"/>
  <c r="BD63" i="30"/>
  <c r="AO63" i="30"/>
  <c r="Y63" i="30"/>
  <c r="J63" i="30"/>
  <c r="BC58" i="30"/>
  <c r="AN58" i="30"/>
  <c r="X58" i="30"/>
  <c r="H58" i="30"/>
  <c r="BA57" i="30"/>
  <c r="AL57" i="30"/>
  <c r="V57" i="30"/>
  <c r="G57" i="30"/>
  <c r="AZ56" i="30"/>
  <c r="AK56" i="30"/>
  <c r="U56" i="30"/>
  <c r="F56" i="30"/>
  <c r="AP63" i="31"/>
  <c r="G63" i="31"/>
  <c r="J58" i="31"/>
  <c r="N57" i="31"/>
  <c r="Q56" i="31"/>
  <c r="BD58" i="34"/>
  <c r="AF57" i="34"/>
  <c r="G56" i="34"/>
  <c r="AP58" i="29"/>
  <c r="Q57" i="29"/>
  <c r="M58" i="29"/>
  <c r="BG57" i="29"/>
  <c r="AS57" i="29"/>
  <c r="AE57" i="29"/>
  <c r="P57" i="29"/>
  <c r="BJ56" i="29"/>
  <c r="AV56" i="29"/>
  <c r="AH56" i="29"/>
  <c r="T56" i="29"/>
  <c r="F56" i="29"/>
  <c r="CZ54" i="27"/>
  <c r="AJ111" i="27" s="1"/>
  <c r="DA53" i="27"/>
  <c r="AU110" i="27" s="1"/>
  <c r="BW53" i="27"/>
  <c r="AR110" i="27" s="1"/>
  <c r="DK52" i="27"/>
  <c r="AV109" i="27" s="1"/>
  <c r="CF52" i="27"/>
  <c r="AH109" i="27" s="1"/>
  <c r="BZ51" i="27"/>
  <c r="BN108" i="27" s="1"/>
  <c r="K58" i="29"/>
  <c r="BF57" i="29"/>
  <c r="AR57" i="29"/>
  <c r="AD57" i="29"/>
  <c r="O57" i="29"/>
  <c r="BI56" i="29"/>
  <c r="AU56" i="29"/>
  <c r="AG56" i="29"/>
  <c r="R56" i="29"/>
  <c r="D56" i="29"/>
  <c r="DF54" i="27"/>
  <c r="CM111" i="27" s="1"/>
  <c r="CR53" i="27"/>
  <c r="BN53" i="27"/>
  <c r="DJ52" i="27"/>
  <c r="AK109" i="27" s="1"/>
  <c r="CL52" i="27"/>
  <c r="CK109" i="27" s="1"/>
  <c r="BY51" i="27"/>
  <c r="BC108" i="27" s="1"/>
  <c r="BC57" i="29"/>
  <c r="AO57" i="29"/>
  <c r="AA57" i="29"/>
  <c r="M57" i="29"/>
  <c r="BG56" i="29"/>
  <c r="AS56" i="29"/>
  <c r="AE56" i="29"/>
  <c r="P56" i="29"/>
  <c r="CS54" i="27"/>
  <c r="BE111" i="27" s="1"/>
  <c r="DO53" i="27"/>
  <c r="CC110" i="27" s="1"/>
  <c r="CK53" i="27"/>
  <c r="BZ110" i="27" s="1"/>
  <c r="DD52" i="27"/>
  <c r="BQ109" i="27" s="1"/>
  <c r="BY52" i="27"/>
  <c r="BC109" i="27" s="1"/>
  <c r="BV51" i="27"/>
  <c r="AG108" i="27" s="1"/>
  <c r="V58" i="29"/>
  <c r="H58" i="29"/>
  <c r="BB57" i="29"/>
  <c r="AN57" i="29"/>
  <c r="Y57" i="29"/>
  <c r="K57" i="29"/>
  <c r="BF56" i="29"/>
  <c r="AR56" i="29"/>
  <c r="AD56" i="29"/>
  <c r="O56" i="29"/>
  <c r="CQ54" i="27"/>
  <c r="AT111" i="27" s="1"/>
  <c r="DM53" i="27"/>
  <c r="BG110" i="27" s="1"/>
  <c r="CJ53" i="27"/>
  <c r="BO110" i="27" s="1"/>
  <c r="DC52" i="27"/>
  <c r="BF109" i="27" s="1"/>
  <c r="CA52" i="27"/>
  <c r="BY109" i="27" s="1"/>
  <c r="DO51" i="27"/>
  <c r="CC108" i="27" s="1"/>
  <c r="BQ51" i="27"/>
  <c r="BX108" i="27" s="1"/>
  <c r="U58" i="29"/>
  <c r="G58" i="29"/>
  <c r="BA57" i="29"/>
  <c r="AM57" i="29"/>
  <c r="X57" i="29"/>
  <c r="J57" i="29"/>
  <c r="BD56" i="29"/>
  <c r="AP56" i="29"/>
  <c r="AB56" i="29"/>
  <c r="N56" i="29"/>
  <c r="CU54" i="27"/>
  <c r="CA111" i="27" s="1"/>
  <c r="DL53" i="27"/>
  <c r="CI53" i="27"/>
  <c r="BD110" i="27" s="1"/>
  <c r="DA52" i="27"/>
  <c r="AU109" i="27" s="1"/>
  <c r="BL52" i="27"/>
  <c r="AF109" i="27" s="1"/>
  <c r="DK51" i="27"/>
  <c r="AV108" i="27" s="1"/>
  <c r="BO51" i="27"/>
  <c r="BB108" i="27" s="1"/>
  <c r="DE52" i="27"/>
  <c r="CB109" i="27" s="1"/>
  <c r="DC51" i="27"/>
  <c r="BF108" i="27" s="1"/>
  <c r="BB56" i="29"/>
  <c r="AN56" i="29"/>
  <c r="Y56" i="29"/>
  <c r="K56" i="29"/>
  <c r="DK54" i="27"/>
  <c r="AV111" i="27" s="1"/>
  <c r="CG54" i="27"/>
  <c r="AS111" i="27" s="1"/>
  <c r="DJ53" i="27"/>
  <c r="AK110" i="27" s="1"/>
  <c r="CG53" i="27"/>
  <c r="AS110" i="27" s="1"/>
  <c r="CP52" i="27"/>
  <c r="AI109" i="27" s="1"/>
  <c r="CQ51" i="27"/>
  <c r="AT108" i="27" s="1"/>
  <c r="AW57" i="29"/>
  <c r="AI57" i="29"/>
  <c r="U57" i="29"/>
  <c r="G57" i="29"/>
  <c r="BA56" i="29"/>
  <c r="AM56" i="29"/>
  <c r="X56" i="29"/>
  <c r="J56" i="29"/>
  <c r="DD54" i="27"/>
  <c r="BQ111" i="27" s="1"/>
  <c r="BV54" i="27"/>
  <c r="AG111" i="27" s="1"/>
  <c r="DF53" i="27"/>
  <c r="CM110" i="27" s="1"/>
  <c r="CF53" i="27"/>
  <c r="AH110" i="27" s="1"/>
  <c r="CQ52" i="27"/>
  <c r="AT109" i="27" s="1"/>
  <c r="CP51" i="27"/>
  <c r="AI108" i="27" s="1"/>
  <c r="AV57" i="29"/>
  <c r="AH57" i="29"/>
  <c r="T57" i="29"/>
  <c r="F57" i="29"/>
  <c r="AZ56" i="29"/>
  <c r="AL56" i="29"/>
  <c r="W56" i="29"/>
  <c r="I56" i="29"/>
  <c r="DC54" i="27"/>
  <c r="BF111" i="27" s="1"/>
  <c r="CB54" i="27"/>
  <c r="CJ111" i="27" s="1"/>
  <c r="DE53" i="27"/>
  <c r="CB110" i="27" s="1"/>
  <c r="CB53" i="27"/>
  <c r="CJ110" i="27" s="1"/>
  <c r="CI52" i="27"/>
  <c r="BD109" i="27" s="1"/>
  <c r="CF51" i="27"/>
  <c r="AH108" i="27" s="1"/>
  <c r="O58" i="29"/>
  <c r="BI57" i="29"/>
  <c r="AU57" i="29"/>
  <c r="AG57" i="29"/>
  <c r="R57" i="29"/>
  <c r="D57" i="29"/>
  <c r="AY56" i="29"/>
  <c r="AK56" i="29"/>
  <c r="V56" i="29"/>
  <c r="H56" i="29"/>
  <c r="DB54" i="27"/>
  <c r="BQ54" i="27"/>
  <c r="BX111" i="27" s="1"/>
  <c r="DC53" i="27"/>
  <c r="BF110" i="27" s="1"/>
  <c r="CA53" i="27"/>
  <c r="BY110" i="27" s="1"/>
  <c r="CH52" i="27"/>
  <c r="DM52" i="27"/>
  <c r="BG109" i="27" s="1"/>
  <c r="DP54" i="27"/>
  <c r="CN111" i="27" s="1"/>
  <c r="DN53" i="27"/>
  <c r="BR110" i="27" s="1"/>
  <c r="DL52" i="27"/>
  <c r="DP51" i="27"/>
  <c r="CN108" i="27" s="1"/>
  <c r="DM51" i="27"/>
  <c r="BG108" i="27" s="1"/>
  <c r="DJ51" i="27"/>
  <c r="AK108" i="27" s="1"/>
  <c r="DO52" i="27"/>
  <c r="CC109" i="27" s="1"/>
  <c r="DP53" i="27"/>
  <c r="CN110" i="27" s="1"/>
  <c r="DN52" i="27"/>
  <c r="BR109" i="27" s="1"/>
  <c r="DE54" i="27"/>
  <c r="CB111" i="27" s="1"/>
  <c r="DB51" i="27"/>
  <c r="DA51" i="27"/>
  <c r="AU108" i="27" s="1"/>
  <c r="CV51" i="27"/>
  <c r="CL108" i="27" s="1"/>
  <c r="CU51" i="27"/>
  <c r="CA108" i="27" s="1"/>
  <c r="CT51" i="27"/>
  <c r="BP108" i="27" s="1"/>
  <c r="CS51" i="27"/>
  <c r="BE108" i="27" s="1"/>
  <c r="CR51" i="27"/>
  <c r="CK52" i="27"/>
  <c r="BZ109" i="27" s="1"/>
  <c r="CL51" i="27"/>
  <c r="CK108" i="27" s="1"/>
  <c r="CL53" i="27"/>
  <c r="CK110" i="27" s="1"/>
  <c r="CJ52" i="27"/>
  <c r="BO109" i="27" s="1"/>
  <c r="CK51" i="27"/>
  <c r="BZ108" i="27" s="1"/>
  <c r="BY53" i="27"/>
  <c r="BC110" i="27" s="1"/>
  <c r="BW52" i="27"/>
  <c r="AR109" i="27" s="1"/>
  <c r="BW51" i="27"/>
  <c r="AR108" i="27" s="1"/>
  <c r="CA54" i="27"/>
  <c r="BY111" i="27" s="1"/>
  <c r="BZ54" i="27"/>
  <c r="BN111" i="27" s="1"/>
  <c r="BY54" i="27"/>
  <c r="BC111" i="27" s="1"/>
  <c r="BX54" i="27"/>
  <c r="BW54" i="27"/>
  <c r="AR111" i="27" s="1"/>
  <c r="BP51" i="27"/>
  <c r="BM108" i="27" s="1"/>
  <c r="BP54" i="27"/>
  <c r="BM111" i="27" s="1"/>
  <c r="BO54" i="27"/>
  <c r="BB111" i="27" s="1"/>
  <c r="BN51" i="27"/>
  <c r="BM54" i="27"/>
  <c r="AQ111" i="27" s="1"/>
  <c r="BM51" i="27"/>
  <c r="AQ108" i="27" s="1"/>
  <c r="EO54" i="27"/>
  <c r="AY111" i="27" s="1"/>
  <c r="CQ53" i="27"/>
  <c r="AT110" i="27" s="1"/>
  <c r="BM53" i="27"/>
  <c r="AQ110" i="27" s="1"/>
  <c r="EN54" i="27"/>
  <c r="AN111" i="27" s="1"/>
  <c r="CR54" i="27"/>
  <c r="BN54" i="27"/>
  <c r="DD53" i="27"/>
  <c r="BQ110" i="27" s="1"/>
  <c r="CP53" i="27"/>
  <c r="AI110" i="27" s="1"/>
  <c r="BZ53" i="27"/>
  <c r="BN110" i="27" s="1"/>
  <c r="BL53" i="27"/>
  <c r="AF110" i="27" s="1"/>
  <c r="DB52" i="27"/>
  <c r="BX52" i="27"/>
  <c r="DN51" i="27"/>
  <c r="BR108" i="27" s="1"/>
  <c r="CZ51" i="27"/>
  <c r="AJ108" i="27" s="1"/>
  <c r="CJ51" i="27"/>
  <c r="BO108" i="27" s="1"/>
  <c r="CI51" i="27"/>
  <c r="BD108" i="27" s="1"/>
  <c r="CP54" i="27"/>
  <c r="AI111" i="27" s="1"/>
  <c r="BL54" i="27"/>
  <c r="AF111" i="27" s="1"/>
  <c r="DB53" i="27"/>
  <c r="BX53" i="27"/>
  <c r="CZ52" i="27"/>
  <c r="AJ109" i="27" s="1"/>
  <c r="BV52" i="27"/>
  <c r="AG109" i="27" s="1"/>
  <c r="DL51" i="27"/>
  <c r="CH51" i="27"/>
  <c r="BR51" i="27"/>
  <c r="CI108" i="27" s="1"/>
  <c r="CG51" i="27"/>
  <c r="AS108" i="27" s="1"/>
  <c r="CL54" i="27"/>
  <c r="CK111" i="27" s="1"/>
  <c r="ET53" i="27"/>
  <c r="CQ110" i="27" s="1"/>
  <c r="CV52" i="27"/>
  <c r="CL109" i="27" s="1"/>
  <c r="BR52" i="27"/>
  <c r="CI109" i="27" s="1"/>
  <c r="ES53" i="27"/>
  <c r="CF110" i="27" s="1"/>
  <c r="CU52" i="27"/>
  <c r="CA109" i="27" s="1"/>
  <c r="BQ52" i="27"/>
  <c r="BX109" i="27" s="1"/>
  <c r="CK54" i="27"/>
  <c r="BZ111" i="27" s="1"/>
  <c r="ET54" i="27"/>
  <c r="CQ111" i="27" s="1"/>
  <c r="ER53" i="27"/>
  <c r="BU110" i="27" s="1"/>
  <c r="CV53" i="27"/>
  <c r="CL110" i="27" s="1"/>
  <c r="BR53" i="27"/>
  <c r="CI110" i="27" s="1"/>
  <c r="CT52" i="27"/>
  <c r="BP109" i="27" s="1"/>
  <c r="BP52" i="27"/>
  <c r="BM109" i="27" s="1"/>
  <c r="DF51" i="27"/>
  <c r="CM108" i="27" s="1"/>
  <c r="CJ54" i="27"/>
  <c r="BO111" i="27" s="1"/>
  <c r="ES54" i="27"/>
  <c r="CF111" i="27" s="1"/>
  <c r="DM54" i="27"/>
  <c r="BG111" i="27" s="1"/>
  <c r="CI54" i="27"/>
  <c r="BD111" i="27" s="1"/>
  <c r="EQ53" i="27"/>
  <c r="BJ110" i="27" s="1"/>
  <c r="CU53" i="27"/>
  <c r="CA110" i="27" s="1"/>
  <c r="BQ53" i="27"/>
  <c r="BX110" i="27" s="1"/>
  <c r="CS52" i="27"/>
  <c r="BE109" i="27" s="1"/>
  <c r="BO52" i="27"/>
  <c r="BB109" i="27" s="1"/>
  <c r="DE51" i="27"/>
  <c r="CB108" i="27" s="1"/>
  <c r="ER54" i="27"/>
  <c r="BU111" i="27" s="1"/>
  <c r="DL54" i="27"/>
  <c r="CV54" i="27"/>
  <c r="CL111" i="27" s="1"/>
  <c r="CH54" i="27"/>
  <c r="BR54" i="27"/>
  <c r="CI111" i="27" s="1"/>
  <c r="EP53" i="27"/>
  <c r="CT53" i="27"/>
  <c r="BP110" i="27" s="1"/>
  <c r="BP53" i="27"/>
  <c r="BM110" i="27" s="1"/>
  <c r="DF52" i="27"/>
  <c r="CM109" i="27" s="1"/>
  <c r="CR52" i="27"/>
  <c r="CB52" i="27"/>
  <c r="CJ109" i="27" s="1"/>
  <c r="BN52" i="27"/>
  <c r="DD51" i="27"/>
  <c r="BQ108" i="27" s="1"/>
  <c r="DO54" i="27"/>
  <c r="CC111" i="27" s="1"/>
  <c r="DN54" i="27"/>
  <c r="BR111" i="27" s="1"/>
  <c r="AW104" i="27" l="1"/>
  <c r="AX104" i="27"/>
  <c r="AW105" i="27"/>
  <c r="AX105" i="27"/>
  <c r="AW106" i="27"/>
  <c r="AX106" i="27"/>
  <c r="AW107" i="27"/>
  <c r="AX107" i="27"/>
  <c r="BH104" i="27"/>
  <c r="BI104" i="27"/>
  <c r="BH105" i="27"/>
  <c r="BI105" i="27"/>
  <c r="BH106" i="27"/>
  <c r="BI106" i="27"/>
  <c r="BH107" i="27"/>
  <c r="BI107" i="27"/>
  <c r="BS104" i="27"/>
  <c r="BT104" i="27"/>
  <c r="BS105" i="27"/>
  <c r="BT105" i="27"/>
  <c r="BS106" i="27"/>
  <c r="BT106" i="27"/>
  <c r="BS107" i="27"/>
  <c r="BT107" i="27"/>
  <c r="CD104" i="27"/>
  <c r="CE104" i="27"/>
  <c r="CD105" i="27"/>
  <c r="CE105" i="27"/>
  <c r="CD106" i="27"/>
  <c r="CE106" i="27"/>
  <c r="CD107" i="27"/>
  <c r="CE107" i="27"/>
  <c r="CO104" i="27"/>
  <c r="CP104" i="27"/>
  <c r="CO105" i="27"/>
  <c r="CP105" i="27"/>
  <c r="CO106" i="27"/>
  <c r="CP106" i="27"/>
  <c r="CO107" i="27"/>
  <c r="CP107" i="27"/>
  <c r="AL104" i="27"/>
  <c r="AM104" i="27"/>
  <c r="AL105" i="27"/>
  <c r="AM105" i="27"/>
  <c r="AL106" i="27"/>
  <c r="AM106" i="27"/>
  <c r="AL107" i="27"/>
  <c r="AM107" i="27"/>
  <c r="CD47" i="27"/>
  <c r="CD48" i="27"/>
  <c r="CD49" i="27"/>
  <c r="CD50" i="27"/>
  <c r="CN47" i="27"/>
  <c r="CN48" i="27"/>
  <c r="CN49" i="27"/>
  <c r="CN50" i="27"/>
  <c r="CX47" i="27"/>
  <c r="CX48" i="27"/>
  <c r="CX49" i="27"/>
  <c r="CX50" i="27"/>
  <c r="DH47" i="27"/>
  <c r="DH48" i="27"/>
  <c r="DH49" i="27"/>
  <c r="DH50" i="27"/>
  <c r="DR47" i="27"/>
  <c r="DR48" i="27"/>
  <c r="DR49" i="27"/>
  <c r="DR50" i="27"/>
  <c r="EB47" i="27"/>
  <c r="EB48" i="27"/>
  <c r="EB49" i="27"/>
  <c r="EB50" i="27"/>
  <c r="EL47" i="27"/>
  <c r="EL48" i="27"/>
  <c r="EL49" i="27"/>
  <c r="EL50" i="27"/>
  <c r="BT47" i="27"/>
  <c r="BT48" i="27"/>
  <c r="BT49" i="27"/>
  <c r="BT50" i="27"/>
  <c r="BJ50" i="27"/>
  <c r="BJ49" i="27"/>
  <c r="BJ48" i="27"/>
  <c r="BJ47" i="27"/>
  <c r="A184" i="22" l="1"/>
  <c r="A183" i="22"/>
  <c r="A182" i="22"/>
  <c r="A322" i="22"/>
  <c r="A321" i="22"/>
  <c r="A320" i="22"/>
  <c r="A46" i="22"/>
  <c r="A45" i="22"/>
  <c r="A44" i="22"/>
  <c r="A276" i="22"/>
  <c r="A275" i="22"/>
  <c r="A274" i="22"/>
  <c r="A414" i="22"/>
  <c r="A413" i="22"/>
  <c r="A412" i="22"/>
  <c r="A230" i="22"/>
  <c r="A229" i="22"/>
  <c r="A228" i="22"/>
  <c r="A367" i="22"/>
  <c r="A368" i="22"/>
  <c r="A366" i="22"/>
  <c r="A138" i="22"/>
  <c r="A137" i="22"/>
  <c r="A136" i="22"/>
  <c r="A91" i="22"/>
  <c r="A92" i="22"/>
  <c r="A90" i="22"/>
  <c r="A139" i="22"/>
  <c r="A369" i="22"/>
  <c r="A231" i="22"/>
  <c r="A415" i="22"/>
  <c r="A277" i="22"/>
  <c r="A47" i="22"/>
  <c r="A323" i="22"/>
  <c r="A185" i="22"/>
  <c r="A93" i="22"/>
  <c r="A86" i="22"/>
  <c r="A87" i="22"/>
  <c r="A88" i="22"/>
  <c r="A89" i="22"/>
  <c r="A132" i="22"/>
  <c r="A133" i="22"/>
  <c r="A134" i="22"/>
  <c r="A135" i="22"/>
  <c r="A362" i="22"/>
  <c r="A363" i="22"/>
  <c r="A364" i="22"/>
  <c r="A365" i="22"/>
  <c r="A224" i="22"/>
  <c r="A225" i="22"/>
  <c r="A226" i="22"/>
  <c r="A227" i="22"/>
  <c r="A408" i="22"/>
  <c r="A409" i="22"/>
  <c r="A410" i="22"/>
  <c r="A411" i="22"/>
  <c r="A270" i="22"/>
  <c r="A271" i="22"/>
  <c r="A272" i="22"/>
  <c r="A273" i="22"/>
  <c r="A40" i="22"/>
  <c r="A41" i="22"/>
  <c r="A42" i="22"/>
  <c r="A43" i="22"/>
  <c r="A316" i="22"/>
  <c r="A317" i="22"/>
  <c r="A318" i="22"/>
  <c r="A319" i="22"/>
  <c r="A178" i="22"/>
  <c r="A179" i="22"/>
  <c r="A180" i="22"/>
  <c r="A181" i="22"/>
  <c r="BT43" i="27" l="1"/>
  <c r="CD43" i="27"/>
  <c r="CN43" i="27"/>
  <c r="CX43" i="27"/>
  <c r="DH43" i="27"/>
  <c r="DR43" i="27"/>
  <c r="EB43" i="27"/>
  <c r="EL43" i="27"/>
  <c r="BT44" i="27"/>
  <c r="CD44" i="27"/>
  <c r="CN44" i="27"/>
  <c r="CX44" i="27"/>
  <c r="DH44" i="27"/>
  <c r="DR44" i="27"/>
  <c r="EB44" i="27"/>
  <c r="EL44" i="27"/>
  <c r="BT45" i="27"/>
  <c r="CD45" i="27"/>
  <c r="CN45" i="27"/>
  <c r="CX45" i="27"/>
  <c r="DH45" i="27"/>
  <c r="DR45" i="27"/>
  <c r="EB45" i="27"/>
  <c r="EL45" i="27"/>
  <c r="BT46" i="27"/>
  <c r="CD46" i="27"/>
  <c r="CN46" i="27"/>
  <c r="CX46" i="27"/>
  <c r="DH46" i="27"/>
  <c r="DR46" i="27"/>
  <c r="EB46" i="27"/>
  <c r="EL46" i="27"/>
  <c r="AL100" i="27"/>
  <c r="AM100" i="27"/>
  <c r="AW100" i="27"/>
  <c r="AX100" i="27"/>
  <c r="BH100" i="27"/>
  <c r="BI100" i="27"/>
  <c r="BS100" i="27"/>
  <c r="BT100" i="27"/>
  <c r="CD100" i="27"/>
  <c r="CE100" i="27"/>
  <c r="CO100" i="27"/>
  <c r="CP100" i="27"/>
  <c r="AL101" i="27"/>
  <c r="AM101" i="27"/>
  <c r="AW101" i="27"/>
  <c r="AX101" i="27"/>
  <c r="BH101" i="27"/>
  <c r="BI101" i="27"/>
  <c r="BS101" i="27"/>
  <c r="BT101" i="27"/>
  <c r="CD101" i="27"/>
  <c r="CE101" i="27"/>
  <c r="CO101" i="27"/>
  <c r="CP101" i="27"/>
  <c r="AL102" i="27"/>
  <c r="AM102" i="27"/>
  <c r="AW102" i="27"/>
  <c r="AX102" i="27"/>
  <c r="BH102" i="27"/>
  <c r="BI102" i="27"/>
  <c r="BS102" i="27"/>
  <c r="BT102" i="27"/>
  <c r="CD102" i="27"/>
  <c r="CE102" i="27"/>
  <c r="CO102" i="27"/>
  <c r="CP102" i="27"/>
  <c r="AL103" i="27"/>
  <c r="AM103" i="27"/>
  <c r="AW103" i="27"/>
  <c r="AX103" i="27"/>
  <c r="BH103" i="27"/>
  <c r="BI103" i="27"/>
  <c r="BS103" i="27"/>
  <c r="BT103" i="27"/>
  <c r="CD103" i="27"/>
  <c r="CE103" i="27"/>
  <c r="CO103" i="27"/>
  <c r="CP103" i="27"/>
  <c r="BJ46" i="27"/>
  <c r="BJ43" i="27"/>
  <c r="BJ44" i="27"/>
  <c r="BJ45" i="27"/>
  <c r="AL99" i="27" l="1"/>
  <c r="AM99" i="27"/>
  <c r="AW99" i="27"/>
  <c r="AX99" i="27"/>
  <c r="BH99" i="27"/>
  <c r="BI99" i="27"/>
  <c r="BS99" i="27"/>
  <c r="BT99" i="27"/>
  <c r="CD99" i="27"/>
  <c r="CE99" i="27"/>
  <c r="CO99" i="27"/>
  <c r="CP99" i="27"/>
  <c r="BJ42" i="27"/>
  <c r="BT42" i="27"/>
  <c r="CD42" i="27"/>
  <c r="CN42" i="27"/>
  <c r="CX42" i="27"/>
  <c r="DH42" i="27"/>
  <c r="DR42" i="27"/>
  <c r="EB42" i="27"/>
  <c r="EL42" i="27"/>
  <c r="CO96" i="27" l="1"/>
  <c r="CP96" i="27"/>
  <c r="CO97" i="27"/>
  <c r="CP97" i="27"/>
  <c r="CO98" i="27"/>
  <c r="CP98" i="27"/>
  <c r="CD96" i="27"/>
  <c r="CE96" i="27"/>
  <c r="CD97" i="27"/>
  <c r="CE97" i="27"/>
  <c r="CD98" i="27"/>
  <c r="CE98" i="27"/>
  <c r="BS96" i="27"/>
  <c r="BT96" i="27"/>
  <c r="BS97" i="27"/>
  <c r="BT97" i="27"/>
  <c r="BS98" i="27"/>
  <c r="BT98" i="27"/>
  <c r="BH96" i="27"/>
  <c r="BI96" i="27"/>
  <c r="BH97" i="27"/>
  <c r="BI97" i="27"/>
  <c r="BH98" i="27"/>
  <c r="BI98" i="27"/>
  <c r="AW96" i="27"/>
  <c r="AX96" i="27"/>
  <c r="AW97" i="27"/>
  <c r="AX97" i="27"/>
  <c r="AW98" i="27"/>
  <c r="AX98" i="27"/>
  <c r="AL96" i="27"/>
  <c r="AM96" i="27"/>
  <c r="AL97" i="27"/>
  <c r="AM97" i="27"/>
  <c r="AL98" i="27"/>
  <c r="AM98" i="27"/>
  <c r="CN39" i="27"/>
  <c r="CN40" i="27"/>
  <c r="CN41" i="27"/>
  <c r="CX39" i="27"/>
  <c r="CX40" i="27"/>
  <c r="CX41" i="27"/>
  <c r="DH39" i="27"/>
  <c r="DH40" i="27"/>
  <c r="DH41" i="27"/>
  <c r="DR39" i="27"/>
  <c r="DR40" i="27"/>
  <c r="DR41" i="27"/>
  <c r="EB39" i="27"/>
  <c r="EB40" i="27"/>
  <c r="EB41" i="27"/>
  <c r="EL39" i="27"/>
  <c r="EL40" i="27"/>
  <c r="EL41" i="27"/>
  <c r="CD39" i="27"/>
  <c r="CD40" i="27"/>
  <c r="CD41" i="27"/>
  <c r="BT39" i="27"/>
  <c r="BT40" i="27"/>
  <c r="BT41" i="27"/>
  <c r="BJ41" i="27"/>
  <c r="BJ40" i="27"/>
  <c r="BJ39" i="27"/>
  <c r="A187" i="22" l="1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186" i="22"/>
  <c r="A401" i="22" l="1"/>
  <c r="A402" i="22"/>
  <c r="A403" i="22"/>
  <c r="A404" i="22"/>
  <c r="A405" i="22"/>
  <c r="A406" i="22"/>
  <c r="A407" i="22"/>
  <c r="BT35" i="27" l="1"/>
  <c r="BT36" i="27"/>
  <c r="BT37" i="27"/>
  <c r="BT38" i="27"/>
  <c r="CD35" i="27"/>
  <c r="CD36" i="27"/>
  <c r="CD37" i="27"/>
  <c r="CD38" i="27"/>
  <c r="CN35" i="27"/>
  <c r="CN36" i="27"/>
  <c r="CN37" i="27"/>
  <c r="CN38" i="27"/>
  <c r="CX35" i="27"/>
  <c r="CX36" i="27"/>
  <c r="CX37" i="27"/>
  <c r="CX38" i="27"/>
  <c r="DH35" i="27"/>
  <c r="DH36" i="27"/>
  <c r="DH37" i="27"/>
  <c r="DH38" i="27"/>
  <c r="DR35" i="27"/>
  <c r="DR36" i="27"/>
  <c r="DR37" i="27"/>
  <c r="DR38" i="27"/>
  <c r="EB35" i="27"/>
  <c r="EB36" i="27"/>
  <c r="EB37" i="27"/>
  <c r="EB38" i="27"/>
  <c r="EL35" i="27"/>
  <c r="EL36" i="27"/>
  <c r="EL37" i="27"/>
  <c r="EL38" i="27"/>
  <c r="BJ35" i="27"/>
  <c r="BJ36" i="27"/>
  <c r="BJ37" i="27"/>
  <c r="BJ38" i="27"/>
  <c r="A379" i="22" l="1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378" i="22"/>
  <c r="A377" i="22"/>
  <c r="A376" i="22"/>
  <c r="A375" i="22"/>
  <c r="A374" i="22"/>
  <c r="CO92" i="27" l="1"/>
  <c r="CP92" i="27"/>
  <c r="CO93" i="27"/>
  <c r="CP93" i="27"/>
  <c r="CO94" i="27"/>
  <c r="CP94" i="27"/>
  <c r="CO95" i="27"/>
  <c r="CP95" i="27"/>
  <c r="CD92" i="27"/>
  <c r="CE92" i="27"/>
  <c r="CD93" i="27"/>
  <c r="CE93" i="27"/>
  <c r="CD94" i="27"/>
  <c r="CE94" i="27"/>
  <c r="CD95" i="27"/>
  <c r="CE95" i="27"/>
  <c r="BS92" i="27"/>
  <c r="BT92" i="27"/>
  <c r="BS93" i="27"/>
  <c r="BT93" i="27"/>
  <c r="BS94" i="27"/>
  <c r="BT94" i="27"/>
  <c r="BS95" i="27"/>
  <c r="BT95" i="27"/>
  <c r="BH92" i="27"/>
  <c r="BI92" i="27"/>
  <c r="BH93" i="27"/>
  <c r="BI93" i="27"/>
  <c r="BH94" i="27"/>
  <c r="BI94" i="27"/>
  <c r="BH95" i="27"/>
  <c r="BI95" i="27"/>
  <c r="AW92" i="27"/>
  <c r="AX92" i="27"/>
  <c r="AW93" i="27"/>
  <c r="AX93" i="27"/>
  <c r="AW94" i="27"/>
  <c r="AX94" i="27"/>
  <c r="AW95" i="27"/>
  <c r="AX95" i="27"/>
  <c r="AL92" i="27"/>
  <c r="AM92" i="27"/>
  <c r="AL93" i="27"/>
  <c r="AM93" i="27"/>
  <c r="AL94" i="27"/>
  <c r="AM94" i="27"/>
  <c r="AL95" i="27"/>
  <c r="AM95" i="27"/>
  <c r="CO88" i="27" l="1"/>
  <c r="CP88" i="27"/>
  <c r="CO89" i="27"/>
  <c r="CP89" i="27"/>
  <c r="CO90" i="27"/>
  <c r="CP90" i="27"/>
  <c r="CO91" i="27"/>
  <c r="CP91" i="27"/>
  <c r="CD88" i="27"/>
  <c r="CE88" i="27"/>
  <c r="CD89" i="27"/>
  <c r="CE89" i="27"/>
  <c r="CD90" i="27"/>
  <c r="CE90" i="27"/>
  <c r="CD91" i="27"/>
  <c r="CE91" i="27"/>
  <c r="BS88" i="27"/>
  <c r="BT88" i="27"/>
  <c r="BS89" i="27"/>
  <c r="BT89" i="27"/>
  <c r="BS90" i="27"/>
  <c r="BT90" i="27"/>
  <c r="BS91" i="27"/>
  <c r="BT91" i="27"/>
  <c r="BH88" i="27"/>
  <c r="BI88" i="27"/>
  <c r="BH89" i="27"/>
  <c r="BI89" i="27"/>
  <c r="BH90" i="27"/>
  <c r="BI90" i="27"/>
  <c r="BH91" i="27"/>
  <c r="BI91" i="27"/>
  <c r="AW88" i="27"/>
  <c r="AX88" i="27"/>
  <c r="AW89" i="27"/>
  <c r="AX89" i="27"/>
  <c r="AW90" i="27"/>
  <c r="AX90" i="27"/>
  <c r="AW91" i="27"/>
  <c r="AX91" i="27"/>
  <c r="BJ31" i="27"/>
  <c r="BJ32" i="27"/>
  <c r="BJ33" i="27"/>
  <c r="BJ34" i="27"/>
  <c r="BT31" i="27"/>
  <c r="BT32" i="27"/>
  <c r="BT33" i="27"/>
  <c r="BT34" i="27"/>
  <c r="CD31" i="27"/>
  <c r="CD32" i="27"/>
  <c r="CD33" i="27"/>
  <c r="CD34" i="27"/>
  <c r="CN31" i="27"/>
  <c r="CN32" i="27"/>
  <c r="CN33" i="27"/>
  <c r="CN34" i="27"/>
  <c r="CX31" i="27"/>
  <c r="CX32" i="27"/>
  <c r="CX33" i="27"/>
  <c r="CX34" i="27"/>
  <c r="DH31" i="27"/>
  <c r="DH32" i="27"/>
  <c r="DH33" i="27"/>
  <c r="DH34" i="27"/>
  <c r="DR31" i="27"/>
  <c r="DR32" i="27"/>
  <c r="DR33" i="27"/>
  <c r="DR34" i="27"/>
  <c r="EB31" i="27"/>
  <c r="EB32" i="27"/>
  <c r="EB33" i="27"/>
  <c r="EB34" i="27"/>
  <c r="EL31" i="27"/>
  <c r="EL32" i="27"/>
  <c r="EL33" i="27"/>
  <c r="EL34" i="27"/>
  <c r="AL88" i="27"/>
  <c r="AM88" i="27"/>
  <c r="AL89" i="27"/>
  <c r="AM89" i="27"/>
  <c r="AL90" i="27"/>
  <c r="AM90" i="27"/>
  <c r="AL91" i="27"/>
  <c r="AM91" i="27"/>
  <c r="A67" i="22" l="1"/>
  <c r="A105" i="22"/>
  <c r="A143" i="22"/>
  <c r="A173" i="22"/>
  <c r="A257" i="22"/>
  <c r="A295" i="22"/>
  <c r="A333" i="22"/>
  <c r="A371" i="22"/>
  <c r="A30" i="22"/>
  <c r="A68" i="22"/>
  <c r="A106" i="22"/>
  <c r="A144" i="22"/>
  <c r="A174" i="22"/>
  <c r="A258" i="22"/>
  <c r="A296" i="22"/>
  <c r="A334" i="22"/>
  <c r="A372" i="22"/>
  <c r="A31" i="22"/>
  <c r="A69" i="22"/>
  <c r="A107" i="22"/>
  <c r="A145" i="22"/>
  <c r="A175" i="22"/>
  <c r="A259" i="22"/>
  <c r="A297" i="22"/>
  <c r="A335" i="22"/>
  <c r="A373" i="22"/>
  <c r="A29" i="22"/>
  <c r="A28" i="22"/>
  <c r="A66" i="22"/>
  <c r="A104" i="22"/>
  <c r="A142" i="22"/>
  <c r="A172" i="22"/>
  <c r="A256" i="22"/>
  <c r="A294" i="22"/>
  <c r="A332" i="22"/>
  <c r="A370" i="22"/>
  <c r="AL84" i="27" l="1"/>
  <c r="AM84" i="27"/>
  <c r="AL85" i="27"/>
  <c r="AM85" i="27"/>
  <c r="AL86" i="27"/>
  <c r="AM86" i="27"/>
  <c r="AL87" i="27"/>
  <c r="AM87" i="27"/>
  <c r="AW84" i="27"/>
  <c r="AX84" i="27"/>
  <c r="AW85" i="27"/>
  <c r="AX85" i="27"/>
  <c r="AW86" i="27"/>
  <c r="AX86" i="27"/>
  <c r="AW87" i="27"/>
  <c r="AX87" i="27"/>
  <c r="BH84" i="27"/>
  <c r="BI84" i="27"/>
  <c r="BH85" i="27"/>
  <c r="BI85" i="27"/>
  <c r="BH86" i="27"/>
  <c r="BI86" i="27"/>
  <c r="BH87" i="27"/>
  <c r="BI87" i="27"/>
  <c r="BS84" i="27"/>
  <c r="BT84" i="27"/>
  <c r="BS85" i="27"/>
  <c r="BT85" i="27"/>
  <c r="BS86" i="27"/>
  <c r="BT86" i="27"/>
  <c r="BS87" i="27"/>
  <c r="BT87" i="27"/>
  <c r="CD84" i="27"/>
  <c r="CE84" i="27"/>
  <c r="CD85" i="27"/>
  <c r="CE85" i="27"/>
  <c r="CD86" i="27"/>
  <c r="CE86" i="27"/>
  <c r="CD87" i="27"/>
  <c r="CE87" i="27"/>
  <c r="CO84" i="27"/>
  <c r="CP84" i="27"/>
  <c r="CO85" i="27"/>
  <c r="CP85" i="27"/>
  <c r="CO86" i="27"/>
  <c r="CP86" i="27"/>
  <c r="CO87" i="27"/>
  <c r="CP87" i="27"/>
  <c r="EL27" i="27"/>
  <c r="EL28" i="27"/>
  <c r="EL29" i="27"/>
  <c r="EL30" i="27"/>
  <c r="EB27" i="27"/>
  <c r="EB28" i="27"/>
  <c r="EB29" i="27"/>
  <c r="EB30" i="27"/>
  <c r="DR27" i="27"/>
  <c r="DR28" i="27"/>
  <c r="DR29" i="27"/>
  <c r="DR30" i="27"/>
  <c r="DH27" i="27"/>
  <c r="DH28" i="27"/>
  <c r="DH29" i="27"/>
  <c r="DH30" i="27"/>
  <c r="CX27" i="27"/>
  <c r="CX28" i="27"/>
  <c r="CX29" i="27"/>
  <c r="CX30" i="27"/>
  <c r="CN27" i="27"/>
  <c r="CN28" i="27"/>
  <c r="CN29" i="27"/>
  <c r="CN30" i="27"/>
  <c r="CD27" i="27"/>
  <c r="CD28" i="27"/>
  <c r="CD29" i="27"/>
  <c r="CD30" i="27"/>
  <c r="BT27" i="27"/>
  <c r="BT28" i="27"/>
  <c r="BT29" i="27"/>
  <c r="BT30" i="27"/>
  <c r="BJ27" i="27"/>
  <c r="BJ28" i="27"/>
  <c r="BJ29" i="27"/>
  <c r="BJ30" i="27"/>
  <c r="A24" i="22" l="1"/>
  <c r="A100" i="22"/>
  <c r="A130" i="22"/>
  <c r="A168" i="22"/>
  <c r="A252" i="22"/>
  <c r="A290" i="22"/>
  <c r="A328" i="22"/>
  <c r="A358" i="22"/>
  <c r="A62" i="22"/>
  <c r="A25" i="22"/>
  <c r="A101" i="22"/>
  <c r="A131" i="22"/>
  <c r="A169" i="22"/>
  <c r="A253" i="22"/>
  <c r="A291" i="22"/>
  <c r="A329" i="22"/>
  <c r="A359" i="22"/>
  <c r="A63" i="22"/>
  <c r="A26" i="22"/>
  <c r="A102" i="22"/>
  <c r="A140" i="22"/>
  <c r="A170" i="22"/>
  <c r="A254" i="22"/>
  <c r="A292" i="22"/>
  <c r="A330" i="22"/>
  <c r="A360" i="22"/>
  <c r="A64" i="22"/>
  <c r="A27" i="22"/>
  <c r="A103" i="22"/>
  <c r="A141" i="22"/>
  <c r="A171" i="22"/>
  <c r="A255" i="22"/>
  <c r="A293" i="22"/>
  <c r="A331" i="22"/>
  <c r="A361" i="22"/>
  <c r="A65" i="22"/>
  <c r="CO80" i="27" l="1"/>
  <c r="CP80" i="27"/>
  <c r="CO81" i="27"/>
  <c r="CP81" i="27"/>
  <c r="CO82" i="27"/>
  <c r="CP82" i="27"/>
  <c r="CO83" i="27"/>
  <c r="CP83" i="27"/>
  <c r="CD80" i="27"/>
  <c r="CE80" i="27"/>
  <c r="CD81" i="27"/>
  <c r="CE81" i="27"/>
  <c r="CD82" i="27"/>
  <c r="CE82" i="27"/>
  <c r="CD83" i="27"/>
  <c r="CE83" i="27"/>
  <c r="BS80" i="27"/>
  <c r="BT80" i="27"/>
  <c r="BS81" i="27"/>
  <c r="BT81" i="27"/>
  <c r="BS82" i="27"/>
  <c r="BT82" i="27"/>
  <c r="BS83" i="27"/>
  <c r="BT83" i="27"/>
  <c r="BH80" i="27"/>
  <c r="BI80" i="27"/>
  <c r="BH81" i="27"/>
  <c r="BI81" i="27"/>
  <c r="BH82" i="27"/>
  <c r="BI82" i="27"/>
  <c r="BH83" i="27"/>
  <c r="BI83" i="27"/>
  <c r="AW80" i="27"/>
  <c r="AX80" i="27"/>
  <c r="AW81" i="27"/>
  <c r="AX81" i="27"/>
  <c r="AW82" i="27"/>
  <c r="AX82" i="27"/>
  <c r="AW83" i="27"/>
  <c r="AX83" i="27"/>
  <c r="AL80" i="27"/>
  <c r="AM80" i="27"/>
  <c r="AL81" i="27"/>
  <c r="AM81" i="27"/>
  <c r="AL82" i="27"/>
  <c r="AM82" i="27"/>
  <c r="AL83" i="27"/>
  <c r="AM83" i="27"/>
  <c r="EL23" i="27"/>
  <c r="EL24" i="27"/>
  <c r="EL25" i="27"/>
  <c r="EL26" i="27"/>
  <c r="EB23" i="27"/>
  <c r="EB24" i="27"/>
  <c r="EB25" i="27"/>
  <c r="EB26" i="27"/>
  <c r="DR23" i="27"/>
  <c r="DR24" i="27"/>
  <c r="DR25" i="27"/>
  <c r="DR26" i="27"/>
  <c r="DH23" i="27"/>
  <c r="DH24" i="27"/>
  <c r="DH25" i="27"/>
  <c r="DH26" i="27"/>
  <c r="CX23" i="27"/>
  <c r="CX24" i="27"/>
  <c r="CX25" i="27"/>
  <c r="CX26" i="27"/>
  <c r="CN23" i="27"/>
  <c r="CN24" i="27"/>
  <c r="CN25" i="27"/>
  <c r="CN26" i="27"/>
  <c r="CD23" i="27"/>
  <c r="CD24" i="27"/>
  <c r="CD25" i="27"/>
  <c r="CD26" i="27"/>
  <c r="BT23" i="27"/>
  <c r="BT24" i="27"/>
  <c r="BT25" i="27"/>
  <c r="BT26" i="27"/>
  <c r="BJ26" i="27"/>
  <c r="BJ25" i="27"/>
  <c r="BJ24" i="27"/>
  <c r="BJ23" i="27"/>
  <c r="A96" i="22" l="1"/>
  <c r="A126" i="22"/>
  <c r="A164" i="22"/>
  <c r="A248" i="22"/>
  <c r="A286" i="22"/>
  <c r="A324" i="22"/>
  <c r="A354" i="22"/>
  <c r="A58" i="22"/>
  <c r="A21" i="22"/>
  <c r="A97" i="22"/>
  <c r="A127" i="22"/>
  <c r="A165" i="22"/>
  <c r="A249" i="22"/>
  <c r="A287" i="22"/>
  <c r="A325" i="22"/>
  <c r="A355" i="22"/>
  <c r="A59" i="22"/>
  <c r="A22" i="22"/>
  <c r="A98" i="22"/>
  <c r="A128" i="22"/>
  <c r="A166" i="22"/>
  <c r="A250" i="22"/>
  <c r="A288" i="22"/>
  <c r="A326" i="22"/>
  <c r="A356" i="22"/>
  <c r="A60" i="22"/>
  <c r="A23" i="22"/>
  <c r="A99" i="22"/>
  <c r="A129" i="22"/>
  <c r="A167" i="22"/>
  <c r="A251" i="22"/>
  <c r="A289" i="22"/>
  <c r="A327" i="22"/>
  <c r="A357" i="22"/>
  <c r="A61" i="22"/>
  <c r="A20" i="22"/>
  <c r="CO76" i="27" l="1"/>
  <c r="CP76" i="27"/>
  <c r="CO77" i="27"/>
  <c r="CP77" i="27"/>
  <c r="CO78" i="27"/>
  <c r="CP78" i="27"/>
  <c r="CO79" i="27"/>
  <c r="CP79" i="27"/>
  <c r="CD76" i="27"/>
  <c r="CE76" i="27"/>
  <c r="CD77" i="27"/>
  <c r="CE77" i="27"/>
  <c r="CD78" i="27"/>
  <c r="CE78" i="27"/>
  <c r="CD79" i="27"/>
  <c r="CE79" i="27"/>
  <c r="BS76" i="27"/>
  <c r="BT76" i="27"/>
  <c r="BS77" i="27"/>
  <c r="BT77" i="27"/>
  <c r="BS78" i="27"/>
  <c r="BT78" i="27"/>
  <c r="BS79" i="27"/>
  <c r="BT79" i="27"/>
  <c r="BH76" i="27"/>
  <c r="BI76" i="27"/>
  <c r="BH77" i="27"/>
  <c r="BI77" i="27"/>
  <c r="BH78" i="27"/>
  <c r="BI78" i="27"/>
  <c r="BH79" i="27"/>
  <c r="BI79" i="27"/>
  <c r="AW76" i="27"/>
  <c r="AX76" i="27"/>
  <c r="AW77" i="27"/>
  <c r="AX77" i="27"/>
  <c r="AW78" i="27"/>
  <c r="AX78" i="27"/>
  <c r="AW79" i="27"/>
  <c r="AX79" i="27"/>
  <c r="AL76" i="27"/>
  <c r="AM76" i="27"/>
  <c r="AL77" i="27"/>
  <c r="AM77" i="27"/>
  <c r="AL78" i="27"/>
  <c r="AM78" i="27"/>
  <c r="AL79" i="27"/>
  <c r="AM79" i="27"/>
  <c r="EL19" i="27"/>
  <c r="EL20" i="27"/>
  <c r="EL21" i="27"/>
  <c r="EL22" i="27"/>
  <c r="EB19" i="27"/>
  <c r="EB20" i="27"/>
  <c r="EB21" i="27"/>
  <c r="EB22" i="27"/>
  <c r="DR19" i="27"/>
  <c r="DR20" i="27"/>
  <c r="DR21" i="27"/>
  <c r="DR22" i="27"/>
  <c r="DH19" i="27"/>
  <c r="DH20" i="27"/>
  <c r="DH21" i="27"/>
  <c r="DH22" i="27"/>
  <c r="CX19" i="27"/>
  <c r="CX20" i="27"/>
  <c r="CX21" i="27"/>
  <c r="CX22" i="27"/>
  <c r="CN19" i="27"/>
  <c r="CN20" i="27"/>
  <c r="CN21" i="27"/>
  <c r="CN22" i="27"/>
  <c r="CD19" i="27"/>
  <c r="CD20" i="27"/>
  <c r="CD21" i="27"/>
  <c r="CD22" i="27"/>
  <c r="BT19" i="27"/>
  <c r="BT20" i="27"/>
  <c r="BT21" i="27"/>
  <c r="BT22" i="27"/>
  <c r="BJ22" i="27"/>
  <c r="BJ21" i="27"/>
  <c r="BJ20" i="27"/>
  <c r="BJ19" i="27"/>
  <c r="A85" i="22" l="1"/>
  <c r="A94" i="22"/>
  <c r="A95" i="22"/>
  <c r="A312" i="22"/>
  <c r="A313" i="22"/>
  <c r="A314" i="22"/>
  <c r="A315" i="22"/>
  <c r="A160" i="22"/>
  <c r="A161" i="22"/>
  <c r="A162" i="22"/>
  <c r="A163" i="22"/>
  <c r="A350" i="22"/>
  <c r="A351" i="22"/>
  <c r="A352" i="22"/>
  <c r="A353" i="22"/>
  <c r="A244" i="22"/>
  <c r="A245" i="22"/>
  <c r="A246" i="22"/>
  <c r="A247" i="22"/>
  <c r="A282" i="22"/>
  <c r="A283" i="22"/>
  <c r="A284" i="22"/>
  <c r="A285" i="22"/>
  <c r="A122" i="22"/>
  <c r="A123" i="22"/>
  <c r="A124" i="22"/>
  <c r="A125" i="22"/>
  <c r="A16" i="22"/>
  <c r="A17" i="22"/>
  <c r="A18" i="22"/>
  <c r="A19" i="22"/>
  <c r="A54" i="22"/>
  <c r="A55" i="22"/>
  <c r="A56" i="22"/>
  <c r="A57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176" i="22"/>
  <c r="A177" i="22"/>
  <c r="A232" i="22"/>
  <c r="A233" i="22"/>
  <c r="A234" i="22"/>
  <c r="A235" i="22"/>
  <c r="A236" i="22"/>
  <c r="A237" i="22"/>
  <c r="A238" i="22"/>
  <c r="A239" i="22"/>
  <c r="A240" i="22"/>
  <c r="A241" i="22"/>
  <c r="A242" i="22"/>
  <c r="A260" i="22"/>
  <c r="A261" i="22"/>
  <c r="A262" i="22"/>
  <c r="A263" i="22"/>
  <c r="A264" i="22"/>
  <c r="A265" i="22"/>
  <c r="A266" i="22"/>
  <c r="A267" i="22"/>
  <c r="A268" i="22"/>
  <c r="A269" i="22"/>
  <c r="A278" i="22"/>
  <c r="A279" i="22"/>
  <c r="A280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2" i="22"/>
  <c r="A3" i="22"/>
  <c r="A4" i="22"/>
  <c r="A5" i="22"/>
  <c r="A6" i="22"/>
  <c r="A7" i="22"/>
  <c r="A8" i="22"/>
  <c r="A9" i="22"/>
  <c r="A10" i="22"/>
  <c r="A11" i="22"/>
  <c r="A12" i="22"/>
  <c r="A13" i="22"/>
  <c r="A14" i="22"/>
  <c r="A32" i="22"/>
  <c r="A33" i="22"/>
  <c r="A34" i="22"/>
  <c r="A35" i="22"/>
  <c r="A36" i="22"/>
  <c r="A37" i="22"/>
  <c r="A38" i="22"/>
  <c r="A39" i="22"/>
  <c r="A48" i="22"/>
  <c r="A49" i="22"/>
  <c r="A50" i="22"/>
  <c r="A51" i="22"/>
  <c r="A52" i="22"/>
  <c r="A83" i="22"/>
  <c r="A159" i="22"/>
  <c r="A311" i="22"/>
  <c r="A15" i="22"/>
  <c r="A349" i="22"/>
  <c r="A243" i="22"/>
  <c r="A281" i="22"/>
  <c r="A121" i="22"/>
  <c r="A53" i="22"/>
  <c r="CS47" i="27" l="1"/>
  <c r="BE104" i="27" s="1"/>
  <c r="CU48" i="27"/>
  <c r="CA105" i="27" s="1"/>
  <c r="CP50" i="27"/>
  <c r="AI107" i="27" s="1"/>
  <c r="CT47" i="27"/>
  <c r="BP104" i="27" s="1"/>
  <c r="CV48" i="27"/>
  <c r="CL105" i="27" s="1"/>
  <c r="CQ50" i="27"/>
  <c r="AT107" i="27" s="1"/>
  <c r="CS49" i="27"/>
  <c r="BE106" i="27" s="1"/>
  <c r="CR48" i="27"/>
  <c r="CU47" i="27"/>
  <c r="CA104" i="27" s="1"/>
  <c r="CP49" i="27"/>
  <c r="AI106" i="27" s="1"/>
  <c r="CR50" i="27"/>
  <c r="CV50" i="27"/>
  <c r="CL107" i="27" s="1"/>
  <c r="CV47" i="27"/>
  <c r="CL104" i="27" s="1"/>
  <c r="CQ49" i="27"/>
  <c r="AT106" i="27" s="1"/>
  <c r="CT50" i="27"/>
  <c r="BP107" i="27" s="1"/>
  <c r="CP48" i="27"/>
  <c r="AI105" i="27" s="1"/>
  <c r="CU50" i="27"/>
  <c r="CA107" i="27" s="1"/>
  <c r="CT49" i="27"/>
  <c r="BP106" i="27" s="1"/>
  <c r="CT48" i="27"/>
  <c r="BP105" i="27" s="1"/>
  <c r="CU49" i="27"/>
  <c r="CA106" i="27" s="1"/>
  <c r="CV49" i="27"/>
  <c r="CL106" i="27" s="1"/>
  <c r="CQ47" i="27"/>
  <c r="AT104" i="27" s="1"/>
  <c r="CR47" i="27"/>
  <c r="CS48" i="27"/>
  <c r="BE105" i="27" s="1"/>
  <c r="CP47" i="27"/>
  <c r="AI104" i="27" s="1"/>
  <c r="CQ48" i="27"/>
  <c r="AT105" i="27" s="1"/>
  <c r="CS50" i="27"/>
  <c r="BE107" i="27" s="1"/>
  <c r="CR49" i="27"/>
  <c r="F32" i="34"/>
  <c r="J32" i="34"/>
  <c r="O32" i="34"/>
  <c r="T32" i="34"/>
  <c r="X32" i="34"/>
  <c r="AD32" i="34"/>
  <c r="AH32" i="34"/>
  <c r="AM32" i="34"/>
  <c r="AR32" i="34"/>
  <c r="AV32" i="34"/>
  <c r="BA32" i="34"/>
  <c r="BF32" i="34"/>
  <c r="BJ32" i="34"/>
  <c r="H32" i="34"/>
  <c r="N32" i="34"/>
  <c r="U32" i="34"/>
  <c r="AA32" i="34"/>
  <c r="AG32" i="34"/>
  <c r="AN32" i="34"/>
  <c r="AT32" i="34"/>
  <c r="AZ32" i="34"/>
  <c r="BG32" i="34"/>
  <c r="I32" i="34"/>
  <c r="P32" i="34"/>
  <c r="V32" i="34"/>
  <c r="AB32" i="34"/>
  <c r="AI32" i="34"/>
  <c r="AO32" i="34"/>
  <c r="AU32" i="34"/>
  <c r="BB32" i="34"/>
  <c r="BH32" i="34"/>
  <c r="D32" i="34"/>
  <c r="K32" i="34"/>
  <c r="Q32" i="34"/>
  <c r="W32" i="34"/>
  <c r="AE32" i="34"/>
  <c r="AK32" i="34"/>
  <c r="AP32" i="34"/>
  <c r="AW32" i="34"/>
  <c r="BC32" i="34"/>
  <c r="BI32" i="34"/>
  <c r="R32" i="34"/>
  <c r="AS32" i="34"/>
  <c r="Y32" i="34"/>
  <c r="AY32" i="34"/>
  <c r="G32" i="34"/>
  <c r="AF32" i="34"/>
  <c r="BD32" i="34"/>
  <c r="AL32" i="34"/>
  <c r="BK32" i="34"/>
  <c r="M32" i="34"/>
  <c r="CT27" i="27"/>
  <c r="BP84" i="27" s="1"/>
  <c r="CR27" i="27"/>
  <c r="CQ27" i="27"/>
  <c r="AT84" i="27" s="1"/>
  <c r="CP27" i="27"/>
  <c r="AI84" i="27" s="1"/>
  <c r="CU27" i="27"/>
  <c r="CA84" i="27" s="1"/>
  <c r="CV27" i="27"/>
  <c r="CL84" i="27" s="1"/>
  <c r="CS27" i="27"/>
  <c r="BE84" i="27" s="1"/>
  <c r="EN23" i="27"/>
  <c r="AN80" i="27" s="1"/>
  <c r="ER23" i="27"/>
  <c r="BU80" i="27" s="1"/>
  <c r="EO24" i="27"/>
  <c r="AY81" i="27" s="1"/>
  <c r="ES24" i="27"/>
  <c r="CF81" i="27" s="1"/>
  <c r="EP25" i="27"/>
  <c r="ET25" i="27"/>
  <c r="CQ82" i="27" s="1"/>
  <c r="CP23" i="27"/>
  <c r="AI80" i="27" s="1"/>
  <c r="CT23" i="27"/>
  <c r="BP80" i="27" s="1"/>
  <c r="CQ24" i="27"/>
  <c r="AT81" i="27" s="1"/>
  <c r="CU24" i="27"/>
  <c r="CA81" i="27" s="1"/>
  <c r="CR25" i="27"/>
  <c r="CV25" i="27"/>
  <c r="CL82" i="27" s="1"/>
  <c r="CS26" i="27"/>
  <c r="BE83" i="27" s="1"/>
  <c r="EO23" i="27"/>
  <c r="AY80" i="27" s="1"/>
  <c r="ES23" i="27"/>
  <c r="CF80" i="27" s="1"/>
  <c r="EP24" i="27"/>
  <c r="ET24" i="27"/>
  <c r="CQ81" i="27" s="1"/>
  <c r="EQ25" i="27"/>
  <c r="BJ82" i="27" s="1"/>
  <c r="CQ23" i="27"/>
  <c r="AT80" i="27" s="1"/>
  <c r="CU23" i="27"/>
  <c r="CA80" i="27" s="1"/>
  <c r="CR24" i="27"/>
  <c r="CV24" i="27"/>
  <c r="CL81" i="27" s="1"/>
  <c r="CS25" i="27"/>
  <c r="BE82" i="27" s="1"/>
  <c r="CP26" i="27"/>
  <c r="AI83" i="27" s="1"/>
  <c r="CT26" i="27"/>
  <c r="BP83" i="27" s="1"/>
  <c r="EP23" i="27"/>
  <c r="ET23" i="27"/>
  <c r="CQ80" i="27" s="1"/>
  <c r="EQ24" i="27"/>
  <c r="BJ81" i="27" s="1"/>
  <c r="EN25" i="27"/>
  <c r="AN82" i="27" s="1"/>
  <c r="ER25" i="27"/>
  <c r="BU82" i="27" s="1"/>
  <c r="CR23" i="27"/>
  <c r="CV23" i="27"/>
  <c r="CL80" i="27" s="1"/>
  <c r="CS24" i="27"/>
  <c r="BE81" i="27" s="1"/>
  <c r="CP25" i="27"/>
  <c r="AI82" i="27" s="1"/>
  <c r="CT25" i="27"/>
  <c r="BP82" i="27" s="1"/>
  <c r="CQ26" i="27"/>
  <c r="AT83" i="27" s="1"/>
  <c r="CU26" i="27"/>
  <c r="CA83" i="27" s="1"/>
  <c r="EQ23" i="27"/>
  <c r="BJ80" i="27" s="1"/>
  <c r="EN24" i="27"/>
  <c r="AN81" i="27" s="1"/>
  <c r="ER24" i="27"/>
  <c r="BU81" i="27" s="1"/>
  <c r="EO25" i="27"/>
  <c r="AY82" i="27" s="1"/>
  <c r="ES25" i="27"/>
  <c r="CF82" i="27" s="1"/>
  <c r="CS23" i="27"/>
  <c r="BE80" i="27" s="1"/>
  <c r="CP24" i="27"/>
  <c r="AI81" i="27" s="1"/>
  <c r="CT24" i="27"/>
  <c r="BP81" i="27" s="1"/>
  <c r="CQ25" i="27"/>
  <c r="AT82" i="27" s="1"/>
  <c r="CU25" i="27"/>
  <c r="CA82" i="27" s="1"/>
  <c r="CR26" i="27"/>
  <c r="CV26" i="27"/>
  <c r="CL83" i="27" s="1"/>
  <c r="D28" i="34"/>
  <c r="I28" i="34"/>
  <c r="N28" i="34"/>
  <c r="R28" i="34"/>
  <c r="W28" i="34"/>
  <c r="AB28" i="34"/>
  <c r="AG28" i="34"/>
  <c r="AL28" i="34"/>
  <c r="AP28" i="34"/>
  <c r="AU28" i="34"/>
  <c r="AZ28" i="34"/>
  <c r="BD28" i="34"/>
  <c r="BI28" i="34"/>
  <c r="F29" i="34"/>
  <c r="J29" i="34"/>
  <c r="O29" i="34"/>
  <c r="T29" i="34"/>
  <c r="X29" i="34"/>
  <c r="AD29" i="34"/>
  <c r="AH29" i="34"/>
  <c r="AM29" i="34"/>
  <c r="AR29" i="34"/>
  <c r="AV29" i="34"/>
  <c r="BA29" i="34"/>
  <c r="BF29" i="34"/>
  <c r="BJ29" i="34"/>
  <c r="G30" i="34"/>
  <c r="K30" i="34"/>
  <c r="P30" i="34"/>
  <c r="U30" i="34"/>
  <c r="Y30" i="34"/>
  <c r="AE30" i="34"/>
  <c r="AI30" i="34"/>
  <c r="AN30" i="34"/>
  <c r="AS30" i="34"/>
  <c r="AW30" i="34"/>
  <c r="BB30" i="34"/>
  <c r="BG30" i="34"/>
  <c r="BK30" i="34"/>
  <c r="H31" i="34"/>
  <c r="M31" i="34"/>
  <c r="Q31" i="34"/>
  <c r="V31" i="34"/>
  <c r="AA31" i="34"/>
  <c r="AF31" i="34"/>
  <c r="AK31" i="34"/>
  <c r="AO31" i="34"/>
  <c r="AT31" i="34"/>
  <c r="AY31" i="34"/>
  <c r="BC31" i="34"/>
  <c r="BH31" i="34"/>
  <c r="F28" i="34"/>
  <c r="J28" i="34"/>
  <c r="O28" i="34"/>
  <c r="T28" i="34"/>
  <c r="X28" i="34"/>
  <c r="AD28" i="34"/>
  <c r="AH28" i="34"/>
  <c r="AM28" i="34"/>
  <c r="AR28" i="34"/>
  <c r="AV28" i="34"/>
  <c r="BA28" i="34"/>
  <c r="BF28" i="34"/>
  <c r="BJ28" i="34"/>
  <c r="G29" i="34"/>
  <c r="K29" i="34"/>
  <c r="P29" i="34"/>
  <c r="U29" i="34"/>
  <c r="Y29" i="34"/>
  <c r="AE29" i="34"/>
  <c r="AI29" i="34"/>
  <c r="AN29" i="34"/>
  <c r="AS29" i="34"/>
  <c r="AW29" i="34"/>
  <c r="BB29" i="34"/>
  <c r="BG29" i="34"/>
  <c r="BK29" i="34"/>
  <c r="H30" i="34"/>
  <c r="M30" i="34"/>
  <c r="Q30" i="34"/>
  <c r="V30" i="34"/>
  <c r="AA30" i="34"/>
  <c r="AF30" i="34"/>
  <c r="AK30" i="34"/>
  <c r="AO30" i="34"/>
  <c r="AT30" i="34"/>
  <c r="AY30" i="34"/>
  <c r="BC30" i="34"/>
  <c r="BH30" i="34"/>
  <c r="D31" i="34"/>
  <c r="I31" i="34"/>
  <c r="N31" i="34"/>
  <c r="R31" i="34"/>
  <c r="W31" i="34"/>
  <c r="AB31" i="34"/>
  <c r="AG31" i="34"/>
  <c r="AL31" i="34"/>
  <c r="AP31" i="34"/>
  <c r="AU31" i="34"/>
  <c r="AZ31" i="34"/>
  <c r="BD31" i="34"/>
  <c r="BI31" i="34"/>
  <c r="G28" i="34"/>
  <c r="K28" i="34"/>
  <c r="P28" i="34"/>
  <c r="U28" i="34"/>
  <c r="Y28" i="34"/>
  <c r="AE28" i="34"/>
  <c r="AI28" i="34"/>
  <c r="AN28" i="34"/>
  <c r="AS28" i="34"/>
  <c r="AW28" i="34"/>
  <c r="BB28" i="34"/>
  <c r="BG28" i="34"/>
  <c r="BK28" i="34"/>
  <c r="H29" i="34"/>
  <c r="M29" i="34"/>
  <c r="Q29" i="34"/>
  <c r="V29" i="34"/>
  <c r="AA29" i="34"/>
  <c r="AF29" i="34"/>
  <c r="AK29" i="34"/>
  <c r="AO29" i="34"/>
  <c r="AT29" i="34"/>
  <c r="AY29" i="34"/>
  <c r="BC29" i="34"/>
  <c r="BH29" i="34"/>
  <c r="D30" i="34"/>
  <c r="I30" i="34"/>
  <c r="N30" i="34"/>
  <c r="R30" i="34"/>
  <c r="W30" i="34"/>
  <c r="AB30" i="34"/>
  <c r="AG30" i="34"/>
  <c r="AL30" i="34"/>
  <c r="AP30" i="34"/>
  <c r="AU30" i="34"/>
  <c r="AZ30" i="34"/>
  <c r="BD30" i="34"/>
  <c r="BI30" i="34"/>
  <c r="F31" i="34"/>
  <c r="J31" i="34"/>
  <c r="O31" i="34"/>
  <c r="T31" i="34"/>
  <c r="X31" i="34"/>
  <c r="AD31" i="34"/>
  <c r="AH31" i="34"/>
  <c r="AM31" i="34"/>
  <c r="AR31" i="34"/>
  <c r="AV31" i="34"/>
  <c r="BA31" i="34"/>
  <c r="BF31" i="34"/>
  <c r="BJ31" i="34"/>
  <c r="H28" i="34"/>
  <c r="M28" i="34"/>
  <c r="Q28" i="34"/>
  <c r="V28" i="34"/>
  <c r="AA28" i="34"/>
  <c r="AF28" i="34"/>
  <c r="AK28" i="34"/>
  <c r="AO28" i="34"/>
  <c r="AT28" i="34"/>
  <c r="AY28" i="34"/>
  <c r="BC28" i="34"/>
  <c r="BH28" i="34"/>
  <c r="D29" i="34"/>
  <c r="I29" i="34"/>
  <c r="N29" i="34"/>
  <c r="R29" i="34"/>
  <c r="W29" i="34"/>
  <c r="AB29" i="34"/>
  <c r="AG29" i="34"/>
  <c r="AL29" i="34"/>
  <c r="AP29" i="34"/>
  <c r="AU29" i="34"/>
  <c r="AZ29" i="34"/>
  <c r="BD29" i="34"/>
  <c r="BI29" i="34"/>
  <c r="F30" i="34"/>
  <c r="J30" i="34"/>
  <c r="O30" i="34"/>
  <c r="T30" i="34"/>
  <c r="X30" i="34"/>
  <c r="AD30" i="34"/>
  <c r="AH30" i="34"/>
  <c r="AM30" i="34"/>
  <c r="AR30" i="34"/>
  <c r="AV30" i="34"/>
  <c r="BA30" i="34"/>
  <c r="BF30" i="34"/>
  <c r="BJ30" i="34"/>
  <c r="G31" i="34"/>
  <c r="K31" i="34"/>
  <c r="P31" i="34"/>
  <c r="U31" i="34"/>
  <c r="Y31" i="34"/>
  <c r="AE31" i="34"/>
  <c r="AI31" i="34"/>
  <c r="AN31" i="34"/>
  <c r="AS31" i="34"/>
  <c r="AW31" i="34"/>
  <c r="BB31" i="34"/>
  <c r="BG31" i="34"/>
  <c r="BK31" i="34"/>
  <c r="J2" i="35"/>
  <c r="E2" i="35"/>
  <c r="B2" i="27" s="1"/>
  <c r="E1" i="35"/>
  <c r="B2" i="35"/>
  <c r="Z8" i="12" l="1"/>
  <c r="B2" i="29"/>
  <c r="S8" i="12"/>
  <c r="B2" i="28"/>
  <c r="L8" i="12"/>
  <c r="B2" i="4"/>
  <c r="E8" i="2"/>
  <c r="E8" i="12"/>
  <c r="B2" i="12"/>
  <c r="B2" i="30"/>
  <c r="B2" i="2"/>
  <c r="B2" i="34"/>
  <c r="B2" i="31"/>
  <c r="D2" i="1"/>
  <c r="B3" i="35"/>
  <c r="B4" i="35" s="1"/>
  <c r="K2" i="35"/>
  <c r="F1" i="35"/>
  <c r="F2" i="35"/>
  <c r="F8" i="2" s="1"/>
  <c r="CP64" i="27"/>
  <c r="CP65" i="27"/>
  <c r="CP66" i="27"/>
  <c r="CP67" i="27"/>
  <c r="CP68" i="27"/>
  <c r="CP69" i="27"/>
  <c r="CP70" i="27"/>
  <c r="CP71" i="27"/>
  <c r="CP72" i="27"/>
  <c r="CP73" i="27"/>
  <c r="CP74" i="27"/>
  <c r="CP75" i="27"/>
  <c r="CP63" i="27"/>
  <c r="CE64" i="27"/>
  <c r="CE65" i="27"/>
  <c r="CE66" i="27"/>
  <c r="CE67" i="27"/>
  <c r="CE68" i="27"/>
  <c r="CE69" i="27"/>
  <c r="CE70" i="27"/>
  <c r="CE71" i="27"/>
  <c r="CE72" i="27"/>
  <c r="CE73" i="27"/>
  <c r="CE74" i="27"/>
  <c r="CE75" i="27"/>
  <c r="CE63" i="27"/>
  <c r="BT64" i="27"/>
  <c r="BT65" i="27"/>
  <c r="BT66" i="27"/>
  <c r="BT67" i="27"/>
  <c r="BT68" i="27"/>
  <c r="BT69" i="27"/>
  <c r="BT70" i="27"/>
  <c r="BT71" i="27"/>
  <c r="BT72" i="27"/>
  <c r="BT73" i="27"/>
  <c r="BT74" i="27"/>
  <c r="BT75" i="27"/>
  <c r="BT63" i="27"/>
  <c r="BI64" i="27"/>
  <c r="BI65" i="27"/>
  <c r="BI66" i="27"/>
  <c r="BI67" i="27"/>
  <c r="BI68" i="27"/>
  <c r="BI69" i="27"/>
  <c r="BI70" i="27"/>
  <c r="BI71" i="27"/>
  <c r="BI72" i="27"/>
  <c r="BI73" i="27"/>
  <c r="BI74" i="27"/>
  <c r="BI75" i="27"/>
  <c r="BI63" i="27"/>
  <c r="AX64" i="27"/>
  <c r="AX65" i="27"/>
  <c r="AX66" i="27"/>
  <c r="AX67" i="27"/>
  <c r="AX68" i="27"/>
  <c r="AX69" i="27"/>
  <c r="AX70" i="27"/>
  <c r="AX71" i="27"/>
  <c r="AX72" i="27"/>
  <c r="AX73" i="27"/>
  <c r="AX74" i="27"/>
  <c r="AX75" i="27"/>
  <c r="AX63" i="27"/>
  <c r="AM64" i="27"/>
  <c r="AM65" i="27"/>
  <c r="AM66" i="27"/>
  <c r="AM67" i="27"/>
  <c r="AM68" i="27"/>
  <c r="AM69" i="27"/>
  <c r="AM70" i="27"/>
  <c r="AM71" i="27"/>
  <c r="AM72" i="27"/>
  <c r="AM73" i="27"/>
  <c r="AM74" i="27"/>
  <c r="AM75" i="27"/>
  <c r="AM63" i="27"/>
  <c r="CO64" i="27"/>
  <c r="CO65" i="27"/>
  <c r="CO66" i="27"/>
  <c r="CO67" i="27"/>
  <c r="CO68" i="27"/>
  <c r="CO69" i="27"/>
  <c r="CO70" i="27"/>
  <c r="CO71" i="27"/>
  <c r="CO72" i="27"/>
  <c r="CO73" i="27"/>
  <c r="CO74" i="27"/>
  <c r="CO75" i="27"/>
  <c r="CO63" i="27"/>
  <c r="CD64" i="27"/>
  <c r="CD65" i="27"/>
  <c r="CD66" i="27"/>
  <c r="CD67" i="27"/>
  <c r="CD68" i="27"/>
  <c r="CD69" i="27"/>
  <c r="CD70" i="27"/>
  <c r="CD71" i="27"/>
  <c r="CD72" i="27"/>
  <c r="CD73" i="27"/>
  <c r="CD74" i="27"/>
  <c r="CD75" i="27"/>
  <c r="CD63" i="27"/>
  <c r="BS64" i="27"/>
  <c r="BS65" i="27"/>
  <c r="BS66" i="27"/>
  <c r="BS67" i="27"/>
  <c r="BS68" i="27"/>
  <c r="BS69" i="27"/>
  <c r="BS70" i="27"/>
  <c r="BS71" i="27"/>
  <c r="BS72" i="27"/>
  <c r="BS73" i="27"/>
  <c r="BS74" i="27"/>
  <c r="BS75" i="27"/>
  <c r="BS63" i="27"/>
  <c r="BH64" i="27"/>
  <c r="BH65" i="27"/>
  <c r="BH66" i="27"/>
  <c r="BH67" i="27"/>
  <c r="BH68" i="27"/>
  <c r="BH69" i="27"/>
  <c r="BH70" i="27"/>
  <c r="BH71" i="27"/>
  <c r="BH72" i="27"/>
  <c r="BH73" i="27"/>
  <c r="BH74" i="27"/>
  <c r="BH75" i="27"/>
  <c r="BH63" i="27"/>
  <c r="AW64" i="27"/>
  <c r="AW65" i="27"/>
  <c r="AW66" i="27"/>
  <c r="AW67" i="27"/>
  <c r="AW68" i="27"/>
  <c r="AW69" i="27"/>
  <c r="AW70" i="27"/>
  <c r="AW71" i="27"/>
  <c r="AW72" i="27"/>
  <c r="AW73" i="27"/>
  <c r="AW74" i="27"/>
  <c r="AW75" i="27"/>
  <c r="AW63" i="27"/>
  <c r="AL64" i="27"/>
  <c r="AL65" i="27"/>
  <c r="AL66" i="27"/>
  <c r="AL67" i="27"/>
  <c r="AL68" i="27"/>
  <c r="AL69" i="27"/>
  <c r="AL70" i="27"/>
  <c r="AL71" i="27"/>
  <c r="AL72" i="27"/>
  <c r="AL73" i="27"/>
  <c r="AL74" i="27"/>
  <c r="AL75" i="27"/>
  <c r="AL63" i="27"/>
  <c r="EL7" i="27"/>
  <c r="EL8" i="27"/>
  <c r="EL9" i="27"/>
  <c r="EL10" i="27"/>
  <c r="EL11" i="27"/>
  <c r="EL12" i="27"/>
  <c r="EL13" i="27"/>
  <c r="EL14" i="27"/>
  <c r="EL15" i="27"/>
  <c r="EL16" i="27"/>
  <c r="EL17" i="27"/>
  <c r="EL18" i="27"/>
  <c r="EL6" i="27"/>
  <c r="EB7" i="27"/>
  <c r="EB8" i="27"/>
  <c r="EB9" i="27"/>
  <c r="EB10" i="27"/>
  <c r="EB11" i="27"/>
  <c r="EB12" i="27"/>
  <c r="EB13" i="27"/>
  <c r="EB14" i="27"/>
  <c r="EB15" i="27"/>
  <c r="EB16" i="27"/>
  <c r="EB17" i="27"/>
  <c r="EB18" i="27"/>
  <c r="EB6" i="27"/>
  <c r="DR7" i="27"/>
  <c r="DR8" i="27"/>
  <c r="DR9" i="27"/>
  <c r="DR10" i="27"/>
  <c r="DR11" i="27"/>
  <c r="DR12" i="27"/>
  <c r="DR13" i="27"/>
  <c r="DR14" i="27"/>
  <c r="DR15" i="27"/>
  <c r="DR16" i="27"/>
  <c r="DR17" i="27"/>
  <c r="DR18" i="27"/>
  <c r="DR6" i="27"/>
  <c r="DH7" i="27"/>
  <c r="DH8" i="27"/>
  <c r="DH9" i="27"/>
  <c r="DH10" i="27"/>
  <c r="DH11" i="27"/>
  <c r="DH12" i="27"/>
  <c r="DH13" i="27"/>
  <c r="DH14" i="27"/>
  <c r="DH15" i="27"/>
  <c r="DH16" i="27"/>
  <c r="DH17" i="27"/>
  <c r="DH18" i="27"/>
  <c r="DH6" i="27"/>
  <c r="CX7" i="27"/>
  <c r="CX8" i="27"/>
  <c r="CX9" i="27"/>
  <c r="CX10" i="27"/>
  <c r="CX11" i="27"/>
  <c r="CX12" i="27"/>
  <c r="CX13" i="27"/>
  <c r="CX14" i="27"/>
  <c r="CX15" i="27"/>
  <c r="CX16" i="27"/>
  <c r="CX17" i="27"/>
  <c r="CX18" i="27"/>
  <c r="CX6" i="27"/>
  <c r="CN7" i="27"/>
  <c r="CN8" i="27"/>
  <c r="CN9" i="27"/>
  <c r="CN10" i="27"/>
  <c r="CN11" i="27"/>
  <c r="CN12" i="27"/>
  <c r="CN13" i="27"/>
  <c r="CN14" i="27"/>
  <c r="CN15" i="27"/>
  <c r="CN16" i="27"/>
  <c r="CN17" i="27"/>
  <c r="CN18" i="27"/>
  <c r="CN6" i="27"/>
  <c r="CD7" i="27"/>
  <c r="CD8" i="27"/>
  <c r="CD9" i="27"/>
  <c r="CD10" i="27"/>
  <c r="CD11" i="27"/>
  <c r="CD12" i="27"/>
  <c r="CD13" i="27"/>
  <c r="CD14" i="27"/>
  <c r="CD15" i="27"/>
  <c r="CD16" i="27"/>
  <c r="CD17" i="27"/>
  <c r="CD18" i="27"/>
  <c r="CD6" i="27"/>
  <c r="BT7" i="27"/>
  <c r="BT8" i="27"/>
  <c r="BT9" i="27"/>
  <c r="BT10" i="27"/>
  <c r="BT11" i="27"/>
  <c r="BT12" i="27"/>
  <c r="BT13" i="27"/>
  <c r="BT14" i="27"/>
  <c r="BT15" i="27"/>
  <c r="BT16" i="27"/>
  <c r="BT17" i="27"/>
  <c r="BT18" i="27"/>
  <c r="BT6" i="27"/>
  <c r="BJ7" i="27"/>
  <c r="BJ8" i="27"/>
  <c r="BJ9" i="27"/>
  <c r="BJ10" i="27"/>
  <c r="BJ11" i="27"/>
  <c r="BJ12" i="27"/>
  <c r="BJ13" i="27"/>
  <c r="BJ14" i="27"/>
  <c r="BJ15" i="27"/>
  <c r="BJ16" i="27"/>
  <c r="BJ17" i="27"/>
  <c r="BJ18" i="27"/>
  <c r="BJ6" i="27"/>
  <c r="G1" i="35" l="1"/>
  <c r="G2" i="35"/>
  <c r="G8" i="2" s="1"/>
  <c r="L2" i="35"/>
  <c r="H1" i="35"/>
  <c r="H2" i="35"/>
  <c r="H8" i="2" l="1"/>
  <c r="C6" i="1"/>
  <c r="A70" i="22"/>
  <c r="BZ47" i="27" l="1"/>
  <c r="BN104" i="27" s="1"/>
  <c r="ES50" i="27"/>
  <c r="CF107" i="27" s="1"/>
  <c r="CK49" i="27"/>
  <c r="BZ106" i="27" s="1"/>
  <c r="DJ49" i="27"/>
  <c r="AK106" i="27" s="1"/>
  <c r="BM48" i="27"/>
  <c r="AQ105" i="27" s="1"/>
  <c r="CF49" i="27"/>
  <c r="AH106" i="27" s="1"/>
  <c r="BV49" i="27"/>
  <c r="AG106" i="27" s="1"/>
  <c r="DB49" i="27"/>
  <c r="CL48" i="27"/>
  <c r="CK105" i="27" s="1"/>
  <c r="DF49" i="27"/>
  <c r="CM106" i="27" s="1"/>
  <c r="BW49" i="27"/>
  <c r="AR106" i="27" s="1"/>
  <c r="DC49" i="27"/>
  <c r="BF106" i="27" s="1"/>
  <c r="BW48" i="27"/>
  <c r="AR105" i="27" s="1"/>
  <c r="BN48" i="27"/>
  <c r="DF48" i="27"/>
  <c r="CM105" i="27" s="1"/>
  <c r="ET48" i="27"/>
  <c r="CQ105" i="27" s="1"/>
  <c r="CI50" i="27"/>
  <c r="BD107" i="27" s="1"/>
  <c r="BQ49" i="27"/>
  <c r="BX106" i="27" s="1"/>
  <c r="CF48" i="27"/>
  <c r="AH105" i="27" s="1"/>
  <c r="DD49" i="27"/>
  <c r="BQ106" i="27" s="1"/>
  <c r="CI48" i="27"/>
  <c r="BD105" i="27" s="1"/>
  <c r="CZ48" i="27"/>
  <c r="AJ105" i="27" s="1"/>
  <c r="EP49" i="27"/>
  <c r="DC47" i="27"/>
  <c r="BF104" i="27" s="1"/>
  <c r="BR49" i="27"/>
  <c r="CI106" i="27" s="1"/>
  <c r="BY50" i="27"/>
  <c r="BC107" i="27" s="1"/>
  <c r="DM49" i="27"/>
  <c r="BG106" i="27" s="1"/>
  <c r="CF50" i="27"/>
  <c r="AH107" i="27" s="1"/>
  <c r="CH50" i="27"/>
  <c r="DA50" i="27"/>
  <c r="AU107" i="27" s="1"/>
  <c r="CK47" i="27"/>
  <c r="BZ104" i="27" s="1"/>
  <c r="EO49" i="27"/>
  <c r="AY106" i="27" s="1"/>
  <c r="BY49" i="27"/>
  <c r="BC106" i="27" s="1"/>
  <c r="BV48" i="27"/>
  <c r="AG105" i="27" s="1"/>
  <c r="DL50" i="27"/>
  <c r="DO47" i="27"/>
  <c r="CC104" i="27" s="1"/>
  <c r="CA48" i="27"/>
  <c r="BY105" i="27" s="1"/>
  <c r="CZ49" i="27"/>
  <c r="AJ106" i="27" s="1"/>
  <c r="BR47" i="27"/>
  <c r="CI104" i="27" s="1"/>
  <c r="CL50" i="27"/>
  <c r="CK107" i="27" s="1"/>
  <c r="DP50" i="27"/>
  <c r="CN107" i="27" s="1"/>
  <c r="BM50" i="27"/>
  <c r="AQ107" i="27" s="1"/>
  <c r="BW50" i="27"/>
  <c r="AR107" i="27" s="1"/>
  <c r="DD50" i="27"/>
  <c r="BQ107" i="27" s="1"/>
  <c r="DE47" i="27"/>
  <c r="CB104" i="27" s="1"/>
  <c r="DL48" i="27"/>
  <c r="BX50" i="27"/>
  <c r="DF50" i="27"/>
  <c r="CM107" i="27" s="1"/>
  <c r="CG47" i="27"/>
  <c r="AS104" i="27" s="1"/>
  <c r="BW47" i="27"/>
  <c r="AR104" i="27" s="1"/>
  <c r="DO48" i="27"/>
  <c r="CC105" i="27" s="1"/>
  <c r="BQ48" i="27"/>
  <c r="BX105" i="27" s="1"/>
  <c r="BY47" i="27"/>
  <c r="BC104" i="27" s="1"/>
  <c r="CG49" i="27"/>
  <c r="AS106" i="27" s="1"/>
  <c r="DB47" i="27"/>
  <c r="DK49" i="27"/>
  <c r="AV106" i="27" s="1"/>
  <c r="CJ49" i="27"/>
  <c r="BO106" i="27" s="1"/>
  <c r="DN49" i="27"/>
  <c r="BR106" i="27" s="1"/>
  <c r="DL47" i="27"/>
  <c r="DK47" i="27"/>
  <c r="AV104" i="27" s="1"/>
  <c r="ES48" i="27"/>
  <c r="CF105" i="27" s="1"/>
  <c r="EO50" i="27"/>
  <c r="AY107" i="27" s="1"/>
  <c r="DP49" i="27"/>
  <c r="CN106" i="27" s="1"/>
  <c r="BP48" i="27"/>
  <c r="BM105" i="27" s="1"/>
  <c r="BQ47" i="27"/>
  <c r="BX104" i="27" s="1"/>
  <c r="DB48" i="27"/>
  <c r="DC48" i="27"/>
  <c r="BF105" i="27" s="1"/>
  <c r="CH48" i="27"/>
  <c r="BX49" i="27"/>
  <c r="BM49" i="27"/>
  <c r="AQ106" i="27" s="1"/>
  <c r="DN48" i="27"/>
  <c r="BR105" i="27" s="1"/>
  <c r="CB49" i="27"/>
  <c r="CJ106" i="27" s="1"/>
  <c r="DB50" i="27"/>
  <c r="BR48" i="27"/>
  <c r="CI105" i="27" s="1"/>
  <c r="ES47" i="27"/>
  <c r="CF104" i="27" s="1"/>
  <c r="BV47" i="27"/>
  <c r="AG104" i="27" s="1"/>
  <c r="DA48" i="27"/>
  <c r="AU105" i="27" s="1"/>
  <c r="CJ48" i="27"/>
  <c r="BO105" i="27" s="1"/>
  <c r="DP47" i="27"/>
  <c r="CN104" i="27" s="1"/>
  <c r="DK48" i="27"/>
  <c r="AV105" i="27" s="1"/>
  <c r="EP50" i="27"/>
  <c r="CK48" i="27"/>
  <c r="BZ105" i="27" s="1"/>
  <c r="DJ48" i="27"/>
  <c r="AK105" i="27" s="1"/>
  <c r="CG50" i="27"/>
  <c r="AS107" i="27" s="1"/>
  <c r="BZ50" i="27"/>
  <c r="BN107" i="27" s="1"/>
  <c r="EQ47" i="27"/>
  <c r="BJ104" i="27" s="1"/>
  <c r="CA49" i="27"/>
  <c r="BY106" i="27" s="1"/>
  <c r="CB50" i="27"/>
  <c r="CJ107" i="27" s="1"/>
  <c r="DJ47" i="27"/>
  <c r="AK104" i="27" s="1"/>
  <c r="CH47" i="27"/>
  <c r="DO50" i="27"/>
  <c r="CC107" i="27" s="1"/>
  <c r="CG48" i="27"/>
  <c r="AS105" i="27" s="1"/>
  <c r="ES49" i="27"/>
  <c r="CF106" i="27" s="1"/>
  <c r="CL49" i="27"/>
  <c r="CK106" i="27" s="1"/>
  <c r="BO47" i="27"/>
  <c r="BB104" i="27" s="1"/>
  <c r="ER50" i="27"/>
  <c r="BU107" i="27" s="1"/>
  <c r="BP50" i="27"/>
  <c r="BM107" i="27" s="1"/>
  <c r="DA47" i="27"/>
  <c r="AU104" i="27" s="1"/>
  <c r="EQ49" i="27"/>
  <c r="BJ106" i="27" s="1"/>
  <c r="CZ47" i="27"/>
  <c r="AJ104" i="27" s="1"/>
  <c r="EN47" i="27"/>
  <c r="AN104" i="27" s="1"/>
  <c r="DE50" i="27"/>
  <c r="CB107" i="27" s="1"/>
  <c r="CI49" i="27"/>
  <c r="BD106" i="27" s="1"/>
  <c r="DP48" i="27"/>
  <c r="CN105" i="27" s="1"/>
  <c r="CA47" i="27"/>
  <c r="BY104" i="27" s="1"/>
  <c r="ET50" i="27"/>
  <c r="CQ107" i="27" s="1"/>
  <c r="BO48" i="27"/>
  <c r="BB105" i="27" s="1"/>
  <c r="ET47" i="27"/>
  <c r="CQ104" i="27" s="1"/>
  <c r="BN49" i="27"/>
  <c r="BO49" i="27"/>
  <c r="BB106" i="27" s="1"/>
  <c r="EP48" i="27"/>
  <c r="BR50" i="27"/>
  <c r="CI107" i="27" s="1"/>
  <c r="CA50" i="27"/>
  <c r="BY107" i="27" s="1"/>
  <c r="DM50" i="27"/>
  <c r="BG107" i="27" s="1"/>
  <c r="DE48" i="27"/>
  <c r="CB105" i="27" s="1"/>
  <c r="ER49" i="27"/>
  <c r="BU106" i="27" s="1"/>
  <c r="EP47" i="27"/>
  <c r="EQ48" i="27"/>
  <c r="BJ105" i="27" s="1"/>
  <c r="DD48" i="27"/>
  <c r="BQ105" i="27" s="1"/>
  <c r="BV50" i="27"/>
  <c r="AG107" i="27" s="1"/>
  <c r="BL47" i="27"/>
  <c r="AF104" i="27" s="1"/>
  <c r="BY48" i="27"/>
  <c r="BC105" i="27" s="1"/>
  <c r="BL50" i="27"/>
  <c r="AF107" i="27" s="1"/>
  <c r="BZ49" i="27"/>
  <c r="BN106" i="27" s="1"/>
  <c r="BM47" i="27"/>
  <c r="AQ104" i="27" s="1"/>
  <c r="CJ50" i="27"/>
  <c r="BO107" i="27" s="1"/>
  <c r="CH49" i="27"/>
  <c r="BZ48" i="27"/>
  <c r="BN105" i="27" s="1"/>
  <c r="DM47" i="27"/>
  <c r="BG104" i="27" s="1"/>
  <c r="CF47" i="27"/>
  <c r="AH104" i="27" s="1"/>
  <c r="BL49" i="27"/>
  <c r="AF106" i="27" s="1"/>
  <c r="ER48" i="27"/>
  <c r="BU105" i="27" s="1"/>
  <c r="CJ47" i="27"/>
  <c r="BO104" i="27" s="1"/>
  <c r="EN48" i="27"/>
  <c r="AN105" i="27" s="1"/>
  <c r="CK50" i="27"/>
  <c r="BZ107" i="27" s="1"/>
  <c r="DN50" i="27"/>
  <c r="BR107" i="27" s="1"/>
  <c r="CB48" i="27"/>
  <c r="CJ105" i="27" s="1"/>
  <c r="DA49" i="27"/>
  <c r="AU106" i="27" s="1"/>
  <c r="ET49" i="27"/>
  <c r="CQ106" i="27" s="1"/>
  <c r="BN47" i="27"/>
  <c r="BO50" i="27"/>
  <c r="BB107" i="27" s="1"/>
  <c r="BL48" i="27"/>
  <c r="AF105" i="27" s="1"/>
  <c r="BX48" i="27"/>
  <c r="BX47" i="27"/>
  <c r="EN50" i="27"/>
  <c r="AN107" i="27" s="1"/>
  <c r="DE49" i="27"/>
  <c r="CB106" i="27" s="1"/>
  <c r="DK50" i="27"/>
  <c r="AV107" i="27" s="1"/>
  <c r="BP47" i="27"/>
  <c r="BM104" i="27" s="1"/>
  <c r="EN49" i="27"/>
  <c r="AN106" i="27" s="1"/>
  <c r="BQ50" i="27"/>
  <c r="BX107" i="27" s="1"/>
  <c r="EO47" i="27"/>
  <c r="AY104" i="27" s="1"/>
  <c r="DO49" i="27"/>
  <c r="CC106" i="27" s="1"/>
  <c r="CL47" i="27"/>
  <c r="CK104" i="27" s="1"/>
  <c r="DM48" i="27"/>
  <c r="BG105" i="27" s="1"/>
  <c r="DL49" i="27"/>
  <c r="ER47" i="27"/>
  <c r="BU104" i="27" s="1"/>
  <c r="DC50" i="27"/>
  <c r="BF107" i="27" s="1"/>
  <c r="BN50" i="27"/>
  <c r="CI47" i="27"/>
  <c r="BD104" i="27" s="1"/>
  <c r="DJ50" i="27"/>
  <c r="AK107" i="27" s="1"/>
  <c r="CZ50" i="27"/>
  <c r="AJ107" i="27" s="1"/>
  <c r="EQ50" i="27"/>
  <c r="BJ107" i="27" s="1"/>
  <c r="DF47" i="27"/>
  <c r="CM104" i="27" s="1"/>
  <c r="DN47" i="27"/>
  <c r="BR104" i="27" s="1"/>
  <c r="CB47" i="27"/>
  <c r="CJ104" i="27" s="1"/>
  <c r="DD47" i="27"/>
  <c r="BQ104" i="27" s="1"/>
  <c r="BP49" i="27"/>
  <c r="BM106" i="27" s="1"/>
  <c r="EO48" i="27"/>
  <c r="AY105" i="27" s="1"/>
  <c r="F16" i="2"/>
  <c r="CU42" i="27"/>
  <c r="CA99" i="27" s="1"/>
  <c r="CV41" i="27"/>
  <c r="CL98" i="27" s="1"/>
  <c r="BA43" i="34"/>
  <c r="H45" i="34"/>
  <c r="W46" i="34"/>
  <c r="AM47" i="34"/>
  <c r="Y43" i="34"/>
  <c r="AO44" i="34"/>
  <c r="BD45" i="34"/>
  <c r="K47" i="34"/>
  <c r="H43" i="34"/>
  <c r="W44" i="34"/>
  <c r="AM45" i="34"/>
  <c r="BB46" i="34"/>
  <c r="CU41" i="27"/>
  <c r="CA98" i="27" s="1"/>
  <c r="F44" i="34"/>
  <c r="U45" i="34"/>
  <c r="AK46" i="34"/>
  <c r="AZ47" i="34"/>
  <c r="AD43" i="34"/>
  <c r="AS44" i="34"/>
  <c r="BH45" i="34"/>
  <c r="O47" i="34"/>
  <c r="K43" i="34"/>
  <c r="AA44" i="34"/>
  <c r="AP45" i="34"/>
  <c r="BF46" i="34"/>
  <c r="N43" i="34"/>
  <c r="V43" i="34"/>
  <c r="CS40" i="27"/>
  <c r="BE97" i="27" s="1"/>
  <c r="AU47" i="34"/>
  <c r="Q47" i="34"/>
  <c r="AO46" i="34"/>
  <c r="K46" i="34"/>
  <c r="T44" i="34"/>
  <c r="AK47" i="34"/>
  <c r="W36" i="34"/>
  <c r="BI36" i="34"/>
  <c r="AM37" i="34"/>
  <c r="J36" i="34"/>
  <c r="AV36" i="34"/>
  <c r="Y37" i="34"/>
  <c r="CR31" i="27"/>
  <c r="AI36" i="34"/>
  <c r="AY37" i="34"/>
  <c r="AG38" i="34"/>
  <c r="H36" i="34"/>
  <c r="W37" i="34"/>
  <c r="T38" i="34"/>
  <c r="BF38" i="34"/>
  <c r="BG36" i="34"/>
  <c r="G38" i="34"/>
  <c r="AS38" i="34"/>
  <c r="AU37" i="34"/>
  <c r="AK38" i="34"/>
  <c r="BH38" i="34"/>
  <c r="CU32" i="27"/>
  <c r="CA89" i="27" s="1"/>
  <c r="CR33" i="27"/>
  <c r="P33" i="34"/>
  <c r="Q33" i="34"/>
  <c r="BC33" i="34"/>
  <c r="AG34" i="34"/>
  <c r="J35" i="34"/>
  <c r="AV35" i="34"/>
  <c r="R33" i="34"/>
  <c r="BD33" i="34"/>
  <c r="AH34" i="34"/>
  <c r="K35" i="34"/>
  <c r="AW35" i="34"/>
  <c r="N33" i="34"/>
  <c r="BA33" i="34"/>
  <c r="AE34" i="34"/>
  <c r="H35" i="34"/>
  <c r="AT35" i="34"/>
  <c r="AE33" i="34"/>
  <c r="BI35" i="34"/>
  <c r="AF34" i="34"/>
  <c r="AG35" i="34"/>
  <c r="CU28" i="27"/>
  <c r="CA85" i="27" s="1"/>
  <c r="CV28" i="27"/>
  <c r="CL85" i="27" s="1"/>
  <c r="CS42" i="27"/>
  <c r="BE99" i="27" s="1"/>
  <c r="CS41" i="27"/>
  <c r="BE98" i="27" s="1"/>
  <c r="BJ43" i="34"/>
  <c r="Q45" i="34"/>
  <c r="AG46" i="34"/>
  <c r="AV47" i="34"/>
  <c r="AI43" i="34"/>
  <c r="AY44" i="34"/>
  <c r="F46" i="34"/>
  <c r="U47" i="34"/>
  <c r="Q43" i="34"/>
  <c r="AG44" i="34"/>
  <c r="AV45" i="34"/>
  <c r="BK46" i="34"/>
  <c r="CR41" i="27"/>
  <c r="O44" i="34"/>
  <c r="AE45" i="34"/>
  <c r="AT46" i="34"/>
  <c r="BI47" i="34"/>
  <c r="AM43" i="34"/>
  <c r="BB44" i="34"/>
  <c r="I46" i="34"/>
  <c r="X47" i="34"/>
  <c r="U43" i="34"/>
  <c r="AK44" i="34"/>
  <c r="AZ45" i="34"/>
  <c r="G47" i="34"/>
  <c r="AZ43" i="34"/>
  <c r="BH43" i="34"/>
  <c r="W43" i="34"/>
  <c r="CR39" i="27"/>
  <c r="BC47" i="34"/>
  <c r="R47" i="34"/>
  <c r="AW46" i="34"/>
  <c r="AY46" i="34"/>
  <c r="D43" i="34"/>
  <c r="AB36" i="34"/>
  <c r="F37" i="34"/>
  <c r="AR37" i="34"/>
  <c r="O36" i="34"/>
  <c r="BA36" i="34"/>
  <c r="AE37" i="34"/>
  <c r="CV31" i="27"/>
  <c r="CL88" i="27" s="1"/>
  <c r="AS36" i="34"/>
  <c r="BH37" i="34"/>
  <c r="AL38" i="34"/>
  <c r="Q36" i="34"/>
  <c r="AG37" i="34"/>
  <c r="X38" i="34"/>
  <c r="BJ38" i="34"/>
  <c r="H37" i="34"/>
  <c r="K38" i="34"/>
  <c r="AW38" i="34"/>
  <c r="M38" i="34"/>
  <c r="BC38" i="34"/>
  <c r="V36" i="34"/>
  <c r="CV33" i="27"/>
  <c r="CL90" i="27" s="1"/>
  <c r="CQ28" i="27"/>
  <c r="AT85" i="27" s="1"/>
  <c r="V33" i="34"/>
  <c r="BH33" i="34"/>
  <c r="AL34" i="34"/>
  <c r="O35" i="34"/>
  <c r="BA35" i="34"/>
  <c r="W33" i="34"/>
  <c r="BI33" i="34"/>
  <c r="AM34" i="34"/>
  <c r="P35" i="34"/>
  <c r="BB35" i="34"/>
  <c r="T33" i="34"/>
  <c r="BF33" i="34"/>
  <c r="AI34" i="34"/>
  <c r="M35" i="34"/>
  <c r="AY35" i="34"/>
  <c r="AW33" i="34"/>
  <c r="CR30" i="27"/>
  <c r="AY34" i="34"/>
  <c r="U33" i="34"/>
  <c r="AZ35" i="34"/>
  <c r="Y33" i="34"/>
  <c r="CV30" i="27"/>
  <c r="CL87" i="27" s="1"/>
  <c r="CQ42" i="27"/>
  <c r="AT99" i="27" s="1"/>
  <c r="CV39" i="27"/>
  <c r="CL96" i="27" s="1"/>
  <c r="K44" i="34"/>
  <c r="AA45" i="34"/>
  <c r="AP46" i="34"/>
  <c r="BF47" i="34"/>
  <c r="AS43" i="34"/>
  <c r="BH44" i="34"/>
  <c r="O46" i="34"/>
  <c r="AE47" i="34"/>
  <c r="AA43" i="34"/>
  <c r="AP44" i="34"/>
  <c r="BF45" i="34"/>
  <c r="M47" i="34"/>
  <c r="I43" i="34"/>
  <c r="X44" i="34"/>
  <c r="AN45" i="34"/>
  <c r="BC46" i="34"/>
  <c r="CT39" i="27"/>
  <c r="BP96" i="27" s="1"/>
  <c r="AV43" i="34"/>
  <c r="BK44" i="34"/>
  <c r="R46" i="34"/>
  <c r="AH47" i="34"/>
  <c r="AE43" i="34"/>
  <c r="AT44" i="34"/>
  <c r="BI45" i="34"/>
  <c r="P47" i="34"/>
  <c r="AD44" i="34"/>
  <c r="AL44" i="34"/>
  <c r="BI43" i="34"/>
  <c r="AF43" i="34"/>
  <c r="CQ41" i="27"/>
  <c r="AT98" i="27" s="1"/>
  <c r="BD47" i="34"/>
  <c r="AA47" i="34"/>
  <c r="AB44" i="34"/>
  <c r="AI45" i="34"/>
  <c r="AG36" i="34"/>
  <c r="J37" i="34"/>
  <c r="AV37" i="34"/>
  <c r="T36" i="34"/>
  <c r="BF36" i="34"/>
  <c r="AI37" i="34"/>
  <c r="CP33" i="27"/>
  <c r="AI90" i="27" s="1"/>
  <c r="BB36" i="34"/>
  <c r="D38" i="34"/>
  <c r="AP38" i="34"/>
  <c r="AA36" i="34"/>
  <c r="AP37" i="34"/>
  <c r="AD38" i="34"/>
  <c r="CR32" i="27"/>
  <c r="Q37" i="34"/>
  <c r="P38" i="34"/>
  <c r="BB38" i="34"/>
  <c r="AF38" i="34"/>
  <c r="M36" i="34"/>
  <c r="AA38" i="34"/>
  <c r="CP32" i="27"/>
  <c r="AI89" i="27" s="1"/>
  <c r="CP29" i="27"/>
  <c r="AI86" i="27" s="1"/>
  <c r="AA33" i="34"/>
  <c r="D34" i="34"/>
  <c r="AP34" i="34"/>
  <c r="T35" i="34"/>
  <c r="BF35" i="34"/>
  <c r="AB33" i="34"/>
  <c r="F34" i="34"/>
  <c r="AR34" i="34"/>
  <c r="U35" i="34"/>
  <c r="BG35" i="34"/>
  <c r="X33" i="34"/>
  <c r="BJ33" i="34"/>
  <c r="AN34" i="34"/>
  <c r="Q35" i="34"/>
  <c r="BC35" i="34"/>
  <c r="H34" i="34"/>
  <c r="I35" i="34"/>
  <c r="AN33" i="34"/>
  <c r="AO34" i="34"/>
  <c r="CU30" i="27"/>
  <c r="CA87" i="27" s="1"/>
  <c r="CP30" i="27"/>
  <c r="AI87" i="27" s="1"/>
  <c r="CR42" i="27"/>
  <c r="F43" i="34"/>
  <c r="U44" i="34"/>
  <c r="AK45" i="34"/>
  <c r="AZ46" i="34"/>
  <c r="CV40" i="27"/>
  <c r="CL97" i="27" s="1"/>
  <c r="BB43" i="34"/>
  <c r="I45" i="34"/>
  <c r="X46" i="34"/>
  <c r="AN47" i="34"/>
  <c r="AK43" i="34"/>
  <c r="AZ44" i="34"/>
  <c r="G46" i="34"/>
  <c r="V47" i="34"/>
  <c r="R43" i="34"/>
  <c r="AH44" i="34"/>
  <c r="AW45" i="34"/>
  <c r="D47" i="34"/>
  <c r="CP40" i="27"/>
  <c r="AI97" i="27" s="1"/>
  <c r="BF43" i="34"/>
  <c r="M45" i="34"/>
  <c r="AB46" i="34"/>
  <c r="AR47" i="34"/>
  <c r="AN43" i="34"/>
  <c r="BC44" i="34"/>
  <c r="J46" i="34"/>
  <c r="Y47" i="34"/>
  <c r="G45" i="34"/>
  <c r="O45" i="34"/>
  <c r="AM44" i="34"/>
  <c r="I44" i="34"/>
  <c r="AG43" i="34"/>
  <c r="CP41" i="27"/>
  <c r="AI98" i="27" s="1"/>
  <c r="AP43" i="34"/>
  <c r="BG46" i="34"/>
  <c r="CS31" i="27"/>
  <c r="BE88" i="27" s="1"/>
  <c r="AL36" i="34"/>
  <c r="O37" i="34"/>
  <c r="BA37" i="34"/>
  <c r="X36" i="34"/>
  <c r="BJ36" i="34"/>
  <c r="AN37" i="34"/>
  <c r="CQ31" i="27"/>
  <c r="AT88" i="27" s="1"/>
  <c r="BK36" i="34"/>
  <c r="I38" i="34"/>
  <c r="AU38" i="34"/>
  <c r="AK36" i="34"/>
  <c r="AZ37" i="34"/>
  <c r="AH38" i="34"/>
  <c r="K36" i="34"/>
  <c r="AA37" i="34"/>
  <c r="U38" i="34"/>
  <c r="BG38" i="34"/>
  <c r="AY38" i="34"/>
  <c r="AY36" i="34"/>
  <c r="BH36" i="34"/>
  <c r="CS32" i="27"/>
  <c r="BE89" i="27" s="1"/>
  <c r="CU29" i="27"/>
  <c r="CA86" i="27" s="1"/>
  <c r="AF33" i="34"/>
  <c r="I34" i="34"/>
  <c r="AU34" i="34"/>
  <c r="X35" i="34"/>
  <c r="BJ35" i="34"/>
  <c r="AG33" i="34"/>
  <c r="J34" i="34"/>
  <c r="AV34" i="34"/>
  <c r="Y35" i="34"/>
  <c r="BK35" i="34"/>
  <c r="AD33" i="34"/>
  <c r="G34" i="34"/>
  <c r="AS34" i="34"/>
  <c r="V35" i="34"/>
  <c r="BH35" i="34"/>
  <c r="AA34" i="34"/>
  <c r="AB35" i="34"/>
  <c r="BG33" i="34"/>
  <c r="BK33" i="34"/>
  <c r="BD35" i="34"/>
  <c r="CQ29" i="27"/>
  <c r="AT86" i="27" s="1"/>
  <c r="CV42" i="27"/>
  <c r="CL99" i="27" s="1"/>
  <c r="O43" i="34"/>
  <c r="AE44" i="34"/>
  <c r="AT45" i="34"/>
  <c r="BI46" i="34"/>
  <c r="CR40" i="27"/>
  <c r="BK43" i="34"/>
  <c r="R45" i="34"/>
  <c r="AH46" i="34"/>
  <c r="AW47" i="34"/>
  <c r="AT43" i="34"/>
  <c r="BI44" i="34"/>
  <c r="P46" i="34"/>
  <c r="AF47" i="34"/>
  <c r="AB43" i="34"/>
  <c r="AR44" i="34"/>
  <c r="BG45" i="34"/>
  <c r="N47" i="34"/>
  <c r="CT40" i="27"/>
  <c r="BP97" i="27" s="1"/>
  <c r="G44" i="34"/>
  <c r="V45" i="34"/>
  <c r="AL46" i="34"/>
  <c r="BA47" i="34"/>
  <c r="AW43" i="34"/>
  <c r="D45" i="34"/>
  <c r="T46" i="34"/>
  <c r="AI47" i="34"/>
  <c r="AS45" i="34"/>
  <c r="BA45" i="34"/>
  <c r="P45" i="34"/>
  <c r="AU44" i="34"/>
  <c r="J44" i="34"/>
  <c r="AO43" i="34"/>
  <c r="M46" i="34"/>
  <c r="M43" i="34"/>
  <c r="D36" i="34"/>
  <c r="AP36" i="34"/>
  <c r="T37" i="34"/>
  <c r="BF37" i="34"/>
  <c r="AD36" i="34"/>
  <c r="G37" i="34"/>
  <c r="AS37" i="34"/>
  <c r="CU33" i="27"/>
  <c r="CA90" i="27" s="1"/>
  <c r="M37" i="34"/>
  <c r="N38" i="34"/>
  <c r="AZ38" i="34"/>
  <c r="AT36" i="34"/>
  <c r="BI37" i="34"/>
  <c r="AM38" i="34"/>
  <c r="U36" i="34"/>
  <c r="AK37" i="34"/>
  <c r="Y38" i="34"/>
  <c r="BK38" i="34"/>
  <c r="AO36" i="34"/>
  <c r="AB37" i="34"/>
  <c r="AT38" i="34"/>
  <c r="CT33" i="27"/>
  <c r="BP90" i="27" s="1"/>
  <c r="CS30" i="27"/>
  <c r="BE87" i="27" s="1"/>
  <c r="AK33" i="34"/>
  <c r="N34" i="34"/>
  <c r="AZ34" i="34"/>
  <c r="AD35" i="34"/>
  <c r="CS28" i="27"/>
  <c r="BE85" i="27" s="1"/>
  <c r="AL33" i="34"/>
  <c r="O34" i="34"/>
  <c r="BA34" i="34"/>
  <c r="AE35" i="34"/>
  <c r="CT28" i="27"/>
  <c r="BP85" i="27" s="1"/>
  <c r="AH33" i="34"/>
  <c r="K34" i="34"/>
  <c r="AW34" i="34"/>
  <c r="AA35" i="34"/>
  <c r="CT29" i="27"/>
  <c r="BP86" i="27" s="1"/>
  <c r="AT34" i="34"/>
  <c r="O33" i="34"/>
  <c r="AU35" i="34"/>
  <c r="Q34" i="34"/>
  <c r="R35" i="34"/>
  <c r="CP42" i="27"/>
  <c r="AI99" i="27" s="1"/>
  <c r="X43" i="34"/>
  <c r="AN44" i="34"/>
  <c r="BC45" i="34"/>
  <c r="J47" i="34"/>
  <c r="CU39" i="27"/>
  <c r="CA96" i="27" s="1"/>
  <c r="M44" i="34"/>
  <c r="AB45" i="34"/>
  <c r="AR46" i="34"/>
  <c r="BG47" i="34"/>
  <c r="BC43" i="34"/>
  <c r="J45" i="34"/>
  <c r="Y46" i="34"/>
  <c r="AO47" i="34"/>
  <c r="AL43" i="34"/>
  <c r="BA44" i="34"/>
  <c r="H46" i="34"/>
  <c r="W47" i="34"/>
  <c r="CQ40" i="27"/>
  <c r="AT97" i="27" s="1"/>
  <c r="P44" i="34"/>
  <c r="AF45" i="34"/>
  <c r="AU46" i="34"/>
  <c r="BJ47" i="34"/>
  <c r="BG43" i="34"/>
  <c r="N45" i="34"/>
  <c r="AD46" i="34"/>
  <c r="AS47" i="34"/>
  <c r="V46" i="34"/>
  <c r="AE46" i="34"/>
  <c r="BB45" i="34"/>
  <c r="X45" i="34"/>
  <c r="AV44" i="34"/>
  <c r="R44" i="34"/>
  <c r="AY43" i="34"/>
  <c r="BF44" i="34"/>
  <c r="I36" i="34"/>
  <c r="AU36" i="34"/>
  <c r="X37" i="34"/>
  <c r="CP31" i="27"/>
  <c r="AI88" i="27" s="1"/>
  <c r="AH36" i="34"/>
  <c r="K37" i="34"/>
  <c r="AW37" i="34"/>
  <c r="G36" i="34"/>
  <c r="V37" i="34"/>
  <c r="R38" i="34"/>
  <c r="BD38" i="34"/>
  <c r="BC36" i="34"/>
  <c r="F38" i="34"/>
  <c r="AR38" i="34"/>
  <c r="AE36" i="34"/>
  <c r="AT37" i="34"/>
  <c r="AE38" i="34"/>
  <c r="CV32" i="27"/>
  <c r="CL89" i="27" s="1"/>
  <c r="R37" i="34"/>
  <c r="BK37" i="34"/>
  <c r="AL37" i="34"/>
  <c r="CQ33" i="27"/>
  <c r="AT90" i="27" s="1"/>
  <c r="AO33" i="34"/>
  <c r="R34" i="34"/>
  <c r="BD34" i="34"/>
  <c r="AH35" i="34"/>
  <c r="AP33" i="34"/>
  <c r="T34" i="34"/>
  <c r="BF34" i="34"/>
  <c r="AI35" i="34"/>
  <c r="AM33" i="34"/>
  <c r="P34" i="34"/>
  <c r="BB34" i="34"/>
  <c r="AF35" i="34"/>
  <c r="D35" i="34"/>
  <c r="AI33" i="34"/>
  <c r="CP28" i="27"/>
  <c r="AI85" i="27" s="1"/>
  <c r="AK34" i="34"/>
  <c r="AS33" i="34"/>
  <c r="CR29" i="27"/>
  <c r="CT30" i="27"/>
  <c r="BP87" i="27" s="1"/>
  <c r="K45" i="34"/>
  <c r="AP47" i="34"/>
  <c r="AI44" i="34"/>
  <c r="F47" i="34"/>
  <c r="CT42" i="27"/>
  <c r="BP99" i="27" s="1"/>
  <c r="AH43" i="34"/>
  <c r="AW44" i="34"/>
  <c r="D46" i="34"/>
  <c r="T47" i="34"/>
  <c r="G43" i="34"/>
  <c r="V44" i="34"/>
  <c r="AL45" i="34"/>
  <c r="BA46" i="34"/>
  <c r="CU40" i="27"/>
  <c r="CA97" i="27" s="1"/>
  <c r="D44" i="34"/>
  <c r="T45" i="34"/>
  <c r="AI46" i="34"/>
  <c r="AY47" i="34"/>
  <c r="AU43" i="34"/>
  <c r="BJ44" i="34"/>
  <c r="Q46" i="34"/>
  <c r="AG47" i="34"/>
  <c r="J43" i="34"/>
  <c r="Y44" i="34"/>
  <c r="AO45" i="34"/>
  <c r="BD46" i="34"/>
  <c r="CS39" i="27"/>
  <c r="BE96" i="27" s="1"/>
  <c r="H44" i="34"/>
  <c r="W45" i="34"/>
  <c r="AM46" i="34"/>
  <c r="BB47" i="34"/>
  <c r="BH46" i="34"/>
  <c r="H47" i="34"/>
  <c r="AF46" i="34"/>
  <c r="BJ45" i="34"/>
  <c r="Y45" i="34"/>
  <c r="BD44" i="34"/>
  <c r="U46" i="34"/>
  <c r="AB47" i="34"/>
  <c r="N36" i="34"/>
  <c r="AZ36" i="34"/>
  <c r="AD37" i="34"/>
  <c r="CT31" i="27"/>
  <c r="BP88" i="27" s="1"/>
  <c r="AM36" i="34"/>
  <c r="P37" i="34"/>
  <c r="BB37" i="34"/>
  <c r="P36" i="34"/>
  <c r="AF37" i="34"/>
  <c r="W38" i="34"/>
  <c r="BI38" i="34"/>
  <c r="D37" i="34"/>
  <c r="J38" i="34"/>
  <c r="AV38" i="34"/>
  <c r="AN36" i="34"/>
  <c r="BC37" i="34"/>
  <c r="AI38" i="34"/>
  <c r="AF36" i="34"/>
  <c r="BD37" i="34"/>
  <c r="V38" i="34"/>
  <c r="H38" i="34"/>
  <c r="CS33" i="27"/>
  <c r="BE90" i="27" s="1"/>
  <c r="G33" i="34"/>
  <c r="D33" i="34"/>
  <c r="AT33" i="34"/>
  <c r="W34" i="34"/>
  <c r="BI34" i="34"/>
  <c r="AM35" i="34"/>
  <c r="F33" i="34"/>
  <c r="AU33" i="34"/>
  <c r="X34" i="34"/>
  <c r="BJ34" i="34"/>
  <c r="AN35" i="34"/>
  <c r="AR33" i="34"/>
  <c r="U34" i="34"/>
  <c r="BG34" i="34"/>
  <c r="AK35" i="34"/>
  <c r="W35" i="34"/>
  <c r="BB33" i="34"/>
  <c r="BC34" i="34"/>
  <c r="V34" i="34"/>
  <c r="BH34" i="34"/>
  <c r="CQ30" i="27"/>
  <c r="AT87" i="27" s="1"/>
  <c r="CS29" i="27"/>
  <c r="BE86" i="27" s="1"/>
  <c r="AS46" i="34"/>
  <c r="BH47" i="34"/>
  <c r="BD43" i="34"/>
  <c r="AA46" i="34"/>
  <c r="T43" i="34"/>
  <c r="AY45" i="34"/>
  <c r="CT41" i="27"/>
  <c r="BP98" i="27" s="1"/>
  <c r="AR43" i="34"/>
  <c r="BG44" i="34"/>
  <c r="N46" i="34"/>
  <c r="AD47" i="34"/>
  <c r="P43" i="34"/>
  <c r="AF44" i="34"/>
  <c r="AU45" i="34"/>
  <c r="BJ46" i="34"/>
  <c r="CQ39" i="27"/>
  <c r="AT96" i="27" s="1"/>
  <c r="N44" i="34"/>
  <c r="AD45" i="34"/>
  <c r="CP39" i="27"/>
  <c r="AI96" i="27" s="1"/>
  <c r="AN46" i="34"/>
  <c r="F36" i="34"/>
  <c r="N37" i="34"/>
  <c r="AO38" i="34"/>
  <c r="K33" i="34"/>
  <c r="M33" i="34"/>
  <c r="AV33" i="34"/>
  <c r="Q44" i="34"/>
  <c r="BK45" i="34"/>
  <c r="AR36" i="34"/>
  <c r="O38" i="34"/>
  <c r="CQ32" i="27"/>
  <c r="AT89" i="27" s="1"/>
  <c r="AZ33" i="34"/>
  <c r="Y34" i="34"/>
  <c r="AL35" i="34"/>
  <c r="AG45" i="34"/>
  <c r="AH45" i="34"/>
  <c r="U37" i="34"/>
  <c r="BA38" i="34"/>
  <c r="CT32" i="27"/>
  <c r="BP89" i="27" s="1"/>
  <c r="J33" i="34"/>
  <c r="AD34" i="34"/>
  <c r="BK34" i="34"/>
  <c r="M34" i="34"/>
  <c r="AV46" i="34"/>
  <c r="AR45" i="34"/>
  <c r="BG37" i="34"/>
  <c r="AW36" i="34"/>
  <c r="AY33" i="34"/>
  <c r="G35" i="34"/>
  <c r="AO35" i="34"/>
  <c r="CR28" i="27"/>
  <c r="BK47" i="34"/>
  <c r="F45" i="34"/>
  <c r="Y36" i="34"/>
  <c r="BJ37" i="34"/>
  <c r="AB34" i="34"/>
  <c r="AS35" i="34"/>
  <c r="AN38" i="34"/>
  <c r="AL47" i="34"/>
  <c r="R36" i="34"/>
  <c r="AO37" i="34"/>
  <c r="F35" i="34"/>
  <c r="AT47" i="34"/>
  <c r="BD36" i="34"/>
  <c r="AB38" i="34"/>
  <c r="I37" i="34"/>
  <c r="AR35" i="34"/>
  <c r="I33" i="34"/>
  <c r="N35" i="34"/>
  <c r="I47" i="34"/>
  <c r="AH37" i="34"/>
  <c r="CU31" i="27"/>
  <c r="CA88" i="27" s="1"/>
  <c r="Q38" i="34"/>
  <c r="H33" i="34"/>
  <c r="AP35" i="34"/>
  <c r="CV29" i="27"/>
  <c r="CL86" i="27" s="1"/>
  <c r="F48" i="34"/>
  <c r="U49" i="34"/>
  <c r="AK50" i="34"/>
  <c r="AZ51" i="34"/>
  <c r="G49" i="31"/>
  <c r="V50" i="31"/>
  <c r="AS48" i="34"/>
  <c r="BH49" i="34"/>
  <c r="O51" i="34"/>
  <c r="AE48" i="31"/>
  <c r="AT49" i="31"/>
  <c r="BI50" i="31"/>
  <c r="P48" i="30"/>
  <c r="AF49" i="30"/>
  <c r="D49" i="34"/>
  <c r="T50" i="34"/>
  <c r="AI51" i="34"/>
  <c r="AY48" i="31"/>
  <c r="F50" i="31"/>
  <c r="U51" i="31"/>
  <c r="AK48" i="30"/>
  <c r="AZ49" i="30"/>
  <c r="G51" i="30"/>
  <c r="V48" i="29"/>
  <c r="F49" i="34"/>
  <c r="U50" i="34"/>
  <c r="AK51" i="34"/>
  <c r="AZ48" i="31"/>
  <c r="G50" i="31"/>
  <c r="V51" i="31"/>
  <c r="AL48" i="30"/>
  <c r="BA49" i="30"/>
  <c r="H51" i="30"/>
  <c r="W48" i="29"/>
  <c r="G49" i="34"/>
  <c r="V50" i="34"/>
  <c r="AL51" i="34"/>
  <c r="BA48" i="31"/>
  <c r="H50" i="31"/>
  <c r="W51" i="31"/>
  <c r="AM48" i="30"/>
  <c r="BB49" i="30"/>
  <c r="I51" i="30"/>
  <c r="X48" i="29"/>
  <c r="V48" i="34"/>
  <c r="AL49" i="34"/>
  <c r="BA50" i="34"/>
  <c r="H48" i="31"/>
  <c r="W49" i="31"/>
  <c r="AM50" i="31"/>
  <c r="BB51" i="31"/>
  <c r="I49" i="30"/>
  <c r="J49" i="34"/>
  <c r="Y50" i="34"/>
  <c r="AO51" i="34"/>
  <c r="G48" i="31"/>
  <c r="O48" i="34"/>
  <c r="AE49" i="34"/>
  <c r="AT50" i="34"/>
  <c r="BI51" i="34"/>
  <c r="P49" i="31"/>
  <c r="AF50" i="31"/>
  <c r="BB48" i="34"/>
  <c r="I50" i="34"/>
  <c r="X51" i="34"/>
  <c r="AN48" i="31"/>
  <c r="BC49" i="31"/>
  <c r="J51" i="31"/>
  <c r="Y48" i="30"/>
  <c r="AO49" i="30"/>
  <c r="N49" i="34"/>
  <c r="AD50" i="34"/>
  <c r="AS51" i="34"/>
  <c r="BH48" i="31"/>
  <c r="O50" i="31"/>
  <c r="AE51" i="31"/>
  <c r="AT48" i="30"/>
  <c r="BI49" i="30"/>
  <c r="P51" i="30"/>
  <c r="AF48" i="29"/>
  <c r="O49" i="34"/>
  <c r="AE50" i="34"/>
  <c r="AT51" i="34"/>
  <c r="BI48" i="31"/>
  <c r="P50" i="31"/>
  <c r="AF51" i="31"/>
  <c r="AU48" i="30"/>
  <c r="BJ49" i="30"/>
  <c r="Q51" i="30"/>
  <c r="AG48" i="29"/>
  <c r="P49" i="34"/>
  <c r="AF50" i="34"/>
  <c r="AU51" i="34"/>
  <c r="BJ48" i="31"/>
  <c r="Q50" i="31"/>
  <c r="AG51" i="31"/>
  <c r="AV48" i="30"/>
  <c r="BK49" i="30"/>
  <c r="R51" i="30"/>
  <c r="AH48" i="29"/>
  <c r="AF48" i="34"/>
  <c r="AU49" i="34"/>
  <c r="BJ50" i="34"/>
  <c r="Q48" i="31"/>
  <c r="AG49" i="31"/>
  <c r="AV50" i="31"/>
  <c r="BK51" i="31"/>
  <c r="D48" i="34"/>
  <c r="T49" i="34"/>
  <c r="AI50" i="34"/>
  <c r="AY51" i="34"/>
  <c r="BB48" i="31"/>
  <c r="BA48" i="30"/>
  <c r="AW50" i="31"/>
  <c r="BD49" i="30"/>
  <c r="BF51" i="30"/>
  <c r="AN48" i="34"/>
  <c r="R51" i="31"/>
  <c r="AB48" i="31"/>
  <c r="AN48" i="30"/>
  <c r="BI50" i="30"/>
  <c r="BB48" i="29"/>
  <c r="M50" i="29"/>
  <c r="AB51" i="29"/>
  <c r="AR48" i="28"/>
  <c r="BG49" i="28"/>
  <c r="BD48" i="29"/>
  <c r="D49" i="28"/>
  <c r="AB50" i="31"/>
  <c r="AU49" i="30"/>
  <c r="AV51" i="30"/>
  <c r="AA49" i="29"/>
  <c r="AP50" i="29"/>
  <c r="BF51" i="29"/>
  <c r="M49" i="28"/>
  <c r="AB50" i="28"/>
  <c r="AI48" i="29"/>
  <c r="AN51" i="29"/>
  <c r="W50" i="34"/>
  <c r="X48" i="34"/>
  <c r="AN49" i="34"/>
  <c r="BC50" i="34"/>
  <c r="J48" i="31"/>
  <c r="Y49" i="31"/>
  <c r="AO50" i="31"/>
  <c r="BK48" i="34"/>
  <c r="R50" i="34"/>
  <c r="AH51" i="34"/>
  <c r="AW48" i="31"/>
  <c r="D50" i="31"/>
  <c r="T51" i="31"/>
  <c r="AI48" i="30"/>
  <c r="H48" i="34"/>
  <c r="W49" i="34"/>
  <c r="AM50" i="34"/>
  <c r="BB51" i="34"/>
  <c r="I49" i="31"/>
  <c r="X50" i="31"/>
  <c r="AN51" i="31"/>
  <c r="BC48" i="30"/>
  <c r="J50" i="30"/>
  <c r="Y51" i="30"/>
  <c r="I48" i="34"/>
  <c r="X49" i="34"/>
  <c r="AN50" i="34"/>
  <c r="BC51" i="34"/>
  <c r="J49" i="31"/>
  <c r="Y50" i="31"/>
  <c r="AO51" i="31"/>
  <c r="BD48" i="30"/>
  <c r="K50" i="30"/>
  <c r="AA51" i="30"/>
  <c r="J48" i="34"/>
  <c r="Y49" i="34"/>
  <c r="AO50" i="34"/>
  <c r="BD51" i="34"/>
  <c r="K49" i="31"/>
  <c r="AA50" i="31"/>
  <c r="AP51" i="31"/>
  <c r="BF48" i="30"/>
  <c r="M50" i="30"/>
  <c r="AB51" i="30"/>
  <c r="AR48" i="29"/>
  <c r="AO48" i="34"/>
  <c r="BD49" i="34"/>
  <c r="K51" i="34"/>
  <c r="AA48" i="31"/>
  <c r="AP49" i="31"/>
  <c r="BF50" i="31"/>
  <c r="M48" i="30"/>
  <c r="N48" i="34"/>
  <c r="AD49" i="34"/>
  <c r="AS50" i="34"/>
  <c r="BH51" i="34"/>
  <c r="AF49" i="31"/>
  <c r="AE48" i="34"/>
  <c r="Q51" i="31"/>
  <c r="I50" i="30"/>
  <c r="J48" i="29"/>
  <c r="BC49" i="34"/>
  <c r="AT51" i="31"/>
  <c r="F49" i="31"/>
  <c r="BJ48" i="30"/>
  <c r="N51" i="30"/>
  <c r="D49" i="29"/>
  <c r="V50" i="29"/>
  <c r="AL51" i="29"/>
  <c r="AH48" i="34"/>
  <c r="AW49" i="34"/>
  <c r="D51" i="34"/>
  <c r="T48" i="31"/>
  <c r="AI49" i="31"/>
  <c r="AY50" i="31"/>
  <c r="M49" i="34"/>
  <c r="AB50" i="34"/>
  <c r="AR51" i="34"/>
  <c r="BG48" i="31"/>
  <c r="N50" i="31"/>
  <c r="AD51" i="31"/>
  <c r="AS48" i="30"/>
  <c r="Q48" i="34"/>
  <c r="AG49" i="34"/>
  <c r="AV50" i="34"/>
  <c r="BK51" i="34"/>
  <c r="R49" i="31"/>
  <c r="AH50" i="31"/>
  <c r="AW51" i="31"/>
  <c r="D49" i="30"/>
  <c r="T50" i="30"/>
  <c r="AI51" i="30"/>
  <c r="R48" i="34"/>
  <c r="AH49" i="34"/>
  <c r="AW50" i="34"/>
  <c r="D48" i="31"/>
  <c r="T49" i="31"/>
  <c r="AI50" i="31"/>
  <c r="AY51" i="31"/>
  <c r="F49" i="30"/>
  <c r="U50" i="30"/>
  <c r="AK51" i="30"/>
  <c r="T48" i="34"/>
  <c r="AI49" i="34"/>
  <c r="AY50" i="34"/>
  <c r="F48" i="31"/>
  <c r="U49" i="31"/>
  <c r="AK50" i="31"/>
  <c r="AZ51" i="31"/>
  <c r="G49" i="30"/>
  <c r="V50" i="30"/>
  <c r="AL51" i="30"/>
  <c r="BA48" i="29"/>
  <c r="AY48" i="34"/>
  <c r="F50" i="34"/>
  <c r="U51" i="34"/>
  <c r="AK48" i="31"/>
  <c r="AZ49" i="31"/>
  <c r="G51" i="31"/>
  <c r="V48" i="30"/>
  <c r="W48" i="34"/>
  <c r="AM49" i="34"/>
  <c r="BB50" i="34"/>
  <c r="I48" i="31"/>
  <c r="I50" i="31"/>
  <c r="AT49" i="34"/>
  <c r="AR51" i="31"/>
  <c r="Y50" i="30"/>
  <c r="AA48" i="29"/>
  <c r="J51" i="34"/>
  <c r="K48" i="30"/>
  <c r="AR49" i="31"/>
  <c r="AA49" i="30"/>
  <c r="AE51" i="30"/>
  <c r="O49" i="29"/>
  <c r="AF50" i="29"/>
  <c r="AU51" i="29"/>
  <c r="BJ48" i="28"/>
  <c r="AR48" i="34"/>
  <c r="BG49" i="34"/>
  <c r="N51" i="34"/>
  <c r="AD48" i="31"/>
  <c r="AS49" i="31"/>
  <c r="G48" i="34"/>
  <c r="V49" i="34"/>
  <c r="AL50" i="34"/>
  <c r="BA51" i="34"/>
  <c r="H49" i="31"/>
  <c r="W50" i="31"/>
  <c r="AM51" i="31"/>
  <c r="BB48" i="30"/>
  <c r="AA48" i="34"/>
  <c r="AP49" i="34"/>
  <c r="BF50" i="34"/>
  <c r="M48" i="31"/>
  <c r="AB49" i="31"/>
  <c r="AR50" i="31"/>
  <c r="BG51" i="31"/>
  <c r="N49" i="30"/>
  <c r="AD50" i="30"/>
  <c r="AS51" i="30"/>
  <c r="AB48" i="34"/>
  <c r="AR49" i="34"/>
  <c r="BG50" i="34"/>
  <c r="N48" i="31"/>
  <c r="AD49" i="31"/>
  <c r="AS50" i="31"/>
  <c r="BH51" i="31"/>
  <c r="O49" i="30"/>
  <c r="AE50" i="30"/>
  <c r="AT51" i="30"/>
  <c r="AD48" i="34"/>
  <c r="AS49" i="34"/>
  <c r="BH50" i="34"/>
  <c r="O48" i="31"/>
  <c r="AE49" i="31"/>
  <c r="AT50" i="31"/>
  <c r="BI51" i="31"/>
  <c r="P49" i="30"/>
  <c r="AF50" i="30"/>
  <c r="AU51" i="30"/>
  <c r="BJ48" i="29"/>
  <c r="BH48" i="34"/>
  <c r="O50" i="34"/>
  <c r="AE51" i="34"/>
  <c r="AT48" i="31"/>
  <c r="BI49" i="31"/>
  <c r="P51" i="31"/>
  <c r="AF48" i="30"/>
  <c r="AG48" i="34"/>
  <c r="AV49" i="34"/>
  <c r="BK50" i="34"/>
  <c r="R48" i="31"/>
  <c r="AU50" i="31"/>
  <c r="BI50" i="34"/>
  <c r="F48" i="30"/>
  <c r="AP50" i="30"/>
  <c r="AN48" i="29"/>
  <c r="Y48" i="31"/>
  <c r="AH48" i="30"/>
  <c r="BA48" i="34"/>
  <c r="H50" i="34"/>
  <c r="W51" i="34"/>
  <c r="AM48" i="31"/>
  <c r="BB49" i="31"/>
  <c r="P48" i="34"/>
  <c r="AF49" i="34"/>
  <c r="AU50" i="34"/>
  <c r="BJ51" i="34"/>
  <c r="Q49" i="31"/>
  <c r="AG50" i="31"/>
  <c r="AV51" i="31"/>
  <c r="BK48" i="30"/>
  <c r="AK48" i="34"/>
  <c r="AZ49" i="34"/>
  <c r="G51" i="34"/>
  <c r="V48" i="31"/>
  <c r="AL49" i="31"/>
  <c r="BA50" i="31"/>
  <c r="H48" i="30"/>
  <c r="W49" i="30"/>
  <c r="AM50" i="30"/>
  <c r="BB51" i="30"/>
  <c r="AL48" i="34"/>
  <c r="BA49" i="34"/>
  <c r="H51" i="34"/>
  <c r="W48" i="31"/>
  <c r="AM49" i="31"/>
  <c r="BB50" i="31"/>
  <c r="I48" i="30"/>
  <c r="X49" i="30"/>
  <c r="AN50" i="30"/>
  <c r="BC51" i="30"/>
  <c r="AM48" i="34"/>
  <c r="BB49" i="34"/>
  <c r="I51" i="34"/>
  <c r="X48" i="31"/>
  <c r="AN49" i="31"/>
  <c r="BC50" i="31"/>
  <c r="J48" i="30"/>
  <c r="Y49" i="30"/>
  <c r="AO50" i="30"/>
  <c r="BD51" i="30"/>
  <c r="K49" i="29"/>
  <c r="I49" i="34"/>
  <c r="X50" i="34"/>
  <c r="AN51" i="34"/>
  <c r="BC48" i="31"/>
  <c r="J50" i="31"/>
  <c r="Y51" i="31"/>
  <c r="AO48" i="30"/>
  <c r="AP48" i="34"/>
  <c r="BF49" i="34"/>
  <c r="M51" i="34"/>
  <c r="U48" i="34"/>
  <c r="O51" i="31"/>
  <c r="P48" i="31"/>
  <c r="AG48" i="30"/>
  <c r="BC50" i="30"/>
  <c r="AY48" i="29"/>
  <c r="BK48" i="31"/>
  <c r="BI48" i="30"/>
  <c r="BG50" i="31"/>
  <c r="BG49" i="30"/>
  <c r="BJ48" i="34"/>
  <c r="BK49" i="31"/>
  <c r="K48" i="31"/>
  <c r="M49" i="30"/>
  <c r="AF48" i="31"/>
  <c r="AG49" i="30"/>
  <c r="BJ49" i="34"/>
  <c r="BK50" i="31"/>
  <c r="D48" i="29"/>
  <c r="AH48" i="31"/>
  <c r="AI49" i="30"/>
  <c r="R49" i="34"/>
  <c r="T50" i="31"/>
  <c r="G50" i="34"/>
  <c r="AE48" i="30"/>
  <c r="X51" i="30"/>
  <c r="AW48" i="34"/>
  <c r="O50" i="30"/>
  <c r="Y49" i="29"/>
  <c r="I51" i="29"/>
  <c r="K49" i="28"/>
  <c r="AK50" i="28"/>
  <c r="BG51" i="29"/>
  <c r="AY49" i="31"/>
  <c r="BH49" i="30"/>
  <c r="Q48" i="29"/>
  <c r="BC49" i="29"/>
  <c r="T51" i="29"/>
  <c r="AS48" i="28"/>
  <c r="I50" i="28"/>
  <c r="G49" i="29"/>
  <c r="AA48" i="28"/>
  <c r="O49" i="31"/>
  <c r="AD49" i="30"/>
  <c r="F50" i="29"/>
  <c r="Q49" i="34"/>
  <c r="AH51" i="31"/>
  <c r="R50" i="30"/>
  <c r="T48" i="29"/>
  <c r="AV49" i="29"/>
  <c r="BK50" i="29"/>
  <c r="R48" i="28"/>
  <c r="AH49" i="28"/>
  <c r="AW50" i="28"/>
  <c r="K48" i="34"/>
  <c r="I51" i="31"/>
  <c r="W51" i="30"/>
  <c r="N51" i="29"/>
  <c r="AD51" i="30"/>
  <c r="BC50" i="29"/>
  <c r="BB50" i="30"/>
  <c r="AL50" i="29"/>
  <c r="W50" i="30"/>
  <c r="T50" i="29"/>
  <c r="AY48" i="28"/>
  <c r="BG48" i="29"/>
  <c r="BC51" i="29"/>
  <c r="BF49" i="28"/>
  <c r="Q51" i="29"/>
  <c r="AM49" i="28"/>
  <c r="AY49" i="30"/>
  <c r="H50" i="29"/>
  <c r="AM48" i="28"/>
  <c r="BB50" i="28"/>
  <c r="AZ49" i="29"/>
  <c r="AD50" i="28"/>
  <c r="T49" i="28"/>
  <c r="BC49" i="30"/>
  <c r="I50" i="29"/>
  <c r="AN48" i="28"/>
  <c r="BF50" i="28"/>
  <c r="K49" i="34"/>
  <c r="M50" i="31"/>
  <c r="U48" i="31"/>
  <c r="V49" i="30"/>
  <c r="AO48" i="31"/>
  <c r="AP49" i="30"/>
  <c r="K50" i="34"/>
  <c r="M51" i="31"/>
  <c r="N48" i="29"/>
  <c r="AR48" i="31"/>
  <c r="AS49" i="30"/>
  <c r="AB49" i="34"/>
  <c r="AD50" i="31"/>
  <c r="P50" i="34"/>
  <c r="BD48" i="31"/>
  <c r="AO51" i="30"/>
  <c r="D50" i="34"/>
  <c r="AB50" i="30"/>
  <c r="AI49" i="29"/>
  <c r="R51" i="29"/>
  <c r="U49" i="28"/>
  <c r="AT50" i="28"/>
  <c r="AH50" i="30"/>
  <c r="AK48" i="28"/>
  <c r="BH50" i="31"/>
  <c r="P50" i="30"/>
  <c r="AE48" i="29"/>
  <c r="D50" i="29"/>
  <c r="AD51" i="29"/>
  <c r="BB48" i="28"/>
  <c r="R50" i="28"/>
  <c r="Q49" i="29"/>
  <c r="BC48" i="28"/>
  <c r="BA49" i="31"/>
  <c r="AV49" i="30"/>
  <c r="AR50" i="29"/>
  <c r="AG50" i="34"/>
  <c r="BD51" i="31"/>
  <c r="AI50" i="30"/>
  <c r="AK48" i="29"/>
  <c r="BF49" i="29"/>
  <c r="M51" i="29"/>
  <c r="AB48" i="28"/>
  <c r="AR49" i="28"/>
  <c r="BG50" i="28"/>
  <c r="AA49" i="34"/>
  <c r="AK51" i="31"/>
  <c r="H48" i="29"/>
  <c r="Y49" i="28"/>
  <c r="I48" i="29"/>
  <c r="AG51" i="29"/>
  <c r="AM51" i="30"/>
  <c r="BD50" i="29"/>
  <c r="BD50" i="30"/>
  <c r="AM50" i="29"/>
  <c r="I49" i="28"/>
  <c r="X49" i="29"/>
  <c r="AG48" i="28"/>
  <c r="N48" i="28"/>
  <c r="BI50" i="28"/>
  <c r="AA50" i="30"/>
  <c r="AA50" i="29"/>
  <c r="BF48" i="28"/>
  <c r="Q50" i="34"/>
  <c r="Y48" i="34"/>
  <c r="AA49" i="31"/>
  <c r="AT48" i="34"/>
  <c r="AU49" i="31"/>
  <c r="AV50" i="30"/>
  <c r="Q51" i="34"/>
  <c r="R48" i="30"/>
  <c r="AV48" i="34"/>
  <c r="AW49" i="31"/>
  <c r="AY50" i="30"/>
  <c r="AH50" i="34"/>
  <c r="AI51" i="31"/>
  <c r="V51" i="34"/>
  <c r="AH49" i="31"/>
  <c r="BI48" i="29"/>
  <c r="T51" i="34"/>
  <c r="AS50" i="30"/>
  <c r="AS49" i="29"/>
  <c r="BD51" i="29"/>
  <c r="AE49" i="28"/>
  <c r="BC50" i="28"/>
  <c r="R48" i="29"/>
  <c r="AG49" i="28"/>
  <c r="AA51" i="31"/>
  <c r="AG50" i="30"/>
  <c r="AS48" i="29"/>
  <c r="N50" i="29"/>
  <c r="AM51" i="29"/>
  <c r="BK48" i="28"/>
  <c r="AL50" i="28"/>
  <c r="AU49" i="29"/>
  <c r="W49" i="28"/>
  <c r="AE50" i="31"/>
  <c r="Q50" i="30"/>
  <c r="K51" i="29"/>
  <c r="AV51" i="34"/>
  <c r="W48" i="30"/>
  <c r="AZ50" i="30"/>
  <c r="AU48" i="29"/>
  <c r="G50" i="29"/>
  <c r="V51" i="29"/>
  <c r="AL48" i="28"/>
  <c r="BA49" i="28"/>
  <c r="AP50" i="34"/>
  <c r="BJ51" i="31"/>
  <c r="AO48" i="29"/>
  <c r="BJ50" i="28"/>
  <c r="AV48" i="29"/>
  <c r="G49" i="28"/>
  <c r="K48" i="29"/>
  <c r="O51" i="29"/>
  <c r="AN51" i="30"/>
  <c r="BF50" i="29"/>
  <c r="AB49" i="28"/>
  <c r="AR49" i="29"/>
  <c r="J49" i="28"/>
  <c r="J48" i="28"/>
  <c r="AZ48" i="28"/>
  <c r="J51" i="30"/>
  <c r="AT50" i="29"/>
  <c r="P49" i="28"/>
  <c r="AV50" i="29"/>
  <c r="M51" i="30"/>
  <c r="AU50" i="29"/>
  <c r="Q49" i="28"/>
  <c r="AD50" i="29"/>
  <c r="EQ44" i="27"/>
  <c r="BJ101" i="27" s="1"/>
  <c r="AZ49" i="4"/>
  <c r="G51" i="4"/>
  <c r="AF48" i="4"/>
  <c r="AH49" i="4"/>
  <c r="AW50" i="4"/>
  <c r="D48" i="4"/>
  <c r="P49" i="4"/>
  <c r="AA50" i="34"/>
  <c r="AI48" i="34"/>
  <c r="AK49" i="31"/>
  <c r="BC48" i="34"/>
  <c r="BD49" i="31"/>
  <c r="BF50" i="30"/>
  <c r="AA51" i="34"/>
  <c r="AB48" i="30"/>
  <c r="BF48" i="34"/>
  <c r="BG49" i="31"/>
  <c r="BH50" i="30"/>
  <c r="AR50" i="34"/>
  <c r="AS51" i="31"/>
  <c r="AF51" i="34"/>
  <c r="K50" i="31"/>
  <c r="M49" i="29"/>
  <c r="U50" i="31"/>
  <c r="AR51" i="30"/>
  <c r="BB49" i="29"/>
  <c r="F48" i="28"/>
  <c r="AN49" i="28"/>
  <c r="AL49" i="29"/>
  <c r="BG48" i="34"/>
  <c r="BA51" i="31"/>
  <c r="AT50" i="30"/>
  <c r="BC48" i="29"/>
  <c r="W50" i="29"/>
  <c r="AV51" i="29"/>
  <c r="V49" i="28"/>
  <c r="AU50" i="28"/>
  <c r="U48" i="30"/>
  <c r="O50" i="29"/>
  <c r="AP49" i="28"/>
  <c r="F51" i="31"/>
  <c r="BK50" i="30"/>
  <c r="AW51" i="29"/>
  <c r="AS48" i="31"/>
  <c r="AW48" i="30"/>
  <c r="D51" i="30"/>
  <c r="BF48" i="29"/>
  <c r="P50" i="29"/>
  <c r="AF51" i="29"/>
  <c r="AU48" i="28"/>
  <c r="BJ49" i="28"/>
  <c r="BF51" i="34"/>
  <c r="X48" i="30"/>
  <c r="BA49" i="29"/>
  <c r="AW48" i="28"/>
  <c r="N49" i="29"/>
  <c r="AW48" i="29"/>
  <c r="AH51" i="29"/>
  <c r="U48" i="29"/>
  <c r="P51" i="29"/>
  <c r="AU49" i="28"/>
  <c r="BJ49" i="29"/>
  <c r="AV49" i="28"/>
  <c r="BK49" i="28"/>
  <c r="AD49" i="28"/>
  <c r="AV48" i="28"/>
  <c r="AZ51" i="30"/>
  <c r="D51" i="29"/>
  <c r="AI49" i="28"/>
  <c r="Y51" i="29"/>
  <c r="AD48" i="28"/>
  <c r="BA51" i="30"/>
  <c r="F51" i="29"/>
  <c r="AK49" i="28"/>
  <c r="G51" i="29"/>
  <c r="AZ51" i="29"/>
  <c r="CQ45" i="27"/>
  <c r="AT102" i="27" s="1"/>
  <c r="BI49" i="4"/>
  <c r="P51" i="4"/>
  <c r="CJ44" i="27"/>
  <c r="BO101" i="27" s="1"/>
  <c r="AR49" i="4"/>
  <c r="BG50" i="4"/>
  <c r="N48" i="4"/>
  <c r="Y49" i="4"/>
  <c r="AG51" i="34"/>
  <c r="AO49" i="34"/>
  <c r="AP50" i="31"/>
  <c r="BI49" i="34"/>
  <c r="BJ50" i="31"/>
  <c r="BK51" i="30"/>
  <c r="AG48" i="31"/>
  <c r="AH49" i="30"/>
  <c r="BK49" i="34"/>
  <c r="D51" i="31"/>
  <c r="F48" i="29"/>
  <c r="AW51" i="34"/>
  <c r="AY48" i="30"/>
  <c r="AK49" i="34"/>
  <c r="BG48" i="30"/>
  <c r="W49" i="29"/>
  <c r="X51" i="31"/>
  <c r="BH51" i="30"/>
  <c r="BK49" i="29"/>
  <c r="O48" i="28"/>
  <c r="AW49" i="28"/>
  <c r="BD49" i="29"/>
  <c r="N50" i="34"/>
  <c r="O48" i="30"/>
  <c r="BJ50" i="30"/>
  <c r="F49" i="29"/>
  <c r="AG50" i="29"/>
  <c r="G48" i="28"/>
  <c r="AF49" i="28"/>
  <c r="BD50" i="28"/>
  <c r="D50" i="30"/>
  <c r="AH50" i="29"/>
  <c r="BI49" i="28"/>
  <c r="AB51" i="31"/>
  <c r="AG51" i="30"/>
  <c r="Q48" i="28"/>
  <c r="V49" i="31"/>
  <c r="K49" i="30"/>
  <c r="U51" i="30"/>
  <c r="H49" i="29"/>
  <c r="Y50" i="29"/>
  <c r="AO51" i="29"/>
  <c r="BD48" i="28"/>
  <c r="K50" i="28"/>
  <c r="AU48" i="31"/>
  <c r="AZ48" i="30"/>
  <c r="AW50" i="29"/>
  <c r="AY50" i="28"/>
  <c r="AN49" i="29"/>
  <c r="D50" i="28"/>
  <c r="T49" i="29"/>
  <c r="BA51" i="29"/>
  <c r="AZ48" i="29"/>
  <c r="AI51" i="29"/>
  <c r="F50" i="28"/>
  <c r="AN49" i="30"/>
  <c r="U50" i="29"/>
  <c r="W50" i="28"/>
  <c r="G50" i="28"/>
  <c r="AG50" i="28"/>
  <c r="AB48" i="29"/>
  <c r="W51" i="29"/>
  <c r="BB49" i="28"/>
  <c r="AV48" i="31"/>
  <c r="BD50" i="34"/>
  <c r="BF51" i="31"/>
  <c r="P51" i="34"/>
  <c r="Q48" i="30"/>
  <c r="AU48" i="34"/>
  <c r="AV49" i="31"/>
  <c r="AW50" i="30"/>
  <c r="R51" i="34"/>
  <c r="T48" i="30"/>
  <c r="U49" i="29"/>
  <c r="D49" i="31"/>
  <c r="AZ48" i="34"/>
  <c r="AL51" i="31"/>
  <c r="AM49" i="30"/>
  <c r="R50" i="31"/>
  <c r="N48" i="30"/>
  <c r="AD48" i="29"/>
  <c r="AY50" i="29"/>
  <c r="AH48" i="28"/>
  <c r="Q50" i="28"/>
  <c r="BJ50" i="29"/>
  <c r="AI48" i="31"/>
  <c r="H49" i="30"/>
  <c r="AF51" i="30"/>
  <c r="AK49" i="29"/>
  <c r="BI50" i="29"/>
  <c r="Y48" i="28"/>
  <c r="AY49" i="28"/>
  <c r="T51" i="30"/>
  <c r="U51" i="29"/>
  <c r="AM51" i="34"/>
  <c r="AR48" i="30"/>
  <c r="AT48" i="29"/>
  <c r="N49" i="28"/>
  <c r="AL50" i="31"/>
  <c r="AW49" i="30"/>
  <c r="AY51" i="30"/>
  <c r="AD49" i="29"/>
  <c r="AS50" i="29"/>
  <c r="BH51" i="29"/>
  <c r="O49" i="28"/>
  <c r="AE50" i="28"/>
  <c r="BJ49" i="31"/>
  <c r="G50" i="30"/>
  <c r="AP48" i="28"/>
  <c r="H50" i="30"/>
  <c r="Q50" i="29"/>
  <c r="AK49" i="30"/>
  <c r="BH49" i="29"/>
  <c r="T50" i="28"/>
  <c r="AP49" i="29"/>
  <c r="M48" i="28"/>
  <c r="AI50" i="28"/>
  <c r="F51" i="30"/>
  <c r="BG50" i="29"/>
  <c r="AA49" i="28"/>
  <c r="AE49" i="29"/>
  <c r="BI51" i="29"/>
  <c r="X50" i="28"/>
  <c r="BG51" i="30"/>
  <c r="R49" i="28"/>
  <c r="AA51" i="29"/>
  <c r="H49" i="28"/>
  <c r="AF49" i="29"/>
  <c r="BJ51" i="29"/>
  <c r="Y50" i="28"/>
  <c r="AL50" i="30"/>
  <c r="BF48" i="31"/>
  <c r="F51" i="34"/>
  <c r="G48" i="30"/>
  <c r="Y51" i="34"/>
  <c r="AA48" i="30"/>
  <c r="BD48" i="34"/>
  <c r="BF49" i="31"/>
  <c r="BG50" i="30"/>
  <c r="AB51" i="34"/>
  <c r="AD48" i="30"/>
  <c r="M48" i="34"/>
  <c r="N49" i="31"/>
  <c r="BI48" i="34"/>
  <c r="D48" i="30"/>
  <c r="K51" i="30"/>
  <c r="BD50" i="31"/>
  <c r="AT49" i="30"/>
  <c r="AP48" i="29"/>
  <c r="BH50" i="29"/>
  <c r="BA48" i="28"/>
  <c r="AA50" i="28"/>
  <c r="AE51" i="29"/>
  <c r="M49" i="31"/>
  <c r="AB49" i="30"/>
  <c r="BI51" i="30"/>
  <c r="AT49" i="29"/>
  <c r="J51" i="29"/>
  <c r="AI48" i="28"/>
  <c r="BH49" i="28"/>
  <c r="AW51" i="30"/>
  <c r="H48" i="28"/>
  <c r="AL48" i="31"/>
  <c r="J49" i="30"/>
  <c r="AB49" i="29"/>
  <c r="AZ49" i="28"/>
  <c r="H51" i="31"/>
  <c r="F50" i="30"/>
  <c r="G48" i="29"/>
  <c r="AM49" i="29"/>
  <c r="BB50" i="29"/>
  <c r="I48" i="28"/>
  <c r="X49" i="28"/>
  <c r="AN50" i="28"/>
  <c r="AN50" i="31"/>
  <c r="AR50" i="30"/>
  <c r="AS50" i="28"/>
  <c r="BA50" i="30"/>
  <c r="AK50" i="29"/>
  <c r="N50" i="30"/>
  <c r="AP51" i="34"/>
  <c r="M50" i="34"/>
  <c r="AU51" i="31"/>
  <c r="AP48" i="30"/>
  <c r="BA50" i="29"/>
  <c r="R49" i="29"/>
  <c r="AT51" i="29"/>
  <c r="V49" i="29"/>
  <c r="AN50" i="29"/>
  <c r="AH49" i="29"/>
  <c r="AL48" i="29"/>
  <c r="BC49" i="28"/>
  <c r="AG49" i="29"/>
  <c r="K50" i="29"/>
  <c r="AH50" i="28"/>
  <c r="AP49" i="4"/>
  <c r="AI51" i="4"/>
  <c r="F49" i="4"/>
  <c r="AN50" i="4"/>
  <c r="AG48" i="4"/>
  <c r="BK49" i="4"/>
  <c r="R51" i="4"/>
  <c r="AH48" i="4"/>
  <c r="AM51" i="4"/>
  <c r="CU43" i="27"/>
  <c r="CA100" i="27" s="1"/>
  <c r="Q49" i="4"/>
  <c r="AZ50" i="4"/>
  <c r="AT48" i="4"/>
  <c r="AB49" i="4"/>
  <c r="AR50" i="4"/>
  <c r="BG51" i="4"/>
  <c r="BY44" i="27"/>
  <c r="BC101" i="27" s="1"/>
  <c r="AM49" i="4"/>
  <c r="BB50" i="4"/>
  <c r="I48" i="4"/>
  <c r="AF49" i="4"/>
  <c r="K48" i="4"/>
  <c r="U49" i="4"/>
  <c r="AK50" i="4"/>
  <c r="AZ51" i="4"/>
  <c r="DO43" i="27"/>
  <c r="CC100" i="27" s="1"/>
  <c r="AL50" i="4"/>
  <c r="AO48" i="4"/>
  <c r="CG46" i="27"/>
  <c r="AS103" i="27" s="1"/>
  <c r="BL44" i="27"/>
  <c r="AF101" i="27" s="1"/>
  <c r="CB43" i="27"/>
  <c r="CJ100" i="27" s="1"/>
  <c r="DJ44" i="27"/>
  <c r="AK101" i="27" s="1"/>
  <c r="DB44" i="27"/>
  <c r="BQ43" i="27"/>
  <c r="BX100" i="27" s="1"/>
  <c r="DA43" i="27"/>
  <c r="AU100" i="27" s="1"/>
  <c r="DK46" i="27"/>
  <c r="AV103" i="27" s="1"/>
  <c r="BM45" i="27"/>
  <c r="AQ102" i="27" s="1"/>
  <c r="ES43" i="27"/>
  <c r="CF100" i="27" s="1"/>
  <c r="DN46" i="27"/>
  <c r="BR103" i="27" s="1"/>
  <c r="EP44" i="27"/>
  <c r="CI43" i="27"/>
  <c r="BD100" i="27" s="1"/>
  <c r="CU45" i="27"/>
  <c r="CA102" i="27" s="1"/>
  <c r="CU46" i="27"/>
  <c r="CA103" i="27" s="1"/>
  <c r="CS46" i="27"/>
  <c r="BE103" i="27" s="1"/>
  <c r="EP43" i="27"/>
  <c r="BO45" i="27"/>
  <c r="BB102" i="27" s="1"/>
  <c r="DL43" i="27"/>
  <c r="BN43" i="27"/>
  <c r="J49" i="4"/>
  <c r="BJ51" i="4"/>
  <c r="CL43" i="27"/>
  <c r="CK100" i="27" s="1"/>
  <c r="DJ45" i="27"/>
  <c r="AK102" i="27" s="1"/>
  <c r="BQ46" i="27"/>
  <c r="BX103" i="27" s="1"/>
  <c r="EN43" i="27"/>
  <c r="AN100" i="27" s="1"/>
  <c r="BP43" i="27"/>
  <c r="BM100" i="27" s="1"/>
  <c r="AY49" i="34"/>
  <c r="N51" i="31"/>
  <c r="P48" i="29"/>
  <c r="O51" i="30"/>
  <c r="H49" i="34"/>
  <c r="AI50" i="29"/>
  <c r="U49" i="30"/>
  <c r="BI49" i="29"/>
  <c r="AK51" i="29"/>
  <c r="BK50" i="28"/>
  <c r="BF49" i="30"/>
  <c r="AE50" i="29"/>
  <c r="BK48" i="29"/>
  <c r="M50" i="28"/>
  <c r="AS51" i="29"/>
  <c r="H51" i="29"/>
  <c r="CI44" i="27"/>
  <c r="BD101" i="27" s="1"/>
  <c r="J50" i="4"/>
  <c r="AS51" i="4"/>
  <c r="O49" i="4"/>
  <c r="H51" i="4"/>
  <c r="AP48" i="4"/>
  <c r="M50" i="4"/>
  <c r="AB51" i="4"/>
  <c r="AR48" i="4"/>
  <c r="BF51" i="4"/>
  <c r="ER43" i="27"/>
  <c r="BU100" i="27" s="1"/>
  <c r="AA49" i="4"/>
  <c r="BI50" i="4"/>
  <c r="AW48" i="4"/>
  <c r="AL49" i="4"/>
  <c r="BA50" i="4"/>
  <c r="H48" i="4"/>
  <c r="CU44" i="27"/>
  <c r="CA101" i="27" s="1"/>
  <c r="AV49" i="4"/>
  <c r="BK50" i="4"/>
  <c r="R48" i="4"/>
  <c r="AY49" i="4"/>
  <c r="AN48" i="4"/>
  <c r="AE49" i="4"/>
  <c r="AT50" i="4"/>
  <c r="BI51" i="4"/>
  <c r="EO44" i="27"/>
  <c r="AY101" i="27" s="1"/>
  <c r="BD50" i="4"/>
  <c r="DO45" i="27"/>
  <c r="CC102" i="27" s="1"/>
  <c r="CB44" i="27"/>
  <c r="CJ101" i="27" s="1"/>
  <c r="BL43" i="27"/>
  <c r="AF100" i="27" s="1"/>
  <c r="CL46" i="27"/>
  <c r="CK103" i="27" s="1"/>
  <c r="CI46" i="27"/>
  <c r="BD103" i="27" s="1"/>
  <c r="CJ43" i="27"/>
  <c r="BO100" i="27" s="1"/>
  <c r="BO44" i="27"/>
  <c r="BB101" i="27" s="1"/>
  <c r="BP45" i="27"/>
  <c r="BM102" i="27" s="1"/>
  <c r="CF46" i="27"/>
  <c r="AH103" i="27" s="1"/>
  <c r="CV45" i="27"/>
  <c r="CL102" i="27" s="1"/>
  <c r="DO44" i="27"/>
  <c r="CC101" i="27" s="1"/>
  <c r="ES46" i="27"/>
  <c r="CF103" i="27" s="1"/>
  <c r="DJ46" i="27"/>
  <c r="AK103" i="27" s="1"/>
  <c r="DD46" i="27"/>
  <c r="BQ103" i="27" s="1"/>
  <c r="BY45" i="27"/>
  <c r="BC102" i="27" s="1"/>
  <c r="BR43" i="27"/>
  <c r="CI100" i="27" s="1"/>
  <c r="ES44" i="27"/>
  <c r="CF101" i="27" s="1"/>
  <c r="CQ44" i="27"/>
  <c r="AT101" i="27" s="1"/>
  <c r="BR45" i="27"/>
  <c r="CI102" i="27" s="1"/>
  <c r="BZ45" i="27"/>
  <c r="BN102" i="27" s="1"/>
  <c r="Y50" i="4"/>
  <c r="DE45" i="27"/>
  <c r="CB102" i="27" s="1"/>
  <c r="DF46" i="27"/>
  <c r="CM103" i="27" s="1"/>
  <c r="AZ50" i="31"/>
  <c r="O48" i="29"/>
  <c r="AO50" i="29"/>
  <c r="P49" i="29"/>
  <c r="BC51" i="31"/>
  <c r="AY51" i="29"/>
  <c r="BG49" i="29"/>
  <c r="BB51" i="29"/>
  <c r="BA50" i="28"/>
  <c r="BH48" i="29"/>
  <c r="I49" i="29"/>
  <c r="W48" i="28"/>
  <c r="AY49" i="29"/>
  <c r="AP50" i="28"/>
  <c r="V48" i="28"/>
  <c r="D48" i="28"/>
  <c r="DE44" i="27"/>
  <c r="CB101" i="27" s="1"/>
  <c r="T50" i="4"/>
  <c r="BB51" i="4"/>
  <c r="X49" i="4"/>
  <c r="Q51" i="4"/>
  <c r="CS45" i="27"/>
  <c r="BE102" i="27" s="1"/>
  <c r="V50" i="4"/>
  <c r="AL51" i="4"/>
  <c r="BA48" i="4"/>
  <c r="Y48" i="4"/>
  <c r="CS44" i="27"/>
  <c r="BE101" i="27" s="1"/>
  <c r="AK49" i="4"/>
  <c r="AD51" i="4"/>
  <c r="AZ48" i="4"/>
  <c r="AU49" i="4"/>
  <c r="BJ50" i="4"/>
  <c r="Q48" i="4"/>
  <c r="CI45" i="27"/>
  <c r="BD102" i="27" s="1"/>
  <c r="BF49" i="4"/>
  <c r="M51" i="4"/>
  <c r="AB48" i="4"/>
  <c r="I50" i="4"/>
  <c r="BH48" i="4"/>
  <c r="AN49" i="4"/>
  <c r="BC50" i="4"/>
  <c r="J48" i="4"/>
  <c r="DB46" i="27"/>
  <c r="F51" i="4"/>
  <c r="CF44" i="27"/>
  <c r="AH101" i="27" s="1"/>
  <c r="CV46" i="27"/>
  <c r="CL103" i="27" s="1"/>
  <c r="CK45" i="27"/>
  <c r="BZ102" i="27" s="1"/>
  <c r="DL44" i="27"/>
  <c r="EO45" i="27"/>
  <c r="AY102" i="27" s="1"/>
  <c r="DM43" i="27"/>
  <c r="BG100" i="27" s="1"/>
  <c r="CP44" i="27"/>
  <c r="AI101" i="27" s="1"/>
  <c r="CS43" i="27"/>
  <c r="BE100" i="27" s="1"/>
  <c r="ET45" i="27"/>
  <c r="CQ102" i="27" s="1"/>
  <c r="BP44" i="27"/>
  <c r="BM101" i="27" s="1"/>
  <c r="DA45" i="27"/>
  <c r="AU102" i="27" s="1"/>
  <c r="BN46" i="27"/>
  <c r="CV44" i="27"/>
  <c r="CL101" i="27" s="1"/>
  <c r="CL45" i="27"/>
  <c r="CK102" i="27" s="1"/>
  <c r="ET43" i="27"/>
  <c r="CQ100" i="27" s="1"/>
  <c r="BO43" i="27"/>
  <c r="BB100" i="27" s="1"/>
  <c r="EQ43" i="27"/>
  <c r="BJ100" i="27" s="1"/>
  <c r="BY43" i="27"/>
  <c r="BC100" i="27" s="1"/>
  <c r="CZ43" i="27"/>
  <c r="AJ100" i="27" s="1"/>
  <c r="BN45" i="27"/>
  <c r="M48" i="29"/>
  <c r="BH49" i="31"/>
  <c r="R50" i="29"/>
  <c r="T48" i="28"/>
  <c r="N50" i="28"/>
  <c r="AV50" i="4"/>
  <c r="K50" i="4"/>
  <c r="AY50" i="4"/>
  <c r="BC48" i="4"/>
  <c r="P48" i="4"/>
  <c r="O50" i="4"/>
  <c r="AE48" i="4"/>
  <c r="DC45" i="27"/>
  <c r="BF102" i="27" s="1"/>
  <c r="H50" i="4"/>
  <c r="AO49" i="4"/>
  <c r="CA45" i="27"/>
  <c r="BY102" i="27" s="1"/>
  <c r="EP46" i="27"/>
  <c r="CF45" i="27"/>
  <c r="AH102" i="27" s="1"/>
  <c r="DO46" i="27"/>
  <c r="CC103" i="27" s="1"/>
  <c r="CH44" i="27"/>
  <c r="J50" i="34"/>
  <c r="BG51" i="34"/>
  <c r="X48" i="28"/>
  <c r="AZ50" i="29"/>
  <c r="BJ51" i="30"/>
  <c r="F49" i="28"/>
  <c r="AF48" i="28"/>
  <c r="AW49" i="29"/>
  <c r="J50" i="29"/>
  <c r="AF50" i="28"/>
  <c r="AB50" i="29"/>
  <c r="BH48" i="28"/>
  <c r="BI48" i="28"/>
  <c r="DM45" i="27"/>
  <c r="BG102" i="27" s="1"/>
  <c r="AD50" i="4"/>
  <c r="BK51" i="4"/>
  <c r="BA49" i="4"/>
  <c r="AA51" i="4"/>
  <c r="CP46" i="27"/>
  <c r="AI103" i="27" s="1"/>
  <c r="AF50" i="4"/>
  <c r="AU51" i="4"/>
  <c r="BJ48" i="4"/>
  <c r="AS48" i="4"/>
  <c r="DM44" i="27"/>
  <c r="BG101" i="27" s="1"/>
  <c r="AT49" i="4"/>
  <c r="AV51" i="4"/>
  <c r="CT44" i="27"/>
  <c r="BP101" i="27" s="1"/>
  <c r="BD49" i="4"/>
  <c r="K51" i="4"/>
  <c r="AA48" i="4"/>
  <c r="DB45" i="27"/>
  <c r="G50" i="4"/>
  <c r="V51" i="4"/>
  <c r="AL48" i="4"/>
  <c r="AB50" i="4"/>
  <c r="BZ44" i="27"/>
  <c r="BN101" i="27" s="1"/>
  <c r="AW49" i="4"/>
  <c r="D51" i="4"/>
  <c r="T48" i="4"/>
  <c r="M49" i="4"/>
  <c r="X51" i="4"/>
  <c r="EO46" i="27"/>
  <c r="AY103" i="27" s="1"/>
  <c r="BV45" i="27"/>
  <c r="AG102" i="27" s="1"/>
  <c r="DM46" i="27"/>
  <c r="BG103" i="27" s="1"/>
  <c r="CT43" i="27"/>
  <c r="BP100" i="27" s="1"/>
  <c r="DL46" i="27"/>
  <c r="ES45" i="27"/>
  <c r="CF102" i="27" s="1"/>
  <c r="ER44" i="27"/>
  <c r="BU101" i="27" s="1"/>
  <c r="CQ43" i="27"/>
  <c r="AT100" i="27" s="1"/>
  <c r="CR44" i="27"/>
  <c r="CR43" i="27"/>
  <c r="CK44" i="27"/>
  <c r="BZ101" i="27" s="1"/>
  <c r="BQ44" i="27"/>
  <c r="BX101" i="27" s="1"/>
  <c r="CK43" i="27"/>
  <c r="BZ100" i="27" s="1"/>
  <c r="BW45" i="27"/>
  <c r="AR102" i="27" s="1"/>
  <c r="DP43" i="27"/>
  <c r="CN100" i="27" s="1"/>
  <c r="BZ46" i="27"/>
  <c r="BN103" i="27" s="1"/>
  <c r="DN44" i="27"/>
  <c r="BR101" i="27" s="1"/>
  <c r="CT46" i="27"/>
  <c r="BP103" i="27" s="1"/>
  <c r="DL45" i="27"/>
  <c r="DE46" i="27"/>
  <c r="CB103" i="27" s="1"/>
  <c r="AO49" i="28"/>
  <c r="AZ50" i="28"/>
  <c r="AO48" i="28"/>
  <c r="Q49" i="30"/>
  <c r="N49" i="4"/>
  <c r="AT51" i="4"/>
  <c r="F48" i="4"/>
  <c r="CT45" i="27"/>
  <c r="BP102" i="27" s="1"/>
  <c r="CR46" i="27"/>
  <c r="BD48" i="4"/>
  <c r="AM48" i="4"/>
  <c r="BW44" i="27"/>
  <c r="AR101" i="27" s="1"/>
  <c r="EN44" i="27"/>
  <c r="AN101" i="27" s="1"/>
  <c r="BM46" i="27"/>
  <c r="AQ103" i="27" s="1"/>
  <c r="BX43" i="27"/>
  <c r="BL45" i="27"/>
  <c r="AF102" i="27" s="1"/>
  <c r="K51" i="31"/>
  <c r="BH48" i="30"/>
  <c r="H50" i="28"/>
  <c r="P48" i="28"/>
  <c r="AT48" i="28"/>
  <c r="U50" i="28"/>
  <c r="AO49" i="29"/>
  <c r="V50" i="28"/>
  <c r="AT49" i="28"/>
  <c r="AP51" i="29"/>
  <c r="BK51" i="29"/>
  <c r="P50" i="28"/>
  <c r="X51" i="29"/>
  <c r="AL49" i="28"/>
  <c r="O50" i="28"/>
  <c r="D49" i="4"/>
  <c r="AM50" i="4"/>
  <c r="M48" i="4"/>
  <c r="BJ49" i="4"/>
  <c r="AK51" i="4"/>
  <c r="G49" i="4"/>
  <c r="AO50" i="4"/>
  <c r="BD51" i="4"/>
  <c r="N50" i="4"/>
  <c r="BK48" i="4"/>
  <c r="CG45" i="27"/>
  <c r="AS102" i="27" s="1"/>
  <c r="BC49" i="4"/>
  <c r="G48" i="4"/>
  <c r="CH45" i="27"/>
  <c r="F50" i="4"/>
  <c r="U51" i="4"/>
  <c r="AK48" i="4"/>
  <c r="EN45" i="27"/>
  <c r="AN102" i="27" s="1"/>
  <c r="P50" i="4"/>
  <c r="AF51" i="4"/>
  <c r="AU48" i="4"/>
  <c r="AU50" i="4"/>
  <c r="CJ45" i="27"/>
  <c r="BO102" i="27" s="1"/>
  <c r="BG49" i="4"/>
  <c r="N51" i="4"/>
  <c r="AD48" i="4"/>
  <c r="V49" i="4"/>
  <c r="AR51" i="4"/>
  <c r="CF43" i="27"/>
  <c r="AH100" i="27" s="1"/>
  <c r="DD43" i="27"/>
  <c r="BQ100" i="27" s="1"/>
  <c r="EN46" i="27"/>
  <c r="AN103" i="27" s="1"/>
  <c r="EO43" i="27"/>
  <c r="AY100" i="27" s="1"/>
  <c r="DE43" i="27"/>
  <c r="CB100" i="27" s="1"/>
  <c r="DP45" i="27"/>
  <c r="CN102" i="27" s="1"/>
  <c r="DA46" i="27"/>
  <c r="AU103" i="27" s="1"/>
  <c r="BM44" i="27"/>
  <c r="AQ101" i="27" s="1"/>
  <c r="BZ43" i="27"/>
  <c r="BN100" i="27" s="1"/>
  <c r="CZ44" i="27"/>
  <c r="AJ101" i="27" s="1"/>
  <c r="BX45" i="27"/>
  <c r="DJ43" i="27"/>
  <c r="AK100" i="27" s="1"/>
  <c r="ER46" i="27"/>
  <c r="BU103" i="27" s="1"/>
  <c r="CG43" i="27"/>
  <c r="AS100" i="27" s="1"/>
  <c r="BV46" i="27"/>
  <c r="AG103" i="27" s="1"/>
  <c r="BQ45" i="27"/>
  <c r="BX102" i="27" s="1"/>
  <c r="CV43" i="27"/>
  <c r="CL100" i="27" s="1"/>
  <c r="CB45" i="27"/>
  <c r="CJ102" i="27" s="1"/>
  <c r="CH46" i="27"/>
  <c r="DB43" i="27"/>
  <c r="AZ50" i="34"/>
  <c r="Y48" i="29"/>
  <c r="AR51" i="29"/>
  <c r="AS49" i="28"/>
  <c r="DF44" i="27"/>
  <c r="CM101" i="27" s="1"/>
  <c r="AI49" i="4"/>
  <c r="AP50" i="4"/>
  <c r="D50" i="4"/>
  <c r="AE51" i="4"/>
  <c r="O51" i="4"/>
  <c r="W51" i="4"/>
  <c r="ET44" i="27"/>
  <c r="CQ101" i="27" s="1"/>
  <c r="CH43" i="27"/>
  <c r="EQ45" i="27"/>
  <c r="BJ102" i="27" s="1"/>
  <c r="BW46" i="27"/>
  <c r="AR103" i="27" s="1"/>
  <c r="BL46" i="27"/>
  <c r="AF103" i="27" s="1"/>
  <c r="CG44" i="27"/>
  <c r="AS101" i="27" s="1"/>
  <c r="AP48" i="31"/>
  <c r="T49" i="30"/>
  <c r="X50" i="29"/>
  <c r="AE49" i="30"/>
  <c r="X49" i="31"/>
  <c r="K48" i="28"/>
  <c r="X50" i="30"/>
  <c r="AM50" i="28"/>
  <c r="J50" i="28"/>
  <c r="BD49" i="28"/>
  <c r="U48" i="28"/>
  <c r="V51" i="30"/>
  <c r="AR50" i="28"/>
  <c r="AV50" i="28"/>
  <c r="W49" i="4"/>
  <c r="BF50" i="4"/>
  <c r="CR45" i="27"/>
  <c r="U50" i="4"/>
  <c r="BC51" i="4"/>
  <c r="AS49" i="4"/>
  <c r="BH50" i="4"/>
  <c r="O48" i="4"/>
  <c r="J51" i="4"/>
  <c r="V48" i="4"/>
  <c r="CQ46" i="27"/>
  <c r="AT103" i="27" s="1"/>
  <c r="W50" i="4"/>
  <c r="AI48" i="4"/>
  <c r="I49" i="4"/>
  <c r="X50" i="4"/>
  <c r="AN51" i="4"/>
  <c r="AY48" i="4"/>
  <c r="T49" i="4"/>
  <c r="AI50" i="4"/>
  <c r="AY51" i="4"/>
  <c r="DC44" i="27"/>
  <c r="BF101" i="27" s="1"/>
  <c r="AH51" i="4"/>
  <c r="CZ46" i="27"/>
  <c r="AJ103" i="27" s="1"/>
  <c r="Q50" i="4"/>
  <c r="AG51" i="4"/>
  <c r="AV48" i="4"/>
  <c r="BH49" i="4"/>
  <c r="U48" i="4"/>
  <c r="DK45" i="27"/>
  <c r="AV102" i="27" s="1"/>
  <c r="CA46" i="27"/>
  <c r="BY103" i="27" s="1"/>
  <c r="DD44" i="27"/>
  <c r="BQ101" i="27" s="1"/>
  <c r="BY46" i="27"/>
  <c r="BC103" i="27" s="1"/>
  <c r="CA44" i="27"/>
  <c r="BY101" i="27" s="1"/>
  <c r="DK43" i="27"/>
  <c r="AV100" i="27" s="1"/>
  <c r="DC43" i="27"/>
  <c r="BF100" i="27" s="1"/>
  <c r="AR49" i="30"/>
  <c r="AO49" i="31"/>
  <c r="AD51" i="34"/>
  <c r="AU50" i="30"/>
  <c r="AH51" i="30"/>
  <c r="R49" i="30"/>
  <c r="AL49" i="30"/>
  <c r="AP51" i="30"/>
  <c r="AO50" i="28"/>
  <c r="BH50" i="28"/>
  <c r="AK50" i="30"/>
  <c r="BG48" i="28"/>
  <c r="AM48" i="29"/>
  <c r="J49" i="29"/>
  <c r="AE48" i="28"/>
  <c r="AG49" i="4"/>
  <c r="Y51" i="4"/>
  <c r="DN45" i="27"/>
  <c r="BR102" i="27" s="1"/>
  <c r="AE50" i="4"/>
  <c r="W48" i="4"/>
  <c r="BB49" i="4"/>
  <c r="I51" i="4"/>
  <c r="X48" i="4"/>
  <c r="T51" i="4"/>
  <c r="BI48" i="4"/>
  <c r="H49" i="4"/>
  <c r="AG50" i="4"/>
  <c r="BB48" i="4"/>
  <c r="R49" i="4"/>
  <c r="AH50" i="4"/>
  <c r="AW51" i="4"/>
  <c r="DF43" i="27"/>
  <c r="CM100" i="27" s="1"/>
  <c r="AD49" i="4"/>
  <c r="AS50" i="4"/>
  <c r="BH51" i="4"/>
  <c r="BX46" i="27"/>
  <c r="BA51" i="4"/>
  <c r="K49" i="4"/>
  <c r="AA50" i="4"/>
  <c r="AP51" i="4"/>
  <c r="BF48" i="4"/>
  <c r="R50" i="4"/>
  <c r="BG48" i="4"/>
  <c r="DD45" i="27"/>
  <c r="BQ102" i="27" s="1"/>
  <c r="BN44" i="27"/>
  <c r="CL44" i="27"/>
  <c r="CK101" i="27" s="1"/>
  <c r="DC46" i="27"/>
  <c r="BF103" i="27" s="1"/>
  <c r="CB46" i="27"/>
  <c r="CJ103" i="27" s="1"/>
  <c r="BP46" i="27"/>
  <c r="BM103" i="27" s="1"/>
  <c r="DF45" i="27"/>
  <c r="CM102" i="27" s="1"/>
  <c r="BV43" i="27"/>
  <c r="AG100" i="27" s="1"/>
  <c r="BO46" i="27"/>
  <c r="BB103" i="27" s="1"/>
  <c r="ET46" i="27"/>
  <c r="CQ103" i="27" s="1"/>
  <c r="DK44" i="27"/>
  <c r="AV101" i="27" s="1"/>
  <c r="EP45" i="27"/>
  <c r="DA44" i="27"/>
  <c r="AU101" i="27" s="1"/>
  <c r="BM43" i="27"/>
  <c r="AQ100" i="27" s="1"/>
  <c r="EQ46" i="27"/>
  <c r="BJ103" i="27" s="1"/>
  <c r="BV44" i="27"/>
  <c r="AG101" i="27" s="1"/>
  <c r="CP45" i="27"/>
  <c r="AI102" i="27" s="1"/>
  <c r="BR44" i="27"/>
  <c r="CI101" i="27" s="1"/>
  <c r="CJ46" i="27"/>
  <c r="BO103" i="27" s="1"/>
  <c r="ER45" i="27"/>
  <c r="BU102" i="27" s="1"/>
  <c r="AO51" i="4"/>
  <c r="DP44" i="27"/>
  <c r="CN101" i="27" s="1"/>
  <c r="CA43" i="27"/>
  <c r="BY100" i="27" s="1"/>
  <c r="CZ45" i="27"/>
  <c r="AJ102" i="27" s="1"/>
  <c r="BR46" i="27"/>
  <c r="CI103" i="27" s="1"/>
  <c r="CP43" i="27"/>
  <c r="AI100" i="27" s="1"/>
  <c r="BX44" i="27"/>
  <c r="DP46" i="27"/>
  <c r="CN103" i="27" s="1"/>
  <c r="BW43" i="27"/>
  <c r="AR100" i="27" s="1"/>
  <c r="DN43" i="27"/>
  <c r="BR100" i="27" s="1"/>
  <c r="CK46" i="27"/>
  <c r="BZ103" i="27" s="1"/>
  <c r="BN42" i="27"/>
  <c r="CB41" i="27"/>
  <c r="CJ98" i="27" s="1"/>
  <c r="DB42" i="27"/>
  <c r="DJ42" i="27"/>
  <c r="AK99" i="27" s="1"/>
  <c r="EQ42" i="27"/>
  <c r="BJ99" i="27" s="1"/>
  <c r="CL42" i="27"/>
  <c r="CK99" i="27" s="1"/>
  <c r="CB42" i="27"/>
  <c r="CJ99" i="27" s="1"/>
  <c r="CI42" i="27"/>
  <c r="BD99" i="27" s="1"/>
  <c r="DN41" i="27"/>
  <c r="BR98" i="27" s="1"/>
  <c r="CI41" i="27"/>
  <c r="BD98" i="27" s="1"/>
  <c r="AS43" i="31"/>
  <c r="BH44" i="31"/>
  <c r="O46" i="31"/>
  <c r="AE47" i="31"/>
  <c r="DM39" i="27"/>
  <c r="BG96" i="27" s="1"/>
  <c r="CZ40" i="27"/>
  <c r="AJ97" i="27" s="1"/>
  <c r="H43" i="31"/>
  <c r="W44" i="31"/>
  <c r="AM45" i="31"/>
  <c r="BB46" i="31"/>
  <c r="I43" i="30"/>
  <c r="DP40" i="27"/>
  <c r="CN97" i="27" s="1"/>
  <c r="BY40" i="27"/>
  <c r="BC97" i="27" s="1"/>
  <c r="F44" i="31"/>
  <c r="U45" i="31"/>
  <c r="AK46" i="31"/>
  <c r="AZ47" i="31"/>
  <c r="ER41" i="27"/>
  <c r="BU98" i="27" s="1"/>
  <c r="AD43" i="31"/>
  <c r="AS44" i="31"/>
  <c r="BH45" i="31"/>
  <c r="O47" i="31"/>
  <c r="CZ41" i="27"/>
  <c r="AJ98" i="27" s="1"/>
  <c r="K43" i="31"/>
  <c r="EP41" i="27"/>
  <c r="CI40" i="27"/>
  <c r="BD97" i="27" s="1"/>
  <c r="AY43" i="31"/>
  <c r="F45" i="31"/>
  <c r="U46" i="31"/>
  <c r="AK47" i="31"/>
  <c r="BX40" i="27"/>
  <c r="G45" i="31"/>
  <c r="Y43" i="30"/>
  <c r="AV44" i="30"/>
  <c r="BK45" i="30"/>
  <c r="R47" i="30"/>
  <c r="AH43" i="29"/>
  <c r="AW44" i="29"/>
  <c r="T44" i="31"/>
  <c r="AM47" i="31"/>
  <c r="AE44" i="30"/>
  <c r="AT45" i="30"/>
  <c r="BI46" i="30"/>
  <c r="P43" i="29"/>
  <c r="AF44" i="29"/>
  <c r="AU45" i="29"/>
  <c r="BJ46" i="29"/>
  <c r="DK40" i="27"/>
  <c r="AV97" i="27" s="1"/>
  <c r="AK45" i="31"/>
  <c r="AS43" i="30"/>
  <c r="BH44" i="30"/>
  <c r="O46" i="30"/>
  <c r="AE47" i="30"/>
  <c r="AT43" i="29"/>
  <c r="CF39" i="27"/>
  <c r="AH96" i="27" s="1"/>
  <c r="P45" i="31"/>
  <c r="AF43" i="30"/>
  <c r="AZ44" i="30"/>
  <c r="G46" i="30"/>
  <c r="V47" i="30"/>
  <c r="AL43" i="29"/>
  <c r="BA44" i="29"/>
  <c r="H46" i="29"/>
  <c r="W47" i="29"/>
  <c r="BC44" i="31"/>
  <c r="O43" i="30"/>
  <c r="AR44" i="30"/>
  <c r="BG45" i="30"/>
  <c r="N47" i="30"/>
  <c r="H44" i="31"/>
  <c r="AB47" i="31"/>
  <c r="Y44" i="30"/>
  <c r="AO45" i="30"/>
  <c r="BD46" i="30"/>
  <c r="K43" i="29"/>
  <c r="AA44" i="29"/>
  <c r="AP45" i="29"/>
  <c r="BF46" i="29"/>
  <c r="AR43" i="31"/>
  <c r="AV46" i="30"/>
  <c r="O45" i="29"/>
  <c r="O47" i="29"/>
  <c r="M46" i="29"/>
  <c r="AN43" i="30"/>
  <c r="V43" i="29"/>
  <c r="BJ45" i="29"/>
  <c r="BB47" i="29"/>
  <c r="T44" i="29"/>
  <c r="Y46" i="29"/>
  <c r="CZ39" i="27"/>
  <c r="AJ96" i="27" s="1"/>
  <c r="D45" i="30"/>
  <c r="P44" i="29"/>
  <c r="AG46" i="29"/>
  <c r="BP42" i="27"/>
  <c r="BM99" i="27" s="1"/>
  <c r="CG42" i="27"/>
  <c r="AS99" i="27" s="1"/>
  <c r="DM42" i="27"/>
  <c r="BG99" i="27" s="1"/>
  <c r="BL42" i="27"/>
  <c r="AF99" i="27" s="1"/>
  <c r="DM41" i="27"/>
  <c r="BG98" i="27" s="1"/>
  <c r="BZ40" i="27"/>
  <c r="BN97" i="27" s="1"/>
  <c r="CK42" i="27"/>
  <c r="BZ99" i="27" s="1"/>
  <c r="BR42" i="27"/>
  <c r="CI99" i="27" s="1"/>
  <c r="DJ41" i="27"/>
  <c r="AK98" i="27" s="1"/>
  <c r="BY39" i="27"/>
  <c r="BC96" i="27" s="1"/>
  <c r="BB43" i="31"/>
  <c r="I45" i="31"/>
  <c r="X46" i="31"/>
  <c r="AN47" i="31"/>
  <c r="EQ40" i="27"/>
  <c r="BJ97" i="27" s="1"/>
  <c r="Q43" i="31"/>
  <c r="AG44" i="31"/>
  <c r="AV45" i="31"/>
  <c r="BK46" i="31"/>
  <c r="R43" i="30"/>
  <c r="DC39" i="27"/>
  <c r="BF96" i="27" s="1"/>
  <c r="BP41" i="27"/>
  <c r="BM98" i="27" s="1"/>
  <c r="O44" i="31"/>
  <c r="AE45" i="31"/>
  <c r="AT46" i="31"/>
  <c r="BI47" i="31"/>
  <c r="ES39" i="27"/>
  <c r="CF96" i="27" s="1"/>
  <c r="CJ39" i="27"/>
  <c r="BO96" i="27" s="1"/>
  <c r="AM43" i="31"/>
  <c r="BB44" i="31"/>
  <c r="I46" i="31"/>
  <c r="X47" i="31"/>
  <c r="DD39" i="27"/>
  <c r="BQ96" i="27" s="1"/>
  <c r="U43" i="31"/>
  <c r="DL41" i="27"/>
  <c r="CB40" i="27"/>
  <c r="CJ97" i="27" s="1"/>
  <c r="BH43" i="31"/>
  <c r="O45" i="31"/>
  <c r="AE46" i="31"/>
  <c r="AT47" i="31"/>
  <c r="EN39" i="27"/>
  <c r="AN96" i="27" s="1"/>
  <c r="AG45" i="31"/>
  <c r="AO43" i="30"/>
  <c r="BF44" i="30"/>
  <c r="M46" i="30"/>
  <c r="AB47" i="30"/>
  <c r="AR43" i="29"/>
  <c r="BG44" i="29"/>
  <c r="AT44" i="31"/>
  <c r="F43" i="30"/>
  <c r="AN44" i="30"/>
  <c r="BC45" i="30"/>
  <c r="J47" i="30"/>
  <c r="Y43" i="29"/>
  <c r="AO44" i="29"/>
  <c r="BD45" i="29"/>
  <c r="K47" i="29"/>
  <c r="BK45" i="31"/>
  <c r="BB43" i="30"/>
  <c r="I45" i="30"/>
  <c r="X46" i="30"/>
  <c r="BX42" i="27"/>
  <c r="BR41" i="27"/>
  <c r="CI98" i="27" s="1"/>
  <c r="BV40" i="27"/>
  <c r="AG97" i="27" s="1"/>
  <c r="BW42" i="27"/>
  <c r="AR99" i="27" s="1"/>
  <c r="BY42" i="27"/>
  <c r="BC99" i="27" s="1"/>
  <c r="BL41" i="27"/>
  <c r="AF98" i="27" s="1"/>
  <c r="DE42" i="27"/>
  <c r="CB99" i="27" s="1"/>
  <c r="DC40" i="27"/>
  <c r="BF97" i="27" s="1"/>
  <c r="BQ40" i="27"/>
  <c r="BX97" i="27" s="1"/>
  <c r="BK43" i="31"/>
  <c r="R45" i="31"/>
  <c r="AH46" i="31"/>
  <c r="AW47" i="31"/>
  <c r="DO41" i="27"/>
  <c r="CC98" i="27" s="1"/>
  <c r="AA43" i="31"/>
  <c r="AP44" i="31"/>
  <c r="BF45" i="31"/>
  <c r="M47" i="31"/>
  <c r="BO41" i="27"/>
  <c r="BB98" i="27" s="1"/>
  <c r="DD40" i="27"/>
  <c r="BQ97" i="27" s="1"/>
  <c r="I43" i="31"/>
  <c r="X44" i="31"/>
  <c r="AN45" i="31"/>
  <c r="BC46" i="31"/>
  <c r="J43" i="30"/>
  <c r="ER40" i="27"/>
  <c r="BU97" i="27" s="1"/>
  <c r="CK40" i="27"/>
  <c r="BZ97" i="27" s="1"/>
  <c r="AV43" i="31"/>
  <c r="BK44" i="31"/>
  <c r="R46" i="31"/>
  <c r="AH47" i="31"/>
  <c r="AE43" i="31"/>
  <c r="DO40" i="27"/>
  <c r="CC97" i="27" s="1"/>
  <c r="BR39" i="27"/>
  <c r="CI96" i="27" s="1"/>
  <c r="I44" i="31"/>
  <c r="X45" i="31"/>
  <c r="AN46" i="31"/>
  <c r="BC47" i="31"/>
  <c r="DF40" i="27"/>
  <c r="CM97" i="27" s="1"/>
  <c r="BC45" i="31"/>
  <c r="AZ43" i="30"/>
  <c r="G45" i="30"/>
  <c r="V46" i="30"/>
  <c r="AL47" i="30"/>
  <c r="BA43" i="29"/>
  <c r="CH41" i="27"/>
  <c r="H45" i="31"/>
  <c r="AB43" i="30"/>
  <c r="AW44" i="30"/>
  <c r="D46" i="30"/>
  <c r="T47" i="30"/>
  <c r="AI43" i="29"/>
  <c r="AY44" i="29"/>
  <c r="F46" i="29"/>
  <c r="U47" i="29"/>
  <c r="CA39" i="27"/>
  <c r="BY96" i="27" s="1"/>
  <c r="AD46" i="31"/>
  <c r="BK43" i="30"/>
  <c r="R45" i="30"/>
  <c r="AH46" i="30"/>
  <c r="AW47" i="30"/>
  <c r="D44" i="29"/>
  <c r="D46" i="31"/>
  <c r="BC43" i="30"/>
  <c r="J45" i="30"/>
  <c r="Y46" i="30"/>
  <c r="AO47" i="30"/>
  <c r="BD43" i="29"/>
  <c r="K45" i="29"/>
  <c r="AA46" i="29"/>
  <c r="DN39" i="27"/>
  <c r="BR96" i="27" s="1"/>
  <c r="AS45" i="31"/>
  <c r="AU43" i="30"/>
  <c r="BJ44" i="30"/>
  <c r="Q46" i="30"/>
  <c r="AG47" i="30"/>
  <c r="BF44" i="31"/>
  <c r="P43" i="30"/>
  <c r="AS44" i="30"/>
  <c r="BH45" i="30"/>
  <c r="O47" i="30"/>
  <c r="CJ42" i="27"/>
  <c r="BO99" i="27" s="1"/>
  <c r="CH42" i="27"/>
  <c r="BL40" i="27"/>
  <c r="AF97" i="27" s="1"/>
  <c r="BV42" i="27"/>
  <c r="AG99" i="27" s="1"/>
  <c r="BM41" i="27"/>
  <c r="AQ98" i="27" s="1"/>
  <c r="ET42" i="27"/>
  <c r="CQ99" i="27" s="1"/>
  <c r="DL42" i="27"/>
  <c r="DN40" i="27"/>
  <c r="BR97" i="27" s="1"/>
  <c r="DA41" i="27"/>
  <c r="AU98" i="27" s="1"/>
  <c r="BM39" i="27"/>
  <c r="AQ96" i="27" s="1"/>
  <c r="M44" i="31"/>
  <c r="AB45" i="31"/>
  <c r="AR46" i="31"/>
  <c r="BG47" i="31"/>
  <c r="EN40" i="27"/>
  <c r="AN97" i="27" s="1"/>
  <c r="AK43" i="31"/>
  <c r="AZ44" i="31"/>
  <c r="G46" i="31"/>
  <c r="V47" i="31"/>
  <c r="DF41" i="27"/>
  <c r="CM98" i="27" s="1"/>
  <c r="R43" i="31"/>
  <c r="AH44" i="31"/>
  <c r="AW45" i="31"/>
  <c r="D47" i="31"/>
  <c r="T43" i="30"/>
  <c r="DL40" i="27"/>
  <c r="BV41" i="27"/>
  <c r="AG98" i="27" s="1"/>
  <c r="BF43" i="31"/>
  <c r="M45" i="31"/>
  <c r="AB46" i="31"/>
  <c r="AR47" i="31"/>
  <c r="EN41" i="27"/>
  <c r="AN98" i="27" s="1"/>
  <c r="CK41" i="27"/>
  <c r="BZ98" i="27" s="1"/>
  <c r="AN43" i="31"/>
  <c r="DA40" i="27"/>
  <c r="AU97" i="27" s="1"/>
  <c r="BP39" i="27"/>
  <c r="BM96" i="27" s="1"/>
  <c r="R44" i="31"/>
  <c r="AH45" i="31"/>
  <c r="AW46" i="31"/>
  <c r="D43" i="30"/>
  <c r="CH39" i="27"/>
  <c r="V46" i="31"/>
  <c r="BI43" i="30"/>
  <c r="P45" i="30"/>
  <c r="AF46" i="30"/>
  <c r="AU47" i="30"/>
  <c r="BJ43" i="29"/>
  <c r="DJ39" i="27"/>
  <c r="AK96" i="27" s="1"/>
  <c r="AI45" i="31"/>
  <c r="AR43" i="30"/>
  <c r="BG44" i="30"/>
  <c r="N46" i="30"/>
  <c r="AD47" i="30"/>
  <c r="AS43" i="29"/>
  <c r="BH44" i="29"/>
  <c r="O46" i="29"/>
  <c r="AE47" i="29"/>
  <c r="X43" i="31"/>
  <c r="AZ46" i="31"/>
  <c r="M44" i="30"/>
  <c r="AB45" i="30"/>
  <c r="AR46" i="30"/>
  <c r="BG47" i="30"/>
  <c r="N44" i="29"/>
  <c r="BZ39" i="27"/>
  <c r="BN96" i="27" s="1"/>
  <c r="AF46" i="31"/>
  <c r="D44" i="30"/>
  <c r="T45" i="30"/>
  <c r="AI46" i="30"/>
  <c r="AY47" i="30"/>
  <c r="F44" i="29"/>
  <c r="U45" i="29"/>
  <c r="AK46" i="29"/>
  <c r="J46" i="31"/>
  <c r="BD43" i="30"/>
  <c r="K45" i="30"/>
  <c r="AA46" i="30"/>
  <c r="EO39" i="27"/>
  <c r="AY96" i="27" s="1"/>
  <c r="W45" i="31"/>
  <c r="AI43" i="30"/>
  <c r="BB44" i="30"/>
  <c r="DC42" i="27"/>
  <c r="BF99" i="27" s="1"/>
  <c r="EN42" i="27"/>
  <c r="AN99" i="27" s="1"/>
  <c r="BZ42" i="27"/>
  <c r="BN99" i="27" s="1"/>
  <c r="DD42" i="27"/>
  <c r="BQ99" i="27" s="1"/>
  <c r="BQ42" i="27"/>
  <c r="BX99" i="27" s="1"/>
  <c r="DP42" i="27"/>
  <c r="CN99" i="27" s="1"/>
  <c r="CA40" i="27"/>
  <c r="BY97" i="27" s="1"/>
  <c r="ES42" i="27"/>
  <c r="CF99" i="27" s="1"/>
  <c r="DE40" i="27"/>
  <c r="CB97" i="27" s="1"/>
  <c r="DB40" i="27"/>
  <c r="G43" i="31"/>
  <c r="V44" i="31"/>
  <c r="AL45" i="31"/>
  <c r="BA46" i="31"/>
  <c r="H43" i="30"/>
  <c r="ET39" i="27"/>
  <c r="CQ96" i="27" s="1"/>
  <c r="CL40" i="27"/>
  <c r="CK97" i="27" s="1"/>
  <c r="AT43" i="31"/>
  <c r="BI44" i="31"/>
  <c r="P46" i="31"/>
  <c r="AF47" i="31"/>
  <c r="BN40" i="27"/>
  <c r="AB43" i="31"/>
  <c r="AR44" i="31"/>
  <c r="BG45" i="31"/>
  <c r="N47" i="31"/>
  <c r="AD43" i="30"/>
  <c r="DO39" i="27"/>
  <c r="CC96" i="27" s="1"/>
  <c r="BX39" i="27"/>
  <c r="G44" i="31"/>
  <c r="V45" i="31"/>
  <c r="AL46" i="31"/>
  <c r="BA47" i="31"/>
  <c r="EQ39" i="27"/>
  <c r="BJ96" i="27" s="1"/>
  <c r="CJ41" i="27"/>
  <c r="BO98" i="27" s="1"/>
  <c r="EP39" i="27"/>
  <c r="DF39" i="27"/>
  <c r="CM96" i="27" s="1"/>
  <c r="M43" i="31"/>
  <c r="AB44" i="31"/>
  <c r="AR45" i="31"/>
  <c r="BG46" i="31"/>
  <c r="N43" i="30"/>
  <c r="O43" i="31"/>
  <c r="AV46" i="31"/>
  <c r="J44" i="30"/>
  <c r="Y45" i="30"/>
  <c r="AO46" i="30"/>
  <c r="BD47" i="30"/>
  <c r="K44" i="29"/>
  <c r="DE39" i="27"/>
  <c r="CB96" i="27" s="1"/>
  <c r="BI45" i="31"/>
  <c r="BA43" i="30"/>
  <c r="H45" i="30"/>
  <c r="W46" i="30"/>
  <c r="AM47" i="30"/>
  <c r="BB43" i="29"/>
  <c r="I45" i="29"/>
  <c r="X46" i="29"/>
  <c r="AN47" i="29"/>
  <c r="BG43" i="31"/>
  <c r="R47" i="31"/>
  <c r="V44" i="30"/>
  <c r="AL45" i="30"/>
  <c r="BA46" i="30"/>
  <c r="H43" i="29"/>
  <c r="W44" i="29"/>
  <c r="AG43" i="31"/>
  <c r="BF46" i="31"/>
  <c r="N44" i="30"/>
  <c r="AD45" i="30"/>
  <c r="AS46" i="30"/>
  <c r="BH47" i="30"/>
  <c r="O44" i="29"/>
  <c r="AE45" i="29"/>
  <c r="AT46" i="29"/>
  <c r="BR40" i="27"/>
  <c r="CI97" i="27" s="1"/>
  <c r="AG46" i="31"/>
  <c r="F44" i="30"/>
  <c r="U45" i="30"/>
  <c r="AK46" i="30"/>
  <c r="DD41" i="27"/>
  <c r="BQ98" i="27" s="1"/>
  <c r="AT45" i="31"/>
  <c r="AV43" i="30"/>
  <c r="BK44" i="30"/>
  <c r="R46" i="30"/>
  <c r="DN42" i="27"/>
  <c r="BR99" i="27" s="1"/>
  <c r="BM42" i="27"/>
  <c r="AQ99" i="27" s="1"/>
  <c r="BX41" i="27"/>
  <c r="DK42" i="27"/>
  <c r="AV99" i="27" s="1"/>
  <c r="CF42" i="27"/>
  <c r="AH99" i="27" s="1"/>
  <c r="DO42" i="27"/>
  <c r="CC99" i="27" s="1"/>
  <c r="ER42" i="27"/>
  <c r="BU99" i="27" s="1"/>
  <c r="DK39" i="27"/>
  <c r="AV96" i="27" s="1"/>
  <c r="P43" i="31"/>
  <c r="AF44" i="31"/>
  <c r="AU45" i="31"/>
  <c r="BJ46" i="31"/>
  <c r="Q43" i="30"/>
  <c r="DM40" i="27"/>
  <c r="BG97" i="27" s="1"/>
  <c r="CH40" i="27"/>
  <c r="BC43" i="31"/>
  <c r="J45" i="31"/>
  <c r="Y46" i="31"/>
  <c r="AO47" i="31"/>
  <c r="ET40" i="27"/>
  <c r="CQ97" i="27" s="1"/>
  <c r="CK39" i="27"/>
  <c r="BZ96" i="27" s="1"/>
  <c r="AL43" i="31"/>
  <c r="BA44" i="31"/>
  <c r="H46" i="31"/>
  <c r="W47" i="31"/>
  <c r="AM43" i="30"/>
  <c r="DA39" i="27"/>
  <c r="AU96" i="27" s="1"/>
  <c r="BO40" i="27"/>
  <c r="BB97" i="27" s="1"/>
  <c r="P44" i="31"/>
  <c r="AF45" i="31"/>
  <c r="AU46" i="31"/>
  <c r="BJ47" i="31"/>
  <c r="DK41" i="27"/>
  <c r="AV98" i="27" s="1"/>
  <c r="CB39" i="27"/>
  <c r="CJ96" i="27" s="1"/>
  <c r="BY41" i="27"/>
  <c r="BC98" i="27" s="1"/>
  <c r="V43" i="31"/>
  <c r="AL44" i="31"/>
  <c r="BA45" i="31"/>
  <c r="H47" i="31"/>
  <c r="W43" i="30"/>
  <c r="AZ43" i="31"/>
  <c r="J47" i="31"/>
  <c r="T44" i="30"/>
  <c r="AI45" i="30"/>
  <c r="AY46" i="30"/>
  <c r="F43" i="29"/>
  <c r="U44" i="29"/>
  <c r="CF41" i="27"/>
  <c r="AH98" i="27" s="1"/>
  <c r="W46" i="31"/>
  <c r="BJ43" i="30"/>
  <c r="Q45" i="30"/>
  <c r="AG46" i="30"/>
  <c r="AV47" i="30"/>
  <c r="BK43" i="29"/>
  <c r="R45" i="29"/>
  <c r="AH46" i="29"/>
  <c r="AW47" i="29"/>
  <c r="U44" i="31"/>
  <c r="AS47" i="31"/>
  <c r="AF44" i="30"/>
  <c r="AU45" i="30"/>
  <c r="BJ46" i="30"/>
  <c r="Q43" i="29"/>
  <c r="AG44" i="29"/>
  <c r="BI43" i="31"/>
  <c r="T47" i="31"/>
  <c r="W44" i="30"/>
  <c r="AM45" i="30"/>
  <c r="BB46" i="30"/>
  <c r="I43" i="29"/>
  <c r="X44" i="29"/>
  <c r="AN45" i="29"/>
  <c r="BC46" i="29"/>
  <c r="AH43" i="31"/>
  <c r="BH46" i="31"/>
  <c r="O44" i="30"/>
  <c r="AE45" i="30"/>
  <c r="AT46" i="30"/>
  <c r="M46" i="31"/>
  <c r="BF43" i="30"/>
  <c r="M45" i="30"/>
  <c r="AB46" i="30"/>
  <c r="AR47" i="30"/>
  <c r="BG43" i="29"/>
  <c r="N45" i="29"/>
  <c r="AD46" i="29"/>
  <c r="ES40" i="27"/>
  <c r="CF97" i="27" s="1"/>
  <c r="BC44" i="30"/>
  <c r="I44" i="29"/>
  <c r="AE46" i="29"/>
  <c r="I44" i="30"/>
  <c r="AW43" i="31"/>
  <c r="AW46" i="30"/>
  <c r="P45" i="29"/>
  <c r="Q47" i="29"/>
  <c r="AY46" i="29"/>
  <c r="H44" i="30"/>
  <c r="G44" i="29"/>
  <c r="AD47" i="31"/>
  <c r="BI47" i="30"/>
  <c r="AV45" i="29"/>
  <c r="CF40" i="27"/>
  <c r="AH97" i="27" s="1"/>
  <c r="CA41" i="27"/>
  <c r="BY98" i="27" s="1"/>
  <c r="BM40" i="27"/>
  <c r="AQ97" i="27" s="1"/>
  <c r="DA42" i="27"/>
  <c r="AU99" i="27" s="1"/>
  <c r="BO42" i="27"/>
  <c r="BB99" i="27" s="1"/>
  <c r="BN41" i="27"/>
  <c r="EO40" i="27"/>
  <c r="AY97" i="27" s="1"/>
  <c r="CL39" i="27"/>
  <c r="CK96" i="27" s="1"/>
  <c r="AI43" i="31"/>
  <c r="AY44" i="31"/>
  <c r="F46" i="31"/>
  <c r="U47" i="31"/>
  <c r="AK43" i="30"/>
  <c r="DB39" i="27"/>
  <c r="BP40" i="27"/>
  <c r="BM97" i="27" s="1"/>
  <c r="N44" i="31"/>
  <c r="AD45" i="31"/>
  <c r="AS46" i="31"/>
  <c r="BH47" i="31"/>
  <c r="DL39" i="27"/>
  <c r="CG39" i="27"/>
  <c r="AS96" i="27" s="1"/>
  <c r="BD43" i="31"/>
  <c r="K45" i="31"/>
  <c r="AA46" i="31"/>
  <c r="AP47" i="31"/>
  <c r="CG40" i="27"/>
  <c r="AS97" i="27" s="1"/>
  <c r="T43" i="31"/>
  <c r="AI44" i="31"/>
  <c r="AY45" i="31"/>
  <c r="F47" i="31"/>
  <c r="U43" i="30"/>
  <c r="DB41" i="27"/>
  <c r="BN39" i="27"/>
  <c r="ET41" i="27"/>
  <c r="CQ98" i="27" s="1"/>
  <c r="CJ40" i="27"/>
  <c r="BO97" i="27" s="1"/>
  <c r="AO43" i="31"/>
  <c r="BD44" i="31"/>
  <c r="K46" i="31"/>
  <c r="AA47" i="31"/>
  <c r="AP43" i="30"/>
  <c r="AN44" i="31"/>
  <c r="BK47" i="31"/>
  <c r="AM44" i="30"/>
  <c r="BB45" i="30"/>
  <c r="I47" i="30"/>
  <c r="X43" i="29"/>
  <c r="AN44" i="29"/>
  <c r="BA43" i="31"/>
  <c r="P47" i="31"/>
  <c r="U44" i="30"/>
  <c r="AK45" i="30"/>
  <c r="AZ46" i="30"/>
  <c r="G43" i="29"/>
  <c r="V44" i="29"/>
  <c r="AL45" i="29"/>
  <c r="BA46" i="29"/>
  <c r="BL39" i="27"/>
  <c r="AF96" i="27" s="1"/>
  <c r="N45" i="31"/>
  <c r="AE43" i="30"/>
  <c r="AY44" i="30"/>
  <c r="F46" i="30"/>
  <c r="U47" i="30"/>
  <c r="AK43" i="29"/>
  <c r="AZ44" i="29"/>
  <c r="AW44" i="31"/>
  <c r="M43" i="30"/>
  <c r="AP44" i="30"/>
  <c r="BF45" i="30"/>
  <c r="M47" i="30"/>
  <c r="AB43" i="29"/>
  <c r="AR44" i="29"/>
  <c r="BG45" i="29"/>
  <c r="N47" i="29"/>
  <c r="AD44" i="31"/>
  <c r="AV47" i="31"/>
  <c r="AH44" i="30"/>
  <c r="AW45" i="30"/>
  <c r="D47" i="30"/>
  <c r="AP43" i="31"/>
  <c r="BI46" i="31"/>
  <c r="EO42" i="27"/>
  <c r="AY99" i="27" s="1"/>
  <c r="CZ42" i="27"/>
  <c r="AJ99" i="27" s="1"/>
  <c r="EO41" i="27"/>
  <c r="AY98" i="27" s="1"/>
  <c r="DP39" i="27"/>
  <c r="CN96" i="27" s="1"/>
  <c r="AY47" i="31"/>
  <c r="AG47" i="31"/>
  <c r="BD46" i="31"/>
  <c r="EQ41" i="27"/>
  <c r="BJ98" i="27" s="1"/>
  <c r="Q44" i="31"/>
  <c r="AY46" i="31"/>
  <c r="BG47" i="29"/>
  <c r="AA43" i="29"/>
  <c r="AT43" i="30"/>
  <c r="AU43" i="29"/>
  <c r="BJ43" i="31"/>
  <c r="BC46" i="30"/>
  <c r="P44" i="30"/>
  <c r="F47" i="30"/>
  <c r="AW43" i="29"/>
  <c r="AG45" i="29"/>
  <c r="P47" i="29"/>
  <c r="Q44" i="30"/>
  <c r="BF44" i="29"/>
  <c r="AP47" i="29"/>
  <c r="BC47" i="30"/>
  <c r="AF46" i="29"/>
  <c r="D46" i="29"/>
  <c r="Y45" i="29"/>
  <c r="AI47" i="30"/>
  <c r="R46" i="29"/>
  <c r="F47" i="29"/>
  <c r="BI43" i="29"/>
  <c r="AB47" i="29"/>
  <c r="AB44" i="30"/>
  <c r="AZ43" i="29"/>
  <c r="AK47" i="29"/>
  <c r="AZ45" i="30"/>
  <c r="H47" i="29"/>
  <c r="AU44" i="30"/>
  <c r="AM44" i="31"/>
  <c r="H47" i="30"/>
  <c r="X45" i="29"/>
  <c r="X47" i="29"/>
  <c r="BG44" i="31"/>
  <c r="AY47" i="29"/>
  <c r="D43" i="28"/>
  <c r="T44" i="28"/>
  <c r="AI45" i="28"/>
  <c r="AY46" i="28"/>
  <c r="F43" i="4"/>
  <c r="U44" i="4"/>
  <c r="AK45" i="4"/>
  <c r="AZ46" i="4"/>
  <c r="BH47" i="4"/>
  <c r="X47" i="4"/>
  <c r="O45" i="4"/>
  <c r="AH43" i="28"/>
  <c r="AW44" i="28"/>
  <c r="D46" i="28"/>
  <c r="T47" i="28"/>
  <c r="AI43" i="4"/>
  <c r="AY44" i="4"/>
  <c r="F46" i="4"/>
  <c r="U47" i="4"/>
  <c r="M45" i="4"/>
  <c r="BF46" i="28"/>
  <c r="AF43" i="28"/>
  <c r="M44" i="28"/>
  <c r="AB45" i="28"/>
  <c r="AR46" i="28"/>
  <c r="BG47" i="28"/>
  <c r="N44" i="4"/>
  <c r="AD45" i="4"/>
  <c r="AS46" i="4"/>
  <c r="BF43" i="4"/>
  <c r="BJ47" i="4"/>
  <c r="U46" i="4"/>
  <c r="AT43" i="28"/>
  <c r="BI44" i="28"/>
  <c r="P46" i="28"/>
  <c r="AF47" i="28"/>
  <c r="AU43" i="4"/>
  <c r="BJ44" i="4"/>
  <c r="Q46" i="4"/>
  <c r="CA42" i="27"/>
  <c r="BY99" i="27" s="1"/>
  <c r="ES41" i="27"/>
  <c r="CF98" i="27" s="1"/>
  <c r="BV39" i="27"/>
  <c r="AG96" i="27" s="1"/>
  <c r="K43" i="30"/>
  <c r="AL47" i="31"/>
  <c r="K44" i="30"/>
  <c r="BC43" i="29"/>
  <c r="AG44" i="30"/>
  <c r="AH44" i="29"/>
  <c r="Q45" i="31"/>
  <c r="W47" i="30"/>
  <c r="AI44" i="30"/>
  <c r="X47" i="30"/>
  <c r="H44" i="29"/>
  <c r="AZ45" i="29"/>
  <c r="Y47" i="29"/>
  <c r="AG45" i="30"/>
  <c r="AD45" i="29"/>
  <c r="BA47" i="29"/>
  <c r="AA45" i="31"/>
  <c r="AV43" i="29"/>
  <c r="AU46" i="29"/>
  <c r="T47" i="29"/>
  <c r="AM47" i="29"/>
  <c r="J44" i="31"/>
  <c r="W43" i="29"/>
  <c r="AW46" i="29"/>
  <c r="AT47" i="29"/>
  <c r="AO45" i="29"/>
  <c r="DE41" i="27"/>
  <c r="CB98" i="27" s="1"/>
  <c r="F45" i="30"/>
  <c r="R44" i="29"/>
  <c r="BI45" i="30"/>
  <c r="AD46" i="30"/>
  <c r="V43" i="30"/>
  <c r="Q47" i="30"/>
  <c r="T46" i="31"/>
  <c r="AS47" i="30"/>
  <c r="AM45" i="29"/>
  <c r="AL47" i="29"/>
  <c r="AO46" i="31"/>
  <c r="BO39" i="27"/>
  <c r="BB96" i="27" s="1"/>
  <c r="N43" i="28"/>
  <c r="AD44" i="28"/>
  <c r="AS45" i="28"/>
  <c r="BH46" i="28"/>
  <c r="O43" i="4"/>
  <c r="AE44" i="4"/>
  <c r="AT45" i="4"/>
  <c r="BI46" i="4"/>
  <c r="AZ47" i="4"/>
  <c r="AK44" i="28"/>
  <c r="K46" i="4"/>
  <c r="AR43" i="28"/>
  <c r="BG44" i="28"/>
  <c r="N46" i="28"/>
  <c r="AD47" i="28"/>
  <c r="AS43" i="4"/>
  <c r="BH44" i="4"/>
  <c r="O46" i="4"/>
  <c r="AE47" i="4"/>
  <c r="AO45" i="4"/>
  <c r="AI47" i="28"/>
  <c r="G43" i="28"/>
  <c r="V44" i="28"/>
  <c r="AL45" i="28"/>
  <c r="BA46" i="28"/>
  <c r="H43" i="4"/>
  <c r="W44" i="4"/>
  <c r="AM45" i="4"/>
  <c r="BB46" i="4"/>
  <c r="AI44" i="4"/>
  <c r="D45" i="28"/>
  <c r="Q47" i="4"/>
  <c r="BC43" i="28"/>
  <c r="J45" i="28"/>
  <c r="Y46" i="28"/>
  <c r="AO47" i="28"/>
  <c r="BD43" i="4"/>
  <c r="K45" i="4"/>
  <c r="AA46" i="4"/>
  <c r="AA44" i="28"/>
  <c r="R43" i="28"/>
  <c r="AH44" i="28"/>
  <c r="AW45" i="28"/>
  <c r="D47" i="28"/>
  <c r="T43" i="4"/>
  <c r="DF42" i="27"/>
  <c r="CM99" i="27" s="1"/>
  <c r="DC41" i="27"/>
  <c r="BF98" i="27" s="1"/>
  <c r="AD44" i="30"/>
  <c r="AA45" i="30"/>
  <c r="AV44" i="31"/>
  <c r="AP44" i="29"/>
  <c r="BI44" i="30"/>
  <c r="BJ44" i="29"/>
  <c r="Y47" i="31"/>
  <c r="V45" i="30"/>
  <c r="AH47" i="30"/>
  <c r="Q44" i="29"/>
  <c r="BI45" i="29"/>
  <c r="AI47" i="29"/>
  <c r="J46" i="30"/>
  <c r="AS45" i="29"/>
  <c r="BK47" i="29"/>
  <c r="I47" i="31"/>
  <c r="J44" i="29"/>
  <c r="BI46" i="29"/>
  <c r="BD47" i="29"/>
  <c r="AZ45" i="31"/>
  <c r="AY43" i="29"/>
  <c r="BK46" i="29"/>
  <c r="AF43" i="29"/>
  <c r="BD46" i="29"/>
  <c r="AR45" i="30"/>
  <c r="AS44" i="29"/>
  <c r="J45" i="29"/>
  <c r="AK44" i="31"/>
  <c r="G47" i="30"/>
  <c r="AM46" i="30"/>
  <c r="BD44" i="29"/>
  <c r="BF47" i="31"/>
  <c r="J43" i="29"/>
  <c r="BB45" i="29"/>
  <c r="AV47" i="29"/>
  <c r="AT44" i="30"/>
  <c r="D45" i="31"/>
  <c r="W43" i="28"/>
  <c r="AM44" i="28"/>
  <c r="BB45" i="28"/>
  <c r="I47" i="28"/>
  <c r="X43" i="4"/>
  <c r="AN44" i="4"/>
  <c r="BC45" i="4"/>
  <c r="J47" i="4"/>
  <c r="Y44" i="4"/>
  <c r="AP45" i="28"/>
  <c r="H47" i="4"/>
  <c r="BA43" i="28"/>
  <c r="H45" i="28"/>
  <c r="W46" i="28"/>
  <c r="AM47" i="28"/>
  <c r="BB43" i="4"/>
  <c r="I45" i="4"/>
  <c r="X46" i="4"/>
  <c r="AN47" i="4"/>
  <c r="I46" i="4"/>
  <c r="V43" i="4"/>
  <c r="P43" i="28"/>
  <c r="AF44" i="28"/>
  <c r="AU45" i="28"/>
  <c r="BJ46" i="28"/>
  <c r="Q43" i="4"/>
  <c r="AG44" i="4"/>
  <c r="AV45" i="4"/>
  <c r="BK46" i="4"/>
  <c r="BK44" i="4"/>
  <c r="T46" i="28"/>
  <c r="BC47" i="4"/>
  <c r="D44" i="28"/>
  <c r="T45" i="28"/>
  <c r="AI46" i="28"/>
  <c r="AY47" i="28"/>
  <c r="F44" i="4"/>
  <c r="U45" i="4"/>
  <c r="AK46" i="4"/>
  <c r="AD46" i="28"/>
  <c r="EP42" i="27"/>
  <c r="Y43" i="31"/>
  <c r="AF43" i="31"/>
  <c r="AS45" i="30"/>
  <c r="AP46" i="30"/>
  <c r="G43" i="30"/>
  <c r="DJ40" i="27"/>
  <c r="AK97" i="27" s="1"/>
  <c r="AV45" i="30"/>
  <c r="AW45" i="29"/>
  <c r="AH43" i="30"/>
  <c r="BQ39" i="27"/>
  <c r="BX96" i="27" s="1"/>
  <c r="D43" i="31"/>
  <c r="AF45" i="30"/>
  <c r="BA47" i="30"/>
  <c r="AK44" i="29"/>
  <c r="J46" i="29"/>
  <c r="Y47" i="30"/>
  <c r="BH45" i="29"/>
  <c r="AZ47" i="30"/>
  <c r="R44" i="30"/>
  <c r="AL44" i="29"/>
  <c r="AF47" i="29"/>
  <c r="AK45" i="29"/>
  <c r="X43" i="30"/>
  <c r="AW43" i="30"/>
  <c r="AM44" i="29"/>
  <c r="R47" i="29"/>
  <c r="G45" i="29"/>
  <c r="BI47" i="29"/>
  <c r="U46" i="30"/>
  <c r="AI45" i="29"/>
  <c r="AA47" i="29"/>
  <c r="N46" i="31"/>
  <c r="AP47" i="30"/>
  <c r="AM43" i="29"/>
  <c r="AB46" i="29"/>
  <c r="BH43" i="30"/>
  <c r="AG43" i="29"/>
  <c r="I46" i="29"/>
  <c r="BH47" i="29"/>
  <c r="P47" i="30"/>
  <c r="X45" i="30"/>
  <c r="AG43" i="28"/>
  <c r="AV44" i="28"/>
  <c r="BK45" i="28"/>
  <c r="R47" i="28"/>
  <c r="AH43" i="4"/>
  <c r="AW44" i="4"/>
  <c r="D46" i="4"/>
  <c r="T47" i="4"/>
  <c r="BB44" i="4"/>
  <c r="J46" i="28"/>
  <c r="AT47" i="4"/>
  <c r="BJ43" i="28"/>
  <c r="Q45" i="28"/>
  <c r="AG46" i="28"/>
  <c r="AV47" i="28"/>
  <c r="BK43" i="4"/>
  <c r="R45" i="4"/>
  <c r="AH46" i="4"/>
  <c r="AW47" i="4"/>
  <c r="AU46" i="4"/>
  <c r="R44" i="4"/>
  <c r="Y43" i="28"/>
  <c r="AO44" i="28"/>
  <c r="BD45" i="28"/>
  <c r="K47" i="28"/>
  <c r="AA43" i="4"/>
  <c r="AP44" i="4"/>
  <c r="BF45" i="4"/>
  <c r="M47" i="4"/>
  <c r="AF45" i="4"/>
  <c r="AO44" i="31"/>
  <c r="BZ41" i="27"/>
  <c r="BN98" i="27" s="1"/>
  <c r="CL41" i="27"/>
  <c r="CK98" i="27" s="1"/>
  <c r="DP41" i="27"/>
  <c r="CN98" i="27" s="1"/>
  <c r="AU44" i="31"/>
  <c r="BH46" i="30"/>
  <c r="BF47" i="30"/>
  <c r="AO44" i="30"/>
  <c r="P46" i="30"/>
  <c r="Q46" i="29"/>
  <c r="X44" i="30"/>
  <c r="AE44" i="31"/>
  <c r="AY45" i="30"/>
  <c r="BJ47" i="30"/>
  <c r="AT44" i="29"/>
  <c r="T46" i="29"/>
  <c r="BB47" i="30"/>
  <c r="N46" i="29"/>
  <c r="M45" i="29"/>
  <c r="BD44" i="30"/>
  <c r="BI44" i="29"/>
  <c r="AR47" i="29"/>
  <c r="AL46" i="29"/>
  <c r="BJ45" i="30"/>
  <c r="AA44" i="30"/>
  <c r="BK44" i="29"/>
  <c r="AS47" i="29"/>
  <c r="G46" i="29"/>
  <c r="AP46" i="31"/>
  <c r="K44" i="31"/>
  <c r="BG46" i="30"/>
  <c r="U46" i="29"/>
  <c r="BD47" i="31"/>
  <c r="D43" i="29"/>
  <c r="BB44" i="29"/>
  <c r="AZ47" i="29"/>
  <c r="AL44" i="30"/>
  <c r="BH43" i="29"/>
  <c r="W46" i="29"/>
  <c r="BQ41" i="27"/>
  <c r="BX98" i="27" s="1"/>
  <c r="AT47" i="30"/>
  <c r="AO43" i="29"/>
  <c r="AP43" i="28"/>
  <c r="BF44" i="28"/>
  <c r="M46" i="28"/>
  <c r="AB47" i="28"/>
  <c r="AR43" i="4"/>
  <c r="BG44" i="4"/>
  <c r="N46" i="4"/>
  <c r="AD47" i="4"/>
  <c r="V45" i="4"/>
  <c r="G47" i="28"/>
  <c r="AY43" i="28"/>
  <c r="K44" i="28"/>
  <c r="AA45" i="28"/>
  <c r="AP46" i="28"/>
  <c r="BW40" i="27"/>
  <c r="AR97" i="27" s="1"/>
  <c r="BW41" i="27"/>
  <c r="AR98" i="27" s="1"/>
  <c r="BD45" i="31"/>
  <c r="D44" i="31"/>
  <c r="AU43" i="31"/>
  <c r="J43" i="31"/>
  <c r="BJ45" i="31"/>
  <c r="O43" i="29"/>
  <c r="M44" i="29"/>
  <c r="BD45" i="30"/>
  <c r="AA44" i="31"/>
  <c r="BK46" i="30"/>
  <c r="D47" i="29"/>
  <c r="BA44" i="30"/>
  <c r="AM46" i="31"/>
  <c r="I46" i="30"/>
  <c r="U43" i="29"/>
  <c r="BC44" i="29"/>
  <c r="AM46" i="29"/>
  <c r="Y45" i="31"/>
  <c r="T43" i="29"/>
  <c r="AS46" i="29"/>
  <c r="AO47" i="29"/>
  <c r="AH45" i="30"/>
  <c r="AF45" i="29"/>
  <c r="AG47" i="29"/>
  <c r="V47" i="29"/>
  <c r="AR45" i="29"/>
  <c r="AP45" i="30"/>
  <c r="Q45" i="29"/>
  <c r="F45" i="29"/>
  <c r="AZ46" i="29"/>
  <c r="AN46" i="30"/>
  <c r="BB45" i="31"/>
  <c r="AK47" i="30"/>
  <c r="AH47" i="29"/>
  <c r="N43" i="29"/>
  <c r="BG43" i="30"/>
  <c r="AU44" i="29"/>
  <c r="K46" i="29"/>
  <c r="CG41" i="27"/>
  <c r="AS98" i="27" s="1"/>
  <c r="O45" i="30"/>
  <c r="Y44" i="29"/>
  <c r="AN46" i="29"/>
  <c r="AB44" i="29"/>
  <c r="AA45" i="29"/>
  <c r="AZ43" i="28"/>
  <c r="G45" i="28"/>
  <c r="V46" i="28"/>
  <c r="AL47" i="28"/>
  <c r="BA43" i="4"/>
  <c r="H45" i="4"/>
  <c r="W46" i="4"/>
  <c r="AM47" i="4"/>
  <c r="AY45" i="4"/>
  <c r="BK47" i="28"/>
  <c r="F43" i="28"/>
  <c r="U44" i="28"/>
  <c r="AK45" i="28"/>
  <c r="AZ46" i="28"/>
  <c r="G43" i="4"/>
  <c r="V44" i="4"/>
  <c r="AL45" i="4"/>
  <c r="BA46" i="4"/>
  <c r="AY47" i="4"/>
  <c r="BA47" i="4"/>
  <c r="BA45" i="4"/>
  <c r="AS43" i="28"/>
  <c r="BH44" i="28"/>
  <c r="K47" i="31"/>
  <c r="T45" i="31"/>
  <c r="BJ44" i="31"/>
  <c r="Y44" i="31"/>
  <c r="Q47" i="31"/>
  <c r="AE44" i="29"/>
  <c r="AB45" i="29"/>
  <c r="K47" i="30"/>
  <c r="AP45" i="31"/>
  <c r="AF47" i="30"/>
  <c r="EP40" i="27"/>
  <c r="AN45" i="30"/>
  <c r="BB47" i="31"/>
  <c r="AL46" i="30"/>
  <c r="AE43" i="29"/>
  <c r="D45" i="29"/>
  <c r="AV46" i="29"/>
  <c r="G47" i="31"/>
  <c r="AP43" i="29"/>
  <c r="BH46" i="29"/>
  <c r="ER39" i="27"/>
  <c r="BU96" i="27" s="1"/>
  <c r="K46" i="30"/>
  <c r="AT45" i="29"/>
  <c r="BC47" i="29"/>
  <c r="BF47" i="29"/>
  <c r="M47" i="29"/>
  <c r="T46" i="30"/>
  <c r="AH45" i="29"/>
  <c r="AY45" i="29"/>
  <c r="AU47" i="29"/>
  <c r="AD44" i="29"/>
  <c r="AI47" i="31"/>
  <c r="BK47" i="30"/>
  <c r="BF43" i="29"/>
  <c r="AP46" i="29"/>
  <c r="AK44" i="30"/>
  <c r="V45" i="29"/>
  <c r="J47" i="29"/>
  <c r="BA45" i="30"/>
  <c r="AV44" i="29"/>
  <c r="BB46" i="29"/>
  <c r="BC45" i="29"/>
  <c r="BG46" i="29"/>
  <c r="BI43" i="28"/>
  <c r="P45" i="28"/>
  <c r="AF46" i="28"/>
  <c r="AU47" i="28"/>
  <c r="BJ43" i="4"/>
  <c r="Q45" i="4"/>
  <c r="AG46" i="4"/>
  <c r="AV47" i="4"/>
  <c r="R46" i="4"/>
  <c r="AO43" i="4"/>
  <c r="O43" i="28"/>
  <c r="AE44" i="28"/>
  <c r="AT45" i="28"/>
  <c r="BI46" i="28"/>
  <c r="P43" i="4"/>
  <c r="AF44" i="4"/>
  <c r="AU45" i="4"/>
  <c r="BJ46" i="4"/>
  <c r="BI47" i="4"/>
  <c r="BC44" i="28"/>
  <c r="AN46" i="4"/>
  <c r="BB43" i="28"/>
  <c r="I45" i="28"/>
  <c r="X46" i="28"/>
  <c r="AN47" i="28"/>
  <c r="BC43" i="4"/>
  <c r="J45" i="4"/>
  <c r="Y46" i="4"/>
  <c r="AO47" i="4"/>
  <c r="F47" i="4"/>
  <c r="AU44" i="4"/>
  <c r="AA43" i="28"/>
  <c r="AP44" i="28"/>
  <c r="BF45" i="28"/>
  <c r="M47" i="28"/>
  <c r="AB43" i="4"/>
  <c r="AR44" i="4"/>
  <c r="BG45" i="4"/>
  <c r="N47" i="4"/>
  <c r="AW46" i="4"/>
  <c r="F44" i="28"/>
  <c r="U45" i="28"/>
  <c r="AU46" i="30"/>
  <c r="AD47" i="29"/>
  <c r="N45" i="30"/>
  <c r="BD47" i="28"/>
  <c r="AN44" i="28"/>
  <c r="BD45" i="4"/>
  <c r="AK47" i="4"/>
  <c r="U47" i="28"/>
  <c r="T45" i="4"/>
  <c r="AL46" i="4"/>
  <c r="Q43" i="28"/>
  <c r="AV45" i="28"/>
  <c r="R43" i="4"/>
  <c r="AW45" i="4"/>
  <c r="I44" i="4"/>
  <c r="O44" i="28"/>
  <c r="BG45" i="28"/>
  <c r="W47" i="28"/>
  <c r="AV43" i="4"/>
  <c r="BH43" i="4"/>
  <c r="AV43" i="28"/>
  <c r="BK44" i="28"/>
  <c r="R46" i="28"/>
  <c r="AH47" i="28"/>
  <c r="AW43" i="4"/>
  <c r="D45" i="4"/>
  <c r="T46" i="4"/>
  <c r="AI47" i="4"/>
  <c r="AW43" i="28"/>
  <c r="AM46" i="28"/>
  <c r="AO43" i="28"/>
  <c r="AD44" i="4"/>
  <c r="BB45" i="4"/>
  <c r="R47" i="4"/>
  <c r="AA47" i="28"/>
  <c r="AF46" i="4"/>
  <c r="AO46" i="4"/>
  <c r="AK47" i="28"/>
  <c r="BF45" i="29"/>
  <c r="BI45" i="28"/>
  <c r="BH47" i="28"/>
  <c r="AD43" i="28"/>
  <c r="BI45" i="4"/>
  <c r="AV44" i="4"/>
  <c r="AN47" i="30"/>
  <c r="AN43" i="29"/>
  <c r="AY43" i="30"/>
  <c r="V46" i="29"/>
  <c r="K44" i="4"/>
  <c r="BC45" i="28"/>
  <c r="AR46" i="4"/>
  <c r="AI43" i="28"/>
  <c r="AE47" i="28"/>
  <c r="G46" i="4"/>
  <c r="AH47" i="4"/>
  <c r="AK43" i="28"/>
  <c r="G46" i="28"/>
  <c r="AL43" i="4"/>
  <c r="H46" i="4"/>
  <c r="AR45" i="4"/>
  <c r="X44" i="28"/>
  <c r="H46" i="28"/>
  <c r="AG47" i="28"/>
  <c r="G44" i="4"/>
  <c r="AH45" i="4"/>
  <c r="BF43" i="28"/>
  <c r="M45" i="28"/>
  <c r="AB46" i="28"/>
  <c r="AR47" i="28"/>
  <c r="BG43" i="4"/>
  <c r="N45" i="4"/>
  <c r="AD46" i="4"/>
  <c r="AS47" i="4"/>
  <c r="BG43" i="28"/>
  <c r="Y47" i="28"/>
  <c r="AI45" i="4"/>
  <c r="AS45" i="4"/>
  <c r="I47" i="4"/>
  <c r="BD44" i="28"/>
  <c r="V46" i="4"/>
  <c r="AU47" i="4"/>
  <c r="BD47" i="4"/>
  <c r="G45" i="4"/>
  <c r="AL43" i="30"/>
  <c r="AO44" i="4"/>
  <c r="AD45" i="28"/>
  <c r="AD43" i="4"/>
  <c r="O47" i="28"/>
  <c r="BG46" i="28"/>
  <c r="AY46" i="4"/>
  <c r="Q46" i="31"/>
  <c r="BW39" i="27"/>
  <c r="AR96" i="27" s="1"/>
  <c r="W45" i="29"/>
  <c r="BF46" i="30"/>
  <c r="AD43" i="29"/>
  <c r="N43" i="31"/>
  <c r="F43" i="31"/>
  <c r="AA45" i="4"/>
  <c r="J47" i="28"/>
  <c r="K47" i="4"/>
  <c r="BK43" i="28"/>
  <c r="AW47" i="28"/>
  <c r="P46" i="4"/>
  <c r="P47" i="28"/>
  <c r="N44" i="28"/>
  <c r="AS46" i="28"/>
  <c r="O44" i="4"/>
  <c r="AT46" i="4"/>
  <c r="V43" i="28"/>
  <c r="AR44" i="28"/>
  <c r="Q46" i="28"/>
  <c r="AP47" i="28"/>
  <c r="AS44" i="4"/>
  <c r="BG46" i="4"/>
  <c r="G44" i="28"/>
  <c r="V45" i="28"/>
  <c r="AL46" i="28"/>
  <c r="BA47" i="28"/>
  <c r="H44" i="4"/>
  <c r="W45" i="4"/>
  <c r="AM46" i="4"/>
  <c r="BB47" i="4"/>
  <c r="H44" i="28"/>
  <c r="AF43" i="4"/>
  <c r="AW46" i="28"/>
  <c r="BH46" i="4"/>
  <c r="AU44" i="28"/>
  <c r="K46" i="28"/>
  <c r="BF44" i="4"/>
  <c r="I44" i="28"/>
  <c r="R44" i="28"/>
  <c r="M43" i="29"/>
  <c r="AP47" i="4"/>
  <c r="AG47" i="4"/>
  <c r="AV46" i="28"/>
  <c r="AT44" i="4"/>
  <c r="W43" i="4"/>
  <c r="AA43" i="30"/>
  <c r="AU47" i="31"/>
  <c r="G47" i="29"/>
  <c r="AA47" i="30"/>
  <c r="BK45" i="29"/>
  <c r="BA45" i="29"/>
  <c r="AO46" i="29"/>
  <c r="AP46" i="4"/>
  <c r="BF47" i="28"/>
  <c r="BG47" i="4"/>
  <c r="AY44" i="28"/>
  <c r="AK43" i="4"/>
  <c r="AI46" i="4"/>
  <c r="M43" i="4"/>
  <c r="W44" i="28"/>
  <c r="BB46" i="28"/>
  <c r="X44" i="4"/>
  <c r="BC46" i="4"/>
  <c r="I43" i="28"/>
  <c r="BA44" i="28"/>
  <c r="AA46" i="28"/>
  <c r="AZ47" i="28"/>
  <c r="AB46" i="4"/>
  <c r="M43" i="28"/>
  <c r="P44" i="28"/>
  <c r="AF45" i="28"/>
  <c r="AU46" i="28"/>
  <c r="BJ47" i="28"/>
  <c r="Q44" i="4"/>
  <c r="AG45" i="4"/>
  <c r="AV46" i="4"/>
  <c r="BK47" i="4"/>
  <c r="Q44" i="28"/>
  <c r="AB44" i="4"/>
  <c r="AL47" i="4"/>
  <c r="AL44" i="28"/>
  <c r="BJ45" i="28"/>
  <c r="AP43" i="4"/>
  <c r="O45" i="28"/>
  <c r="X45" i="28"/>
  <c r="AH45" i="28"/>
  <c r="H46" i="30"/>
  <c r="O46" i="28"/>
  <c r="AE45" i="4"/>
  <c r="AS44" i="28"/>
  <c r="AE43" i="28"/>
  <c r="BI43" i="4"/>
  <c r="R43" i="29"/>
  <c r="P46" i="29"/>
  <c r="AI46" i="29"/>
  <c r="BJ47" i="29"/>
  <c r="BF47" i="4"/>
  <c r="Y43" i="4"/>
  <c r="P44" i="4"/>
  <c r="R45" i="28"/>
  <c r="AT43" i="4"/>
  <c r="V47" i="4"/>
  <c r="AY43" i="4"/>
  <c r="AG44" i="28"/>
  <c r="BK46" i="28"/>
  <c r="AH44" i="4"/>
  <c r="D47" i="4"/>
  <c r="AB43" i="28"/>
  <c r="BJ44" i="28"/>
  <c r="AK46" i="28"/>
  <c r="BI47" i="28"/>
  <c r="AR47" i="4"/>
  <c r="J43" i="28"/>
  <c r="Y44" i="28"/>
  <c r="AO45" i="28"/>
  <c r="BD46" i="28"/>
  <c r="K43" i="4"/>
  <c r="AA44" i="4"/>
  <c r="AP45" i="4"/>
  <c r="BF46" i="4"/>
  <c r="K43" i="28"/>
  <c r="AT44" i="28"/>
  <c r="F45" i="4"/>
  <c r="AB44" i="28"/>
  <c r="BA45" i="28"/>
  <c r="Q47" i="28"/>
  <c r="M46" i="4"/>
  <c r="AE46" i="28"/>
  <c r="AN46" i="28"/>
  <c r="D43" i="4"/>
  <c r="Y45" i="28"/>
  <c r="AE45" i="28"/>
  <c r="AG45" i="28"/>
  <c r="AO45" i="31"/>
  <c r="AG43" i="30"/>
  <c r="T45" i="29"/>
  <c r="W45" i="30"/>
  <c r="CI39" i="27"/>
  <c r="BD96" i="27" s="1"/>
  <c r="AE46" i="30"/>
  <c r="J44" i="28"/>
  <c r="BD46" i="4"/>
  <c r="M44" i="4"/>
  <c r="O47" i="4"/>
  <c r="F46" i="28"/>
  <c r="D44" i="4"/>
  <c r="AF47" i="4"/>
  <c r="X45" i="4"/>
  <c r="AZ44" i="28"/>
  <c r="V47" i="28"/>
  <c r="BA44" i="4"/>
  <c r="W47" i="4"/>
  <c r="AL43" i="28"/>
  <c r="K45" i="28"/>
  <c r="AT46" i="28"/>
  <c r="J43" i="4"/>
  <c r="W45" i="28"/>
  <c r="T43" i="28"/>
  <c r="AI44" i="28"/>
  <c r="AY45" i="28"/>
  <c r="F47" i="28"/>
  <c r="U43" i="4"/>
  <c r="AK44" i="4"/>
  <c r="AZ45" i="4"/>
  <c r="G47" i="4"/>
  <c r="U43" i="28"/>
  <c r="N45" i="28"/>
  <c r="BJ45" i="4"/>
  <c r="AR45" i="28"/>
  <c r="H47" i="28"/>
  <c r="AG43" i="4"/>
  <c r="AB47" i="4"/>
  <c r="AT47" i="28"/>
  <c r="BC47" i="28"/>
  <c r="T44" i="4"/>
  <c r="W43" i="31"/>
  <c r="AL44" i="4"/>
  <c r="BH43" i="28"/>
  <c r="BC46" i="28"/>
  <c r="AE43" i="4"/>
  <c r="AE46" i="4"/>
  <c r="J44" i="4"/>
  <c r="AI46" i="31"/>
  <c r="AR46" i="29"/>
  <c r="G44" i="30"/>
  <c r="AI44" i="29"/>
  <c r="I47" i="29"/>
  <c r="AO46" i="28"/>
  <c r="X43" i="28"/>
  <c r="AB45" i="4"/>
  <c r="BD44" i="4"/>
  <c r="AH46" i="28"/>
  <c r="BI44" i="4"/>
  <c r="BH45" i="4"/>
  <c r="H43" i="28"/>
  <c r="AM45" i="28"/>
  <c r="I43" i="4"/>
  <c r="AN45" i="4"/>
  <c r="AS47" i="28"/>
  <c r="BD43" i="28"/>
  <c r="AN45" i="28"/>
  <c r="N47" i="28"/>
  <c r="AM43" i="4"/>
  <c r="BB47" i="28"/>
  <c r="AM43" i="28"/>
  <c r="BB44" i="28"/>
  <c r="I46" i="28"/>
  <c r="X47" i="28"/>
  <c r="AN43" i="4"/>
  <c r="BC44" i="4"/>
  <c r="J46" i="4"/>
  <c r="Y47" i="4"/>
  <c r="AN43" i="28"/>
  <c r="AZ45" i="28"/>
  <c r="AA47" i="4"/>
  <c r="N43" i="4"/>
  <c r="AM44" i="4"/>
  <c r="BK45" i="4"/>
  <c r="AZ43" i="4"/>
  <c r="P45" i="4"/>
  <c r="Y45" i="4"/>
  <c r="F45" i="28"/>
  <c r="H45" i="29"/>
  <c r="AZ44" i="4"/>
  <c r="AU43" i="28"/>
  <c r="BH45" i="28"/>
  <c r="P47" i="4"/>
  <c r="U46" i="28"/>
  <c r="EP34" i="27"/>
  <c r="ET34" i="27"/>
  <c r="CQ91" i="27" s="1"/>
  <c r="ER34" i="27"/>
  <c r="BU91" i="27" s="1"/>
  <c r="EN34" i="27"/>
  <c r="AN91" i="27" s="1"/>
  <c r="EQ34" i="27"/>
  <c r="BJ91" i="27" s="1"/>
  <c r="ES34" i="27"/>
  <c r="CF91" i="27" s="1"/>
  <c r="EO34" i="27"/>
  <c r="AY91" i="27" s="1"/>
  <c r="F39" i="34"/>
  <c r="U39" i="34"/>
  <c r="BG39" i="34"/>
  <c r="M39" i="34"/>
  <c r="AY39" i="34"/>
  <c r="AU39" i="34"/>
  <c r="AP39" i="34"/>
  <c r="EQ33" i="27"/>
  <c r="BJ90" i="27" s="1"/>
  <c r="ER31" i="27"/>
  <c r="BU88" i="27" s="1"/>
  <c r="EN29" i="27"/>
  <c r="AN86" i="27" s="1"/>
  <c r="ET27" i="27"/>
  <c r="CQ84" i="27" s="1"/>
  <c r="EP30" i="27"/>
  <c r="ET26" i="27"/>
  <c r="CQ83" i="27" s="1"/>
  <c r="CV34" i="27"/>
  <c r="CL91" i="27" s="1"/>
  <c r="CR34" i="27"/>
  <c r="J39" i="34"/>
  <c r="EP31" i="27"/>
  <c r="Y39" i="34"/>
  <c r="BK39" i="34"/>
  <c r="Q39" i="34"/>
  <c r="BC39" i="34"/>
  <c r="BD39" i="34"/>
  <c r="W39" i="34"/>
  <c r="CT34" i="27"/>
  <c r="BP91" i="27" s="1"/>
  <c r="CP34" i="27"/>
  <c r="AI91" i="27" s="1"/>
  <c r="EN31" i="27"/>
  <c r="AN88" i="27" s="1"/>
  <c r="EN30" i="27"/>
  <c r="AN87" i="27" s="1"/>
  <c r="ET28" i="27"/>
  <c r="CQ85" i="27" s="1"/>
  <c r="EN28" i="27"/>
  <c r="AN85" i="27" s="1"/>
  <c r="EO26" i="27"/>
  <c r="AY83" i="27" s="1"/>
  <c r="O39" i="34"/>
  <c r="AE39" i="34"/>
  <c r="V39" i="34"/>
  <c r="BH39" i="34"/>
  <c r="ET31" i="27"/>
  <c r="CQ88" i="27" s="1"/>
  <c r="R39" i="34"/>
  <c r="EN32" i="27"/>
  <c r="AN89" i="27" s="1"/>
  <c r="CQ34" i="27"/>
  <c r="AT91" i="27" s="1"/>
  <c r="CS34" i="27"/>
  <c r="BE91" i="27" s="1"/>
  <c r="ES27" i="27"/>
  <c r="CF84" i="27" s="1"/>
  <c r="EN27" i="27"/>
  <c r="AN84" i="27" s="1"/>
  <c r="ET29" i="27"/>
  <c r="CQ86" i="27" s="1"/>
  <c r="ER29" i="27"/>
  <c r="BU86" i="27" s="1"/>
  <c r="ES26" i="27"/>
  <c r="CF83" i="27" s="1"/>
  <c r="T39" i="34"/>
  <c r="AI39" i="34"/>
  <c r="ES31" i="27"/>
  <c r="CF88" i="27" s="1"/>
  <c r="AA39" i="34"/>
  <c r="I39" i="34"/>
  <c r="AL39" i="34"/>
  <c r="AZ39" i="34"/>
  <c r="EP32" i="27"/>
  <c r="ER33" i="27"/>
  <c r="BU90" i="27" s="1"/>
  <c r="EO32" i="27"/>
  <c r="AY89" i="27" s="1"/>
  <c r="CU34" i="27"/>
  <c r="CA91" i="27" s="1"/>
  <c r="ER27" i="27"/>
  <c r="BU84" i="27" s="1"/>
  <c r="EO29" i="27"/>
  <c r="AY86" i="27" s="1"/>
  <c r="EP29" i="27"/>
  <c r="EP27" i="27"/>
  <c r="EN26" i="27"/>
  <c r="AN83" i="27" s="1"/>
  <c r="EO31" i="27"/>
  <c r="AY88" i="27" s="1"/>
  <c r="X39" i="34"/>
  <c r="AN39" i="34"/>
  <c r="AF39" i="34"/>
  <c r="AB39" i="34"/>
  <c r="AV39" i="34"/>
  <c r="EQ31" i="27"/>
  <c r="BJ88" i="27" s="1"/>
  <c r="ER32" i="27"/>
  <c r="BU89" i="27" s="1"/>
  <c r="ET32" i="27"/>
  <c r="CQ89" i="27" s="1"/>
  <c r="EQ30" i="27"/>
  <c r="BJ87" i="27" s="1"/>
  <c r="ES30" i="27"/>
  <c r="CF87" i="27" s="1"/>
  <c r="ER26" i="27"/>
  <c r="BU83" i="27" s="1"/>
  <c r="AD39" i="34"/>
  <c r="G39" i="34"/>
  <c r="AS39" i="34"/>
  <c r="AK39" i="34"/>
  <c r="AR39" i="34"/>
  <c r="BF39" i="34"/>
  <c r="D39" i="34"/>
  <c r="EQ32" i="27"/>
  <c r="BJ89" i="27" s="1"/>
  <c r="ES32" i="27"/>
  <c r="CF89" i="27" s="1"/>
  <c r="EQ28" i="27"/>
  <c r="BJ85" i="27" s="1"/>
  <c r="ET30" i="27"/>
  <c r="CQ87" i="27" s="1"/>
  <c r="ER30" i="27"/>
  <c r="BU87" i="27" s="1"/>
  <c r="AH39" i="34"/>
  <c r="K39" i="34"/>
  <c r="AW39" i="34"/>
  <c r="AO39" i="34"/>
  <c r="BA39" i="34"/>
  <c r="N39" i="34"/>
  <c r="BI39" i="34"/>
  <c r="ES29" i="27"/>
  <c r="CF86" i="27" s="1"/>
  <c r="EQ29" i="27"/>
  <c r="BJ86" i="27" s="1"/>
  <c r="ER28" i="27"/>
  <c r="BU85" i="27" s="1"/>
  <c r="EO28" i="27"/>
  <c r="AY85" i="27" s="1"/>
  <c r="EP28" i="27"/>
  <c r="EQ26" i="27"/>
  <c r="BJ83" i="27" s="1"/>
  <c r="AM39" i="34"/>
  <c r="P39" i="34"/>
  <c r="BB39" i="34"/>
  <c r="H39" i="34"/>
  <c r="AT39" i="34"/>
  <c r="BJ39" i="34"/>
  <c r="AG39" i="34"/>
  <c r="EN33" i="27"/>
  <c r="AN90" i="27" s="1"/>
  <c r="EO33" i="27"/>
  <c r="AY90" i="27" s="1"/>
  <c r="ES33" i="27"/>
  <c r="CF90" i="27" s="1"/>
  <c r="EP33" i="27"/>
  <c r="ET33" i="27"/>
  <c r="CQ90" i="27" s="1"/>
  <c r="EQ27" i="27"/>
  <c r="BJ84" i="27" s="1"/>
  <c r="EO27" i="27"/>
  <c r="AY84" i="27" s="1"/>
  <c r="EO30" i="27"/>
  <c r="AY87" i="27" s="1"/>
  <c r="ES28" i="27"/>
  <c r="CF85" i="27" s="1"/>
  <c r="EP26" i="27"/>
  <c r="EO37" i="27"/>
  <c r="AY94" i="27" s="1"/>
  <c r="EQ37" i="27"/>
  <c r="BJ94" i="27" s="1"/>
  <c r="ET36" i="27"/>
  <c r="CQ93" i="27" s="1"/>
  <c r="EQ36" i="27"/>
  <c r="BJ93" i="27" s="1"/>
  <c r="EQ38" i="27"/>
  <c r="BJ95" i="27" s="1"/>
  <c r="CV37" i="27"/>
  <c r="CL94" i="27" s="1"/>
  <c r="ER38" i="27"/>
  <c r="BU95" i="27" s="1"/>
  <c r="D40" i="34"/>
  <c r="T41" i="34"/>
  <c r="AI42" i="34"/>
  <c r="BJ40" i="34"/>
  <c r="Q42" i="34"/>
  <c r="AS40" i="34"/>
  <c r="BH41" i="34"/>
  <c r="AA40" i="34"/>
  <c r="AP41" i="34"/>
  <c r="BF42" i="34"/>
  <c r="I40" i="34"/>
  <c r="X41" i="34"/>
  <c r="AN42" i="34"/>
  <c r="P41" i="34"/>
  <c r="AF42" i="34"/>
  <c r="H41" i="34"/>
  <c r="W42" i="34"/>
  <c r="BH40" i="34"/>
  <c r="O42" i="34"/>
  <c r="EO36" i="27"/>
  <c r="AY93" i="27" s="1"/>
  <c r="EP35" i="27"/>
  <c r="CS38" i="27"/>
  <c r="BE95" i="27" s="1"/>
  <c r="CS35" i="27"/>
  <c r="BE92" i="27" s="1"/>
  <c r="CV38" i="27"/>
  <c r="CL95" i="27" s="1"/>
  <c r="ET37" i="27"/>
  <c r="CQ94" i="27" s="1"/>
  <c r="CQ38" i="27"/>
  <c r="AT95" i="27" s="1"/>
  <c r="N40" i="34"/>
  <c r="AD41" i="34"/>
  <c r="AS42" i="34"/>
  <c r="K41" i="34"/>
  <c r="AA42" i="34"/>
  <c r="BB40" i="34"/>
  <c r="I42" i="34"/>
  <c r="AK40" i="34"/>
  <c r="AZ41" i="34"/>
  <c r="R40" i="34"/>
  <c r="AH41" i="34"/>
  <c r="AW42" i="34"/>
  <c r="J40" i="34"/>
  <c r="Y41" i="34"/>
  <c r="AO42" i="34"/>
  <c r="Q41" i="34"/>
  <c r="AG42" i="34"/>
  <c r="I41" i="34"/>
  <c r="X42" i="34"/>
  <c r="CR37" i="27"/>
  <c r="ER37" i="27"/>
  <c r="BU94" i="27" s="1"/>
  <c r="ET35" i="27"/>
  <c r="CQ92" i="27" s="1"/>
  <c r="CU37" i="27"/>
  <c r="CA94" i="27" s="1"/>
  <c r="EN36" i="27"/>
  <c r="AN93" i="27" s="1"/>
  <c r="CU35" i="27"/>
  <c r="CA92" i="27" s="1"/>
  <c r="ES38" i="27"/>
  <c r="CF95" i="27" s="1"/>
  <c r="W40" i="34"/>
  <c r="AM41" i="34"/>
  <c r="BB42" i="34"/>
  <c r="F40" i="34"/>
  <c r="U41" i="34"/>
  <c r="AK42" i="34"/>
  <c r="BK40" i="34"/>
  <c r="R42" i="34"/>
  <c r="AT40" i="34"/>
  <c r="BI41" i="34"/>
  <c r="AB40" i="34"/>
  <c r="AR41" i="34"/>
  <c r="BG42" i="34"/>
  <c r="T40" i="34"/>
  <c r="AI41" i="34"/>
  <c r="AY42" i="34"/>
  <c r="K40" i="34"/>
  <c r="AA41" i="34"/>
  <c r="AP42" i="34"/>
  <c r="R41" i="34"/>
  <c r="AH42" i="34"/>
  <c r="CQ35" i="27"/>
  <c r="AT92" i="27" s="1"/>
  <c r="CT36" i="27"/>
  <c r="BP93" i="27" s="1"/>
  <c r="CP36" i="27"/>
  <c r="AI93" i="27" s="1"/>
  <c r="EQ35" i="27"/>
  <c r="BJ92" i="27" s="1"/>
  <c r="ET38" i="27"/>
  <c r="CQ95" i="27" s="1"/>
  <c r="EP38" i="27"/>
  <c r="CP38" i="27"/>
  <c r="AI95" i="27" s="1"/>
  <c r="AG40" i="34"/>
  <c r="AV41" i="34"/>
  <c r="BK42" i="34"/>
  <c r="O40" i="34"/>
  <c r="AE41" i="34"/>
  <c r="AT42" i="34"/>
  <c r="M41" i="34"/>
  <c r="AB42" i="34"/>
  <c r="BC40" i="34"/>
  <c r="J42" i="34"/>
  <c r="AL40" i="34"/>
  <c r="BA41" i="34"/>
  <c r="AD40" i="34"/>
  <c r="AS41" i="34"/>
  <c r="BH42" i="34"/>
  <c r="U40" i="34"/>
  <c r="AK41" i="34"/>
  <c r="AZ42" i="34"/>
  <c r="M40" i="34"/>
  <c r="AB41" i="34"/>
  <c r="AR42" i="34"/>
  <c r="CR36" i="27"/>
  <c r="ER36" i="27"/>
  <c r="BU93" i="27" s="1"/>
  <c r="CQ36" i="27"/>
  <c r="AT93" i="27" s="1"/>
  <c r="ES36" i="27"/>
  <c r="CF93" i="27" s="1"/>
  <c r="CP35" i="27"/>
  <c r="AI92" i="27" s="1"/>
  <c r="CV35" i="27"/>
  <c r="CL92" i="27" s="1"/>
  <c r="CU38" i="27"/>
  <c r="CA95" i="27" s="1"/>
  <c r="AP40" i="34"/>
  <c r="BF41" i="34"/>
  <c r="X40" i="34"/>
  <c r="AN41" i="34"/>
  <c r="BC42" i="34"/>
  <c r="G40" i="34"/>
  <c r="V41" i="34"/>
  <c r="AL42" i="34"/>
  <c r="D41" i="34"/>
  <c r="T42" i="34"/>
  <c r="AU40" i="34"/>
  <c r="BJ41" i="34"/>
  <c r="AM40" i="34"/>
  <c r="BB41" i="34"/>
  <c r="AE40" i="34"/>
  <c r="AT41" i="34"/>
  <c r="BI42" i="34"/>
  <c r="V40" i="34"/>
  <c r="AL41" i="34"/>
  <c r="BA42" i="34"/>
  <c r="CS37" i="27"/>
  <c r="BE94" i="27" s="1"/>
  <c r="ES37" i="27"/>
  <c r="CF94" i="27" s="1"/>
  <c r="CR35" i="27"/>
  <c r="CR38" i="27"/>
  <c r="EN35" i="27"/>
  <c r="AN92" i="27" s="1"/>
  <c r="EN37" i="27"/>
  <c r="AN94" i="27" s="1"/>
  <c r="CT38" i="27"/>
  <c r="BP95" i="27" s="1"/>
  <c r="AZ40" i="34"/>
  <c r="G42" i="34"/>
  <c r="AH40" i="34"/>
  <c r="AW41" i="34"/>
  <c r="P40" i="34"/>
  <c r="AF41" i="34"/>
  <c r="AU42" i="34"/>
  <c r="N41" i="34"/>
  <c r="AD42" i="34"/>
  <c r="BD40" i="34"/>
  <c r="K42" i="34"/>
  <c r="AV40" i="34"/>
  <c r="BK41" i="34"/>
  <c r="AN40" i="34"/>
  <c r="BC41" i="34"/>
  <c r="AF40" i="34"/>
  <c r="AU41" i="34"/>
  <c r="BJ42" i="34"/>
  <c r="EO35" i="27"/>
  <c r="AY92" i="27" s="1"/>
  <c r="ER35" i="27"/>
  <c r="BU92" i="27" s="1"/>
  <c r="CS36" i="27"/>
  <c r="BE93" i="27" s="1"/>
  <c r="ES35" i="27"/>
  <c r="CF92" i="27" s="1"/>
  <c r="CT35" i="27"/>
  <c r="BP92" i="27" s="1"/>
  <c r="CQ37" i="27"/>
  <c r="AT94" i="27" s="1"/>
  <c r="EO38" i="27"/>
  <c r="AY95" i="27" s="1"/>
  <c r="BI40" i="34"/>
  <c r="P42" i="34"/>
  <c r="AR40" i="34"/>
  <c r="BG41" i="34"/>
  <c r="Y40" i="34"/>
  <c r="AO41" i="34"/>
  <c r="BD42" i="34"/>
  <c r="H40" i="34"/>
  <c r="W41" i="34"/>
  <c r="AM42" i="34"/>
  <c r="F41" i="34"/>
  <c r="U42" i="34"/>
  <c r="BF40" i="34"/>
  <c r="M42" i="34"/>
  <c r="AW40" i="34"/>
  <c r="D42" i="34"/>
  <c r="AO40" i="34"/>
  <c r="BD41" i="34"/>
  <c r="EP36" i="27"/>
  <c r="CV36" i="27"/>
  <c r="CL93" i="27" s="1"/>
  <c r="CT37" i="27"/>
  <c r="BP94" i="27" s="1"/>
  <c r="CP37" i="27"/>
  <c r="AI94" i="27" s="1"/>
  <c r="CU36" i="27"/>
  <c r="CA93" i="27" s="1"/>
  <c r="EP37" i="27"/>
  <c r="EN38" i="27"/>
  <c r="AN95" i="27" s="1"/>
  <c r="J41" i="34"/>
  <c r="Y42" i="34"/>
  <c r="BA40" i="34"/>
  <c r="H42" i="34"/>
  <c r="AI40" i="34"/>
  <c r="AY41" i="34"/>
  <c r="Q40" i="34"/>
  <c r="AG41" i="34"/>
  <c r="AV42" i="34"/>
  <c r="O41" i="34"/>
  <c r="AE42" i="34"/>
  <c r="G41" i="34"/>
  <c r="V42" i="34"/>
  <c r="BG40" i="34"/>
  <c r="N42" i="34"/>
  <c r="AY40" i="34"/>
  <c r="F42" i="34"/>
  <c r="BZ35" i="27"/>
  <c r="BN92" i="27" s="1"/>
  <c r="DF37" i="27"/>
  <c r="CM94" i="27" s="1"/>
  <c r="BX37" i="27"/>
  <c r="DF36" i="27"/>
  <c r="CM93" i="27" s="1"/>
  <c r="DC38" i="27"/>
  <c r="BF95" i="27" s="1"/>
  <c r="DA37" i="27"/>
  <c r="AU94" i="27" s="1"/>
  <c r="CA36" i="27"/>
  <c r="BY93" i="27" s="1"/>
  <c r="CJ38" i="27"/>
  <c r="BO95" i="27" s="1"/>
  <c r="BX38" i="27"/>
  <c r="DK37" i="27"/>
  <c r="AV94" i="27" s="1"/>
  <c r="BX35" i="27"/>
  <c r="DD36" i="27"/>
  <c r="BQ93" i="27" s="1"/>
  <c r="BN35" i="27"/>
  <c r="DM38" i="27"/>
  <c r="BG95" i="27" s="1"/>
  <c r="BN37" i="27"/>
  <c r="BO37" i="27"/>
  <c r="BB94" i="27" s="1"/>
  <c r="BQ35" i="27"/>
  <c r="BX92" i="27" s="1"/>
  <c r="BW38" i="27"/>
  <c r="AR95" i="27" s="1"/>
  <c r="AB40" i="31"/>
  <c r="AR41" i="31"/>
  <c r="BG42" i="31"/>
  <c r="N40" i="30"/>
  <c r="AD41" i="30"/>
  <c r="AS42" i="30"/>
  <c r="J40" i="31"/>
  <c r="Y41" i="31"/>
  <c r="AO42" i="31"/>
  <c r="K41" i="30"/>
  <c r="AA42" i="30"/>
  <c r="K40" i="31"/>
  <c r="AA41" i="31"/>
  <c r="AP42" i="31"/>
  <c r="M41" i="30"/>
  <c r="AB42" i="30"/>
  <c r="I41" i="31"/>
  <c r="X42" i="31"/>
  <c r="BC40" i="30"/>
  <c r="J42" i="30"/>
  <c r="AO40" i="29"/>
  <c r="AZ40" i="31"/>
  <c r="G42" i="31"/>
  <c r="AL40" i="30"/>
  <c r="BA41" i="30"/>
  <c r="W40" i="29"/>
  <c r="AR40" i="31"/>
  <c r="BG41" i="31"/>
  <c r="AD40" i="30"/>
  <c r="AS41" i="30"/>
  <c r="BH42" i="30"/>
  <c r="O40" i="29"/>
  <c r="BB40" i="31"/>
  <c r="I42" i="31"/>
  <c r="AN40" i="30"/>
  <c r="BC41" i="30"/>
  <c r="Y40" i="29"/>
  <c r="BC40" i="31"/>
  <c r="J42" i="31"/>
  <c r="AO40" i="30"/>
  <c r="BD41" i="30"/>
  <c r="AA40" i="29"/>
  <c r="AW41" i="29"/>
  <c r="CA35" i="27"/>
  <c r="BY92" i="27" s="1"/>
  <c r="CK35" i="27"/>
  <c r="BZ92" i="27" s="1"/>
  <c r="DB38" i="27"/>
  <c r="DM36" i="27"/>
  <c r="BG93" i="27" s="1"/>
  <c r="DM35" i="27"/>
  <c r="BG92" i="27" s="1"/>
  <c r="CJ36" i="27"/>
  <c r="BO93" i="27" s="1"/>
  <c r="BV37" i="27"/>
  <c r="AG94" i="27" s="1"/>
  <c r="DE36" i="27"/>
  <c r="CB93" i="27" s="1"/>
  <c r="BZ37" i="27"/>
  <c r="BN94" i="27" s="1"/>
  <c r="DB37" i="27"/>
  <c r="CL37" i="27"/>
  <c r="CK94" i="27" s="1"/>
  <c r="BY35" i="27"/>
  <c r="BC92" i="27" s="1"/>
  <c r="DA36" i="27"/>
  <c r="AU93" i="27" s="1"/>
  <c r="CK36" i="27"/>
  <c r="BZ93" i="27" s="1"/>
  <c r="CH38" i="27"/>
  <c r="BM35" i="27"/>
  <c r="AQ92" i="27" s="1"/>
  <c r="CZ38" i="27"/>
  <c r="AJ95" i="27" s="1"/>
  <c r="BP36" i="27"/>
  <c r="BM93" i="27" s="1"/>
  <c r="CH35" i="27"/>
  <c r="BV38" i="27"/>
  <c r="AG95" i="27" s="1"/>
  <c r="CI36" i="27"/>
  <c r="BD93" i="27" s="1"/>
  <c r="AL40" i="31"/>
  <c r="BA41" i="31"/>
  <c r="W40" i="30"/>
  <c r="AM41" i="30"/>
  <c r="BB42" i="30"/>
  <c r="I40" i="29"/>
  <c r="T40" i="31"/>
  <c r="AI41" i="31"/>
  <c r="AY42" i="31"/>
  <c r="F40" i="30"/>
  <c r="U41" i="30"/>
  <c r="AK42" i="30"/>
  <c r="U40" i="31"/>
  <c r="AK41" i="31"/>
  <c r="AZ42" i="31"/>
  <c r="G40" i="30"/>
  <c r="V41" i="30"/>
  <c r="AL42" i="30"/>
  <c r="R41" i="31"/>
  <c r="AH42" i="31"/>
  <c r="D41" i="30"/>
  <c r="T42" i="30"/>
  <c r="AY40" i="29"/>
  <c r="BI40" i="31"/>
  <c r="P42" i="31"/>
  <c r="AU40" i="30"/>
  <c r="BJ41" i="30"/>
  <c r="AG40" i="29"/>
  <c r="BA40" i="31"/>
  <c r="H42" i="31"/>
  <c r="AM40" i="30"/>
  <c r="BB41" i="30"/>
  <c r="X40" i="29"/>
  <c r="BK40" i="31"/>
  <c r="R42" i="31"/>
  <c r="AW40" i="30"/>
  <c r="D42" i="30"/>
  <c r="AI40" i="29"/>
  <c r="D41" i="31"/>
  <c r="T42" i="31"/>
  <c r="AY40" i="30"/>
  <c r="F42" i="30"/>
  <c r="AH40" i="29"/>
  <c r="BG41" i="29"/>
  <c r="AD40" i="28"/>
  <c r="AS41" i="28"/>
  <c r="BH42" i="28"/>
  <c r="K40" i="4"/>
  <c r="AB41" i="4"/>
  <c r="AS42" i="4"/>
  <c r="CB36" i="27"/>
  <c r="CJ93" i="27" s="1"/>
  <c r="CB35" i="27"/>
  <c r="CJ92" i="27" s="1"/>
  <c r="CG37" i="27"/>
  <c r="AS94" i="27" s="1"/>
  <c r="DK35" i="27"/>
  <c r="AV92" i="27" s="1"/>
  <c r="DP38" i="27"/>
  <c r="CN95" i="27" s="1"/>
  <c r="CL36" i="27"/>
  <c r="CK93" i="27" s="1"/>
  <c r="DK36" i="27"/>
  <c r="AV93" i="27" s="1"/>
  <c r="CI37" i="27"/>
  <c r="BD94" i="27" s="1"/>
  <c r="BZ36" i="27"/>
  <c r="BN93" i="27" s="1"/>
  <c r="DN35" i="27"/>
  <c r="BR92" i="27" s="1"/>
  <c r="BP35" i="27"/>
  <c r="BM92" i="27" s="1"/>
  <c r="CL35" i="27"/>
  <c r="CK92" i="27" s="1"/>
  <c r="BQ36" i="27"/>
  <c r="BX93" i="27" s="1"/>
  <c r="CA38" i="27"/>
  <c r="BY95" i="27" s="1"/>
  <c r="AU40" i="31"/>
  <c r="BJ41" i="31"/>
  <c r="AG40" i="30"/>
  <c r="AV41" i="30"/>
  <c r="BK42" i="30"/>
  <c r="R40" i="29"/>
  <c r="AD40" i="31"/>
  <c r="AS41" i="31"/>
  <c r="BH42" i="31"/>
  <c r="O40" i="30"/>
  <c r="AE41" i="30"/>
  <c r="AT42" i="30"/>
  <c r="AE40" i="31"/>
  <c r="AT41" i="31"/>
  <c r="BI42" i="31"/>
  <c r="P40" i="30"/>
  <c r="AF41" i="30"/>
  <c r="AU42" i="30"/>
  <c r="M40" i="31"/>
  <c r="AB41" i="31"/>
  <c r="AR42" i="31"/>
  <c r="N41" i="30"/>
  <c r="AD42" i="30"/>
  <c r="J41" i="31"/>
  <c r="Y42" i="31"/>
  <c r="BD40" i="30"/>
  <c r="K42" i="30"/>
  <c r="AP40" i="29"/>
  <c r="BJ40" i="31"/>
  <c r="Q42" i="31"/>
  <c r="AV40" i="30"/>
  <c r="BK41" i="30"/>
  <c r="M41" i="31"/>
  <c r="AB42" i="31"/>
  <c r="BG40" i="30"/>
  <c r="N42" i="30"/>
  <c r="N41" i="31"/>
  <c r="AD42" i="31"/>
  <c r="BH40" i="30"/>
  <c r="O42" i="30"/>
  <c r="BA40" i="29"/>
  <c r="H42" i="29"/>
  <c r="AM40" i="28"/>
  <c r="BB41" i="28"/>
  <c r="U40" i="4"/>
  <c r="AL41" i="4"/>
  <c r="BB42" i="4"/>
  <c r="DD37" i="27"/>
  <c r="BQ94" i="27" s="1"/>
  <c r="BW37" i="27"/>
  <c r="AR94" i="27" s="1"/>
  <c r="CI38" i="27"/>
  <c r="BD95" i="27" s="1"/>
  <c r="DL36" i="27"/>
  <c r="DB36" i="27"/>
  <c r="BW35" i="27"/>
  <c r="AR92" i="27" s="1"/>
  <c r="CB37" i="27"/>
  <c r="CJ94" i="27" s="1"/>
  <c r="DC36" i="27"/>
  <c r="BF93" i="27" s="1"/>
  <c r="CB38" i="27"/>
  <c r="CJ95" i="27" s="1"/>
  <c r="CA37" i="27"/>
  <c r="BY94" i="27" s="1"/>
  <c r="DB35" i="27"/>
  <c r="CG38" i="27"/>
  <c r="AS95" i="27" s="1"/>
  <c r="BR38" i="27"/>
  <c r="CI95" i="27" s="1"/>
  <c r="DK38" i="27"/>
  <c r="AV95" i="27" s="1"/>
  <c r="BL36" i="27"/>
  <c r="AF93" i="27" s="1"/>
  <c r="DD38" i="27"/>
  <c r="BQ95" i="27" s="1"/>
  <c r="DM37" i="27"/>
  <c r="BG94" i="27" s="1"/>
  <c r="DE38" i="27"/>
  <c r="CB95" i="27" s="1"/>
  <c r="BZ38" i="27"/>
  <c r="BN95" i="27" s="1"/>
  <c r="BD40" i="31"/>
  <c r="K42" i="31"/>
  <c r="AP40" i="30"/>
  <c r="BF41" i="30"/>
  <c r="AB40" i="29"/>
  <c r="AM40" i="31"/>
  <c r="BB41" i="31"/>
  <c r="X40" i="30"/>
  <c r="AN41" i="30"/>
  <c r="BC42" i="30"/>
  <c r="J40" i="29"/>
  <c r="AN40" i="31"/>
  <c r="BC41" i="31"/>
  <c r="Y40" i="30"/>
  <c r="AO41" i="30"/>
  <c r="BD42" i="30"/>
  <c r="K40" i="29"/>
  <c r="V40" i="31"/>
  <c r="AL41" i="31"/>
  <c r="BA42" i="31"/>
  <c r="H40" i="30"/>
  <c r="W41" i="30"/>
  <c r="AM42" i="30"/>
  <c r="D40" i="31"/>
  <c r="T41" i="31"/>
  <c r="AI42" i="31"/>
  <c r="F41" i="30"/>
  <c r="U42" i="30"/>
  <c r="K41" i="31"/>
  <c r="AA42" i="31"/>
  <c r="BF40" i="30"/>
  <c r="M42" i="30"/>
  <c r="G40" i="31"/>
  <c r="V41" i="31"/>
  <c r="AL42" i="31"/>
  <c r="H41" i="30"/>
  <c r="W42" i="30"/>
  <c r="H40" i="31"/>
  <c r="W41" i="31"/>
  <c r="AM42" i="31"/>
  <c r="I41" i="30"/>
  <c r="X42" i="30"/>
  <c r="BJ40" i="29"/>
  <c r="Q42" i="29"/>
  <c r="AV40" i="28"/>
  <c r="BK41" i="28"/>
  <c r="AE40" i="4"/>
  <c r="AU41" i="4"/>
  <c r="BK42" i="4"/>
  <c r="AK40" i="29"/>
  <c r="BH41" i="29"/>
  <c r="CF38" i="27"/>
  <c r="AH95" i="27" s="1"/>
  <c r="DO37" i="27"/>
  <c r="CC94" i="27" s="1"/>
  <c r="BY36" i="27"/>
  <c r="BC93" i="27" s="1"/>
  <c r="DP36" i="27"/>
  <c r="CN93" i="27" s="1"/>
  <c r="DC35" i="27"/>
  <c r="BF92" i="27" s="1"/>
  <c r="BX36" i="27"/>
  <c r="DF35" i="27"/>
  <c r="CM92" i="27" s="1"/>
  <c r="CK37" i="27"/>
  <c r="BZ94" i="27" s="1"/>
  <c r="DJ37" i="27"/>
  <c r="AK94" i="27" s="1"/>
  <c r="CH36" i="27"/>
  <c r="CF35" i="27"/>
  <c r="AH92" i="27" s="1"/>
  <c r="DP35" i="27"/>
  <c r="CN92" i="27" s="1"/>
  <c r="DL37" i="27"/>
  <c r="BO35" i="27"/>
  <c r="BB92" i="27" s="1"/>
  <c r="BO38" i="27"/>
  <c r="BB95" i="27" s="1"/>
  <c r="BL38" i="27"/>
  <c r="AF95" i="27" s="1"/>
  <c r="BN38" i="27"/>
  <c r="DP37" i="27"/>
  <c r="CN94" i="27" s="1"/>
  <c r="F41" i="31"/>
  <c r="U42" i="31"/>
  <c r="AZ40" i="30"/>
  <c r="G42" i="30"/>
  <c r="AL40" i="29"/>
  <c r="AV40" i="31"/>
  <c r="BK41" i="31"/>
  <c r="AH40" i="30"/>
  <c r="AW41" i="30"/>
  <c r="T40" i="29"/>
  <c r="AW40" i="31"/>
  <c r="D42" i="31"/>
  <c r="AI40" i="30"/>
  <c r="AY41" i="30"/>
  <c r="U40" i="29"/>
  <c r="AF40" i="31"/>
  <c r="AU41" i="31"/>
  <c r="BJ42" i="31"/>
  <c r="Q40" i="30"/>
  <c r="AG41" i="30"/>
  <c r="AV42" i="30"/>
  <c r="N40" i="31"/>
  <c r="AD41" i="31"/>
  <c r="AS42" i="31"/>
  <c r="O41" i="30"/>
  <c r="AE42" i="30"/>
  <c r="F40" i="31"/>
  <c r="U41" i="31"/>
  <c r="AK42" i="31"/>
  <c r="G41" i="30"/>
  <c r="V42" i="30"/>
  <c r="P40" i="31"/>
  <c r="AF41" i="31"/>
  <c r="AU42" i="31"/>
  <c r="Q41" i="30"/>
  <c r="AG42" i="30"/>
  <c r="Q40" i="31"/>
  <c r="AG41" i="31"/>
  <c r="AV42" i="31"/>
  <c r="R41" i="30"/>
  <c r="AH42" i="30"/>
  <c r="K41" i="29"/>
  <c r="AA42" i="29"/>
  <c r="BF40" i="28"/>
  <c r="M42" i="28"/>
  <c r="DE37" i="27"/>
  <c r="CB94" i="27" s="1"/>
  <c r="DN37" i="27"/>
  <c r="BR94" i="27" s="1"/>
  <c r="CG36" i="27"/>
  <c r="AS93" i="27" s="1"/>
  <c r="CZ35" i="27"/>
  <c r="AJ92" i="27" s="1"/>
  <c r="DJ36" i="27"/>
  <c r="AK93" i="27" s="1"/>
  <c r="BY37" i="27"/>
  <c r="BC94" i="27" s="1"/>
  <c r="CZ37" i="27"/>
  <c r="AJ94" i="27" s="1"/>
  <c r="CZ36" i="27"/>
  <c r="AJ93" i="27" s="1"/>
  <c r="DD35" i="27"/>
  <c r="BQ92" i="27" s="1"/>
  <c r="CJ37" i="27"/>
  <c r="BO94" i="27" s="1"/>
  <c r="CK38" i="27"/>
  <c r="BZ95" i="27" s="1"/>
  <c r="BR35" i="27"/>
  <c r="CI92" i="27" s="1"/>
  <c r="BQ38" i="27"/>
  <c r="BX95" i="27" s="1"/>
  <c r="DN38" i="27"/>
  <c r="BR95" i="27" s="1"/>
  <c r="DJ38" i="27"/>
  <c r="AK95" i="27" s="1"/>
  <c r="BM37" i="27"/>
  <c r="AQ94" i="27" s="1"/>
  <c r="BR37" i="27"/>
  <c r="CI94" i="27" s="1"/>
  <c r="O41" i="31"/>
  <c r="AE42" i="31"/>
  <c r="BI40" i="30"/>
  <c r="P42" i="30"/>
  <c r="AU40" i="29"/>
  <c r="BF40" i="31"/>
  <c r="M42" i="31"/>
  <c r="AR40" i="30"/>
  <c r="BG41" i="30"/>
  <c r="AD40" i="29"/>
  <c r="BG40" i="31"/>
  <c r="N42" i="31"/>
  <c r="AS40" i="30"/>
  <c r="BH41" i="30"/>
  <c r="AE40" i="29"/>
  <c r="AO40" i="31"/>
  <c r="BD41" i="31"/>
  <c r="AA40" i="30"/>
  <c r="AP41" i="30"/>
  <c r="BF42" i="30"/>
  <c r="M40" i="29"/>
  <c r="W40" i="31"/>
  <c r="AM41" i="31"/>
  <c r="BB42" i="31"/>
  <c r="I40" i="30"/>
  <c r="X41" i="30"/>
  <c r="AN42" i="30"/>
  <c r="O40" i="31"/>
  <c r="AE41" i="31"/>
  <c r="AT42" i="31"/>
  <c r="P41" i="30"/>
  <c r="AF42" i="30"/>
  <c r="Y40" i="31"/>
  <c r="AO41" i="31"/>
  <c r="BD42" i="31"/>
  <c r="K40" i="30"/>
  <c r="AA41" i="30"/>
  <c r="AP42" i="30"/>
  <c r="AA40" i="31"/>
  <c r="AP41" i="31"/>
  <c r="BF42" i="31"/>
  <c r="M40" i="30"/>
  <c r="AB41" i="30"/>
  <c r="AR42" i="30"/>
  <c r="U41" i="29"/>
  <c r="AK42" i="29"/>
  <c r="G41" i="28"/>
  <c r="V42" i="28"/>
  <c r="AW40" i="4"/>
  <c r="G42" i="4"/>
  <c r="BV35" i="27"/>
  <c r="AG92" i="27" s="1"/>
  <c r="CL38" i="27"/>
  <c r="CK95" i="27" s="1"/>
  <c r="DO36" i="27"/>
  <c r="CC93" i="27" s="1"/>
  <c r="CG35" i="27"/>
  <c r="AS92" i="27" s="1"/>
  <c r="BV36" i="27"/>
  <c r="AG93" i="27" s="1"/>
  <c r="CF36" i="27"/>
  <c r="AH93" i="27" s="1"/>
  <c r="DL35" i="27"/>
  <c r="DF38" i="27"/>
  <c r="CM95" i="27" s="1"/>
  <c r="DC37" i="27"/>
  <c r="BF94" i="27" s="1"/>
  <c r="CI35" i="27"/>
  <c r="BD92" i="27" s="1"/>
  <c r="DJ35" i="27"/>
  <c r="AK92" i="27" s="1"/>
  <c r="DA35" i="27"/>
  <c r="AU92" i="27" s="1"/>
  <c r="BY38" i="27"/>
  <c r="BC95" i="27" s="1"/>
  <c r="DO38" i="27"/>
  <c r="CC95" i="27" s="1"/>
  <c r="BM36" i="27"/>
  <c r="AQ93" i="27" s="1"/>
  <c r="BO36" i="27"/>
  <c r="BB93" i="27" s="1"/>
  <c r="BP37" i="27"/>
  <c r="BM94" i="27" s="1"/>
  <c r="BP38" i="27"/>
  <c r="BM95" i="27" s="1"/>
  <c r="DA38" i="27"/>
  <c r="AU95" i="27" s="1"/>
  <c r="I40" i="31"/>
  <c r="X41" i="31"/>
  <c r="AN42" i="31"/>
  <c r="J41" i="30"/>
  <c r="Y42" i="30"/>
  <c r="G41" i="31"/>
  <c r="V42" i="31"/>
  <c r="BA40" i="30"/>
  <c r="H42" i="30"/>
  <c r="H41" i="31"/>
  <c r="W42" i="31"/>
  <c r="BB40" i="30"/>
  <c r="I42" i="30"/>
  <c r="AN40" i="29"/>
  <c r="AY40" i="31"/>
  <c r="F42" i="31"/>
  <c r="AK40" i="30"/>
  <c r="AZ41" i="30"/>
  <c r="V40" i="29"/>
  <c r="AG40" i="31"/>
  <c r="AV41" i="31"/>
  <c r="BK42" i="31"/>
  <c r="R40" i="30"/>
  <c r="AH41" i="30"/>
  <c r="AW42" i="30"/>
  <c r="D40" i="29"/>
  <c r="X40" i="31"/>
  <c r="AN41" i="31"/>
  <c r="BC42" i="31"/>
  <c r="J40" i="30"/>
  <c r="Y41" i="30"/>
  <c r="AO42" i="30"/>
  <c r="AI40" i="31"/>
  <c r="AY41" i="31"/>
  <c r="U40" i="30"/>
  <c r="AK41" i="30"/>
  <c r="AZ42" i="30"/>
  <c r="G40" i="29"/>
  <c r="AK40" i="31"/>
  <c r="AZ41" i="31"/>
  <c r="V40" i="30"/>
  <c r="AL41" i="30"/>
  <c r="BA42" i="30"/>
  <c r="H40" i="29"/>
  <c r="AE41" i="29"/>
  <c r="AT42" i="29"/>
  <c r="P41" i="28"/>
  <c r="AF42" i="28"/>
  <c r="BG40" i="4"/>
  <c r="P42" i="4"/>
  <c r="CJ35" i="27"/>
  <c r="BO92" i="27" s="1"/>
  <c r="BW36" i="27"/>
  <c r="AR93" i="27" s="1"/>
  <c r="DE35" i="27"/>
  <c r="CB92" i="27" s="1"/>
  <c r="CF37" i="27"/>
  <c r="AH94" i="27" s="1"/>
  <c r="CH37" i="27"/>
  <c r="DL38" i="27"/>
  <c r="DN36" i="27"/>
  <c r="BR93" i="27" s="1"/>
  <c r="DO35" i="27"/>
  <c r="CC92" i="27" s="1"/>
  <c r="BN36" i="27"/>
  <c r="BQ37" i="27"/>
  <c r="BX94" i="27" s="1"/>
  <c r="BM38" i="27"/>
  <c r="AQ95" i="27" s="1"/>
  <c r="BL37" i="27"/>
  <c r="AF94" i="27" s="1"/>
  <c r="BR36" i="27"/>
  <c r="CI93" i="27" s="1"/>
  <c r="BL35" i="27"/>
  <c r="AF92" i="27" s="1"/>
  <c r="R40" i="31"/>
  <c r="AH41" i="31"/>
  <c r="AW42" i="31"/>
  <c r="D40" i="30"/>
  <c r="T41" i="30"/>
  <c r="AI42" i="30"/>
  <c r="P41" i="31"/>
  <c r="AF42" i="31"/>
  <c r="BJ40" i="30"/>
  <c r="Q42" i="30"/>
  <c r="Q41" i="31"/>
  <c r="AG42" i="31"/>
  <c r="BK40" i="30"/>
  <c r="R42" i="30"/>
  <c r="AW40" i="29"/>
  <c r="BH40" i="31"/>
  <c r="O42" i="31"/>
  <c r="AT40" i="30"/>
  <c r="BI41" i="30"/>
  <c r="AF40" i="29"/>
  <c r="AP40" i="31"/>
  <c r="BF41" i="31"/>
  <c r="AB40" i="30"/>
  <c r="AR41" i="30"/>
  <c r="BG42" i="30"/>
  <c r="N40" i="29"/>
  <c r="AH40" i="31"/>
  <c r="AW41" i="31"/>
  <c r="T40" i="30"/>
  <c r="AI41" i="30"/>
  <c r="AY42" i="30"/>
  <c r="F40" i="29"/>
  <c r="AS40" i="31"/>
  <c r="BH41" i="31"/>
  <c r="AE40" i="30"/>
  <c r="AT41" i="30"/>
  <c r="BI42" i="30"/>
  <c r="P40" i="29"/>
  <c r="AT40" i="31"/>
  <c r="BI41" i="31"/>
  <c r="AF40" i="30"/>
  <c r="AU41" i="30"/>
  <c r="BJ42" i="30"/>
  <c r="Q40" i="29"/>
  <c r="AN41" i="29"/>
  <c r="BC42" i="29"/>
  <c r="J40" i="28"/>
  <c r="Y41" i="28"/>
  <c r="AO42" i="28"/>
  <c r="I41" i="4"/>
  <c r="Y42" i="4"/>
  <c r="V41" i="29"/>
  <c r="AL42" i="29"/>
  <c r="D41" i="4"/>
  <c r="BB40" i="29"/>
  <c r="AB42" i="29"/>
  <c r="H41" i="28"/>
  <c r="W42" i="28"/>
  <c r="AY40" i="4"/>
  <c r="H42" i="4"/>
  <c r="AG41" i="29"/>
  <c r="AV42" i="29"/>
  <c r="R41" i="28"/>
  <c r="AH42" i="28"/>
  <c r="BI40" i="4"/>
  <c r="R42" i="4"/>
  <c r="F41" i="29"/>
  <c r="U42" i="29"/>
  <c r="AZ40" i="28"/>
  <c r="G42" i="28"/>
  <c r="AH40" i="4"/>
  <c r="AY41" i="4"/>
  <c r="BF40" i="29"/>
  <c r="M42" i="29"/>
  <c r="AR40" i="28"/>
  <c r="BG41" i="28"/>
  <c r="Y40" i="4"/>
  <c r="AP41" i="4"/>
  <c r="BG42" i="4"/>
  <c r="BG40" i="29"/>
  <c r="N42" i="29"/>
  <c r="AS40" i="28"/>
  <c r="BH41" i="28"/>
  <c r="AA40" i="4"/>
  <c r="AR41" i="4"/>
  <c r="BH42" i="4"/>
  <c r="BH40" i="29"/>
  <c r="O42" i="29"/>
  <c r="AT40" i="28"/>
  <c r="BI41" i="28"/>
  <c r="AB40" i="4"/>
  <c r="AS41" i="4"/>
  <c r="BI42" i="4"/>
  <c r="BI40" i="29"/>
  <c r="P42" i="29"/>
  <c r="AU40" i="28"/>
  <c r="BJ41" i="28"/>
  <c r="AD40" i="4"/>
  <c r="AT41" i="4"/>
  <c r="BJ42" i="4"/>
  <c r="AN40" i="4"/>
  <c r="BK40" i="29"/>
  <c r="AU42" i="29"/>
  <c r="Q41" i="28"/>
  <c r="AG42" i="28"/>
  <c r="BH40" i="4"/>
  <c r="Q42" i="4"/>
  <c r="AP41" i="29"/>
  <c r="BF42" i="29"/>
  <c r="M40" i="28"/>
  <c r="AB41" i="28"/>
  <c r="AR42" i="28"/>
  <c r="K41" i="4"/>
  <c r="AB42" i="4"/>
  <c r="O41" i="29"/>
  <c r="AE42" i="29"/>
  <c r="BI40" i="28"/>
  <c r="P42" i="28"/>
  <c r="AR40" i="4"/>
  <c r="BH41" i="4"/>
  <c r="G41" i="29"/>
  <c r="V42" i="29"/>
  <c r="BA40" i="28"/>
  <c r="H42" i="28"/>
  <c r="AI40" i="4"/>
  <c r="AZ41" i="4"/>
  <c r="H41" i="29"/>
  <c r="W42" i="29"/>
  <c r="BB40" i="28"/>
  <c r="I42" i="28"/>
  <c r="AK40" i="4"/>
  <c r="BA41" i="4"/>
  <c r="I41" i="29"/>
  <c r="X42" i="29"/>
  <c r="BC40" i="28"/>
  <c r="J42" i="28"/>
  <c r="AL40" i="4"/>
  <c r="BB41" i="4"/>
  <c r="J41" i="29"/>
  <c r="Y42" i="29"/>
  <c r="BD40" i="28"/>
  <c r="K42" i="28"/>
  <c r="AM40" i="4"/>
  <c r="BC41" i="4"/>
  <c r="R41" i="4"/>
  <c r="M41" i="29"/>
  <c r="BD42" i="29"/>
  <c r="K40" i="28"/>
  <c r="AA41" i="28"/>
  <c r="AP42" i="28"/>
  <c r="J41" i="4"/>
  <c r="AA42" i="4"/>
  <c r="AZ41" i="29"/>
  <c r="V40" i="28"/>
  <c r="AL41" i="28"/>
  <c r="BA42" i="28"/>
  <c r="D39" i="4"/>
  <c r="U41" i="4"/>
  <c r="AL42" i="4"/>
  <c r="X41" i="29"/>
  <c r="AN42" i="29"/>
  <c r="J41" i="28"/>
  <c r="Y42" i="28"/>
  <c r="BA40" i="4"/>
  <c r="J42" i="4"/>
  <c r="P41" i="29"/>
  <c r="AF42" i="29"/>
  <c r="BJ40" i="28"/>
  <c r="Q42" i="28"/>
  <c r="AS40" i="4"/>
  <c r="BI41" i="4"/>
  <c r="Q41" i="29"/>
  <c r="AG42" i="29"/>
  <c r="BK40" i="28"/>
  <c r="R42" i="28"/>
  <c r="AT40" i="4"/>
  <c r="BJ41" i="4"/>
  <c r="R41" i="29"/>
  <c r="AH42" i="29"/>
  <c r="D41" i="28"/>
  <c r="T42" i="28"/>
  <c r="AU40" i="4"/>
  <c r="BK41" i="4"/>
  <c r="T41" i="29"/>
  <c r="AI42" i="29"/>
  <c r="F41" i="28"/>
  <c r="U42" i="28"/>
  <c r="AV40" i="4"/>
  <c r="F42" i="4"/>
  <c r="BD41" i="4"/>
  <c r="AF41" i="29"/>
  <c r="U40" i="28"/>
  <c r="AK41" i="28"/>
  <c r="AZ42" i="28"/>
  <c r="D40" i="4"/>
  <c r="T41" i="4"/>
  <c r="AK42" i="4"/>
  <c r="AM40" i="29"/>
  <c r="BI41" i="29"/>
  <c r="AF40" i="28"/>
  <c r="AU41" i="28"/>
  <c r="BJ42" i="28"/>
  <c r="N40" i="4"/>
  <c r="AE41" i="4"/>
  <c r="AU42" i="4"/>
  <c r="AH41" i="29"/>
  <c r="AW42" i="29"/>
  <c r="D40" i="28"/>
  <c r="T41" i="28"/>
  <c r="AI42" i="28"/>
  <c r="BJ40" i="4"/>
  <c r="T42" i="4"/>
  <c r="Y41" i="29"/>
  <c r="AO42" i="29"/>
  <c r="K41" i="28"/>
  <c r="AA42" i="28"/>
  <c r="BB40" i="4"/>
  <c r="K42" i="4"/>
  <c r="AA41" i="29"/>
  <c r="AP42" i="29"/>
  <c r="M41" i="28"/>
  <c r="AB42" i="28"/>
  <c r="BC40" i="4"/>
  <c r="M42" i="4"/>
  <c r="AB41" i="29"/>
  <c r="AR42" i="29"/>
  <c r="N41" i="28"/>
  <c r="AD42" i="28"/>
  <c r="BD40" i="4"/>
  <c r="N42" i="4"/>
  <c r="AD41" i="29"/>
  <c r="AS42" i="29"/>
  <c r="O41" i="28"/>
  <c r="AE42" i="28"/>
  <c r="BF40" i="4"/>
  <c r="O42" i="4"/>
  <c r="T40" i="28"/>
  <c r="AI42" i="4"/>
  <c r="AO41" i="29"/>
  <c r="AE40" i="28"/>
  <c r="AT41" i="28"/>
  <c r="BI42" i="28"/>
  <c r="M40" i="4"/>
  <c r="AD41" i="4"/>
  <c r="AT42" i="4"/>
  <c r="BC40" i="29"/>
  <c r="J42" i="29"/>
  <c r="AO40" i="28"/>
  <c r="BD41" i="28"/>
  <c r="W40" i="4"/>
  <c r="AN41" i="4"/>
  <c r="BD42" i="4"/>
  <c r="AR41" i="29"/>
  <c r="BG42" i="29"/>
  <c r="N40" i="28"/>
  <c r="AD41" i="28"/>
  <c r="AS42" i="28"/>
  <c r="M41" i="4"/>
  <c r="AD42" i="4"/>
  <c r="AI41" i="29"/>
  <c r="AY42" i="29"/>
  <c r="F40" i="28"/>
  <c r="U41" i="28"/>
  <c r="AK42" i="28"/>
  <c r="BK40" i="4"/>
  <c r="U42" i="4"/>
  <c r="AK41" i="29"/>
  <c r="AZ42" i="29"/>
  <c r="G40" i="28"/>
  <c r="V41" i="28"/>
  <c r="AL42" i="28"/>
  <c r="F41" i="4"/>
  <c r="V42" i="4"/>
  <c r="AL41" i="29"/>
  <c r="BA42" i="29"/>
  <c r="H40" i="28"/>
  <c r="W41" i="28"/>
  <c r="AM42" i="28"/>
  <c r="G41" i="4"/>
  <c r="W42" i="4"/>
  <c r="AM41" i="29"/>
  <c r="BB42" i="29"/>
  <c r="I40" i="28"/>
  <c r="X41" i="28"/>
  <c r="AN42" i="28"/>
  <c r="H41" i="4"/>
  <c r="X42" i="4"/>
  <c r="AI41" i="28"/>
  <c r="AY41" i="29"/>
  <c r="AN40" i="28"/>
  <c r="BC41" i="28"/>
  <c r="V40" i="4"/>
  <c r="AM41" i="4"/>
  <c r="BC42" i="4"/>
  <c r="D41" i="29"/>
  <c r="T42" i="29"/>
  <c r="AY40" i="28"/>
  <c r="F42" i="28"/>
  <c r="AG40" i="4"/>
  <c r="AW41" i="4"/>
  <c r="BA41" i="29"/>
  <c r="W40" i="28"/>
  <c r="AM41" i="28"/>
  <c r="BB42" i="28"/>
  <c r="F40" i="4"/>
  <c r="V41" i="4"/>
  <c r="AM42" i="4"/>
  <c r="AS41" i="29"/>
  <c r="BH42" i="29"/>
  <c r="O40" i="28"/>
  <c r="AE41" i="28"/>
  <c r="AT42" i="28"/>
  <c r="N41" i="4"/>
  <c r="AE42" i="4"/>
  <c r="AT41" i="29"/>
  <c r="BI42" i="29"/>
  <c r="P40" i="28"/>
  <c r="AF41" i="28"/>
  <c r="AU42" i="28"/>
  <c r="O41" i="4"/>
  <c r="AF42" i="4"/>
  <c r="AU41" i="29"/>
  <c r="BJ42" i="29"/>
  <c r="Q40" i="28"/>
  <c r="AG41" i="28"/>
  <c r="AV42" i="28"/>
  <c r="P41" i="4"/>
  <c r="AG42" i="4"/>
  <c r="AV41" i="29"/>
  <c r="BK42" i="29"/>
  <c r="R40" i="28"/>
  <c r="AH41" i="28"/>
  <c r="AW42" i="28"/>
  <c r="D42" i="4"/>
  <c r="Q41" i="4"/>
  <c r="AH42" i="4"/>
  <c r="AY42" i="28"/>
  <c r="I42" i="29"/>
  <c r="AW40" i="28"/>
  <c r="D42" i="28"/>
  <c r="AF40" i="4"/>
  <c r="AV41" i="4"/>
  <c r="N41" i="29"/>
  <c r="AD42" i="29"/>
  <c r="BH40" i="28"/>
  <c r="O42" i="28"/>
  <c r="AP40" i="4"/>
  <c r="BG41" i="4"/>
  <c r="AR40" i="29"/>
  <c r="BJ41" i="29"/>
  <c r="AG40" i="28"/>
  <c r="AV41" i="28"/>
  <c r="BK42" i="28"/>
  <c r="O40" i="4"/>
  <c r="AF41" i="4"/>
  <c r="AV42" i="4"/>
  <c r="BB41" i="29"/>
  <c r="X40" i="28"/>
  <c r="AN41" i="28"/>
  <c r="BC42" i="28"/>
  <c r="G40" i="4"/>
  <c r="W41" i="4"/>
  <c r="AN42" i="4"/>
  <c r="BC41" i="29"/>
  <c r="Y40" i="28"/>
  <c r="AO41" i="28"/>
  <c r="BD42" i="28"/>
  <c r="H40" i="4"/>
  <c r="X41" i="4"/>
  <c r="AO42" i="4"/>
  <c r="BD41" i="29"/>
  <c r="AA40" i="28"/>
  <c r="AP41" i="28"/>
  <c r="BF42" i="28"/>
  <c r="I40" i="4"/>
  <c r="Y41" i="4"/>
  <c r="AP42" i="4"/>
  <c r="BF41" i="29"/>
  <c r="AB40" i="28"/>
  <c r="AR41" i="28"/>
  <c r="BG42" i="28"/>
  <c r="J40" i="4"/>
  <c r="AA41" i="4"/>
  <c r="AR42" i="4"/>
  <c r="R42" i="29"/>
  <c r="BG40" i="28"/>
  <c r="N42" i="28"/>
  <c r="AO40" i="4"/>
  <c r="BF41" i="4"/>
  <c r="W41" i="29"/>
  <c r="AM42" i="29"/>
  <c r="I41" i="28"/>
  <c r="X42" i="28"/>
  <c r="AZ40" i="4"/>
  <c r="I42" i="4"/>
  <c r="BD40" i="29"/>
  <c r="K42" i="29"/>
  <c r="AP40" i="28"/>
  <c r="BF41" i="28"/>
  <c r="X40" i="4"/>
  <c r="AO41" i="4"/>
  <c r="BF42" i="4"/>
  <c r="AS40" i="29"/>
  <c r="BK41" i="29"/>
  <c r="AH40" i="28"/>
  <c r="AW41" i="28"/>
  <c r="P40" i="4"/>
  <c r="AG41" i="4"/>
  <c r="AW42" i="4"/>
  <c r="AT40" i="29"/>
  <c r="D42" i="29"/>
  <c r="AI40" i="28"/>
  <c r="AY41" i="28"/>
  <c r="Q40" i="4"/>
  <c r="AH41" i="4"/>
  <c r="AY42" i="4"/>
  <c r="AV40" i="29"/>
  <c r="F42" i="29"/>
  <c r="AK40" i="28"/>
  <c r="AZ41" i="28"/>
  <c r="R40" i="4"/>
  <c r="AI41" i="4"/>
  <c r="AZ42" i="4"/>
  <c r="AZ40" i="29"/>
  <c r="G42" i="29"/>
  <c r="AL40" i="28"/>
  <c r="BA41" i="28"/>
  <c r="T40" i="4"/>
  <c r="AK41" i="4"/>
  <c r="BA42" i="4"/>
  <c r="BL31" i="27"/>
  <c r="AF88" i="27" s="1"/>
  <c r="BN33" i="27"/>
  <c r="BX32" i="27"/>
  <c r="CJ33" i="27"/>
  <c r="BO90" i="27" s="1"/>
  <c r="DC31" i="27"/>
  <c r="BF88" i="27" s="1"/>
  <c r="DO32" i="27"/>
  <c r="CC89" i="27" s="1"/>
  <c r="ED33" i="27"/>
  <c r="BM31" i="27"/>
  <c r="AQ88" i="27" s="1"/>
  <c r="BO33" i="27"/>
  <c r="BB90" i="27" s="1"/>
  <c r="BV33" i="27"/>
  <c r="AG90" i="27" s="1"/>
  <c r="DK31" i="27"/>
  <c r="AV88" i="27" s="1"/>
  <c r="DW32" i="27"/>
  <c r="EI33" i="27"/>
  <c r="BL32" i="27"/>
  <c r="AF89" i="27" s="1"/>
  <c r="BV31" i="27"/>
  <c r="AG88" i="27" s="1"/>
  <c r="BX33" i="27"/>
  <c r="CI33" i="27"/>
  <c r="BD90" i="27" s="1"/>
  <c r="CZ33" i="27"/>
  <c r="AJ90" i="27" s="1"/>
  <c r="DJ32" i="27"/>
  <c r="AK89" i="27" s="1"/>
  <c r="BW33" i="27"/>
  <c r="AR90" i="27" s="1"/>
  <c r="DF32" i="27"/>
  <c r="CM89" i="27" s="1"/>
  <c r="DU33" i="27"/>
  <c r="BO32" i="27"/>
  <c r="BB89" i="27" s="1"/>
  <c r="DT31" i="27"/>
  <c r="EG33" i="27"/>
  <c r="Q36" i="31"/>
  <c r="AK36" i="31"/>
  <c r="BC36" i="31"/>
  <c r="N37" i="31"/>
  <c r="AG37" i="31"/>
  <c r="AZ37" i="31"/>
  <c r="CF31" i="27"/>
  <c r="AH88" i="27" s="1"/>
  <c r="DB34" i="27"/>
  <c r="DY33" i="27"/>
  <c r="N36" i="31"/>
  <c r="AG36" i="31"/>
  <c r="AZ36" i="31"/>
  <c r="J37" i="31"/>
  <c r="AD37" i="31"/>
  <c r="AV37" i="31"/>
  <c r="DX31" i="27"/>
  <c r="AE36" i="31"/>
  <c r="H37" i="31"/>
  <c r="AT37" i="31"/>
  <c r="J38" i="31"/>
  <c r="AD38" i="31"/>
  <c r="AV38" i="31"/>
  <c r="G39" i="31"/>
  <c r="Y39" i="31"/>
  <c r="AS39" i="31"/>
  <c r="BK39" i="31"/>
  <c r="V36" i="30"/>
  <c r="AO36" i="30"/>
  <c r="BH36" i="30"/>
  <c r="R37" i="30"/>
  <c r="DY32" i="27"/>
  <c r="F36" i="31"/>
  <c r="AR36" i="31"/>
  <c r="U37" i="31"/>
  <c r="BF37" i="31"/>
  <c r="P38" i="31"/>
  <c r="AI38" i="31"/>
  <c r="BB38" i="31"/>
  <c r="M39" i="31"/>
  <c r="AF39" i="31"/>
  <c r="AY39" i="31"/>
  <c r="I36" i="30"/>
  <c r="AB36" i="30"/>
  <c r="AU36" i="30"/>
  <c r="DL31" i="27"/>
  <c r="Y36" i="31"/>
  <c r="BK36" i="31"/>
  <c r="AO37" i="31"/>
  <c r="H38" i="31"/>
  <c r="AA38" i="31"/>
  <c r="AT38" i="31"/>
  <c r="D39" i="31"/>
  <c r="W39" i="31"/>
  <c r="AP39" i="31"/>
  <c r="BI39" i="31"/>
  <c r="T36" i="30"/>
  <c r="AM36" i="30"/>
  <c r="BF36" i="30"/>
  <c r="P37" i="30"/>
  <c r="AI37" i="30"/>
  <c r="BB37" i="30"/>
  <c r="M38" i="30"/>
  <c r="CL33" i="27"/>
  <c r="CK90" i="27" s="1"/>
  <c r="T36" i="31"/>
  <c r="W38" i="31"/>
  <c r="AM39" i="31"/>
  <c r="BB36" i="30"/>
  <c r="AF37" i="30"/>
  <c r="DN33" i="27"/>
  <c r="BR90" i="27" s="1"/>
  <c r="AD36" i="31"/>
  <c r="AB38" i="31"/>
  <c r="AR39" i="31"/>
  <c r="BG36" i="30"/>
  <c r="AG37" i="30"/>
  <c r="BF37" i="30"/>
  <c r="W38" i="30"/>
  <c r="AR38" i="30"/>
  <c r="BJ38" i="30"/>
  <c r="U39" i="30"/>
  <c r="AN39" i="30"/>
  <c r="BG39" i="30"/>
  <c r="Q36" i="29"/>
  <c r="AK36" i="29"/>
  <c r="BC36" i="29"/>
  <c r="N37" i="29"/>
  <c r="AG37" i="29"/>
  <c r="AZ37" i="29"/>
  <c r="J38" i="29"/>
  <c r="AD38" i="29"/>
  <c r="AV38" i="29"/>
  <c r="EI31" i="27"/>
  <c r="AM36" i="31"/>
  <c r="AG38" i="31"/>
  <c r="AV39" i="31"/>
  <c r="BI36" i="30"/>
  <c r="AH37" i="30"/>
  <c r="BH37" i="30"/>
  <c r="X38" i="30"/>
  <c r="AS38" i="30"/>
  <c r="BK38" i="30"/>
  <c r="V39" i="30"/>
  <c r="AO39" i="30"/>
  <c r="BH39" i="30"/>
  <c r="R36" i="29"/>
  <c r="AL36" i="29"/>
  <c r="BD36" i="29"/>
  <c r="AV36" i="31"/>
  <c r="AL38" i="31"/>
  <c r="BA39" i="31"/>
  <c r="BK36" i="30"/>
  <c r="AK37" i="30"/>
  <c r="BI37" i="30"/>
  <c r="Y38" i="30"/>
  <c r="AT38" i="30"/>
  <c r="D39" i="30"/>
  <c r="W39" i="30"/>
  <c r="AP39" i="30"/>
  <c r="BI39" i="30"/>
  <c r="T36" i="29"/>
  <c r="AM36" i="29"/>
  <c r="BF36" i="29"/>
  <c r="P37" i="29"/>
  <c r="AI37" i="29"/>
  <c r="BB37" i="29"/>
  <c r="M38" i="29"/>
  <c r="AF38" i="29"/>
  <c r="BD37" i="30"/>
  <c r="T39" i="30"/>
  <c r="AI36" i="29"/>
  <c r="AF37" i="29"/>
  <c r="I38" i="29"/>
  <c r="AU38" i="29"/>
  <c r="J39" i="29"/>
  <c r="AD39" i="29"/>
  <c r="AV39" i="29"/>
  <c r="G36" i="28"/>
  <c r="Y36" i="28"/>
  <c r="AS36" i="28"/>
  <c r="BK36" i="28"/>
  <c r="V37" i="28"/>
  <c r="AO37" i="28"/>
  <c r="BH37" i="28"/>
  <c r="R38" i="28"/>
  <c r="AL38" i="28"/>
  <c r="BD38" i="28"/>
  <c r="BP31" i="27"/>
  <c r="BM88" i="27" s="1"/>
  <c r="BR33" i="27"/>
  <c r="CI90" i="27" s="1"/>
  <c r="CB32" i="27"/>
  <c r="CJ89" i="27" s="1"/>
  <c r="CL34" i="27"/>
  <c r="CK91" i="27" s="1"/>
  <c r="DJ31" i="27"/>
  <c r="AK88" i="27" s="1"/>
  <c r="DV32" i="27"/>
  <c r="EH33" i="27"/>
  <c r="BQ31" i="27"/>
  <c r="BX88" i="27" s="1"/>
  <c r="BN34" i="27"/>
  <c r="BZ33" i="27"/>
  <c r="BN90" i="27" s="1"/>
  <c r="DO31" i="27"/>
  <c r="CC88" i="27" s="1"/>
  <c r="DT33" i="27"/>
  <c r="BP32" i="27"/>
  <c r="BM89" i="27" s="1"/>
  <c r="BZ31" i="27"/>
  <c r="BN88" i="27" s="1"/>
  <c r="CB33" i="27"/>
  <c r="CJ90" i="27" s="1"/>
  <c r="CH34" i="27"/>
  <c r="DD33" i="27"/>
  <c r="BQ90" i="27" s="1"/>
  <c r="DN32" i="27"/>
  <c r="BR89" i="27" s="1"/>
  <c r="CG32" i="27"/>
  <c r="AS89" i="27" s="1"/>
  <c r="DP31" i="27"/>
  <c r="CN88" i="27" s="1"/>
  <c r="ED31" i="27"/>
  <c r="BY31" i="27"/>
  <c r="BC88" i="27" s="1"/>
  <c r="DA31" i="27"/>
  <c r="AU88" i="27" s="1"/>
  <c r="DU32" i="27"/>
  <c r="V36" i="31"/>
  <c r="AO36" i="31"/>
  <c r="BH36" i="31"/>
  <c r="R37" i="31"/>
  <c r="AL37" i="31"/>
  <c r="BD37" i="31"/>
  <c r="CH33" i="27"/>
  <c r="DJ33" i="27"/>
  <c r="AK90" i="27" s="1"/>
  <c r="EJ33" i="27"/>
  <c r="R36" i="31"/>
  <c r="AL36" i="31"/>
  <c r="BD36" i="31"/>
  <c r="O37" i="31"/>
  <c r="AH37" i="31"/>
  <c r="BA37" i="31"/>
  <c r="EJ32" i="27"/>
  <c r="AN36" i="31"/>
  <c r="Q37" i="31"/>
  <c r="BC37" i="31"/>
  <c r="O38" i="31"/>
  <c r="AH38" i="31"/>
  <c r="BA38" i="31"/>
  <c r="K39" i="31"/>
  <c r="AE39" i="31"/>
  <c r="AW39" i="31"/>
  <c r="H36" i="30"/>
  <c r="AA36" i="30"/>
  <c r="AT36" i="30"/>
  <c r="D37" i="30"/>
  <c r="W37" i="30"/>
  <c r="O36" i="31"/>
  <c r="BA36" i="31"/>
  <c r="AE37" i="31"/>
  <c r="BJ37" i="31"/>
  <c r="U38" i="31"/>
  <c r="AN38" i="31"/>
  <c r="BG38" i="31"/>
  <c r="Q39" i="31"/>
  <c r="AK39" i="31"/>
  <c r="BC39" i="31"/>
  <c r="N36" i="30"/>
  <c r="AG36" i="30"/>
  <c r="AZ36" i="30"/>
  <c r="DZ33" i="27"/>
  <c r="AI36" i="31"/>
  <c r="M37" i="31"/>
  <c r="AY37" i="31"/>
  <c r="M38" i="31"/>
  <c r="AF38" i="31"/>
  <c r="AY38" i="31"/>
  <c r="I39" i="31"/>
  <c r="AB39" i="31"/>
  <c r="AU39" i="31"/>
  <c r="F36" i="30"/>
  <c r="X36" i="30"/>
  <c r="AR36" i="30"/>
  <c r="BJ36" i="30"/>
  <c r="U37" i="30"/>
  <c r="AN37" i="30"/>
  <c r="BG37" i="30"/>
  <c r="Q38" i="30"/>
  <c r="BF36" i="31"/>
  <c r="AP38" i="31"/>
  <c r="BF39" i="31"/>
  <c r="F37" i="30"/>
  <c r="AL37" i="30"/>
  <c r="G37" i="31"/>
  <c r="AU38" i="31"/>
  <c r="BJ39" i="31"/>
  <c r="H37" i="30"/>
  <c r="AM37" i="30"/>
  <c r="D38" i="30"/>
  <c r="AD38" i="30"/>
  <c r="AV38" i="30"/>
  <c r="G39" i="30"/>
  <c r="Y39" i="30"/>
  <c r="AS39" i="30"/>
  <c r="BK39" i="30"/>
  <c r="V36" i="29"/>
  <c r="AO36" i="29"/>
  <c r="BH36" i="29"/>
  <c r="BM32" i="27"/>
  <c r="AQ89" i="27" s="1"/>
  <c r="BW31" i="27"/>
  <c r="AR88" i="27" s="1"/>
  <c r="BY33" i="27"/>
  <c r="BC90" i="27" s="1"/>
  <c r="BQ32" i="27"/>
  <c r="BX89" i="27" s="1"/>
  <c r="CA31" i="27"/>
  <c r="BY88" i="27" s="1"/>
  <c r="CF33" i="27"/>
  <c r="AH90" i="27" s="1"/>
  <c r="DK32" i="27"/>
  <c r="AV89" i="27" s="1"/>
  <c r="DW33" i="27"/>
  <c r="BR32" i="27"/>
  <c r="CI89" i="27" s="1"/>
  <c r="BY32" i="27"/>
  <c r="BC89" i="27" s="1"/>
  <c r="CK33" i="27"/>
  <c r="BZ90" i="27" s="1"/>
  <c r="DD31" i="27"/>
  <c r="BQ88" i="27" s="1"/>
  <c r="DP32" i="27"/>
  <c r="CN89" i="27" s="1"/>
  <c r="EE33" i="27"/>
  <c r="BO31" i="27"/>
  <c r="BB88" i="27" s="1"/>
  <c r="BQ33" i="27"/>
  <c r="BX90" i="27" s="1"/>
  <c r="CA32" i="27"/>
  <c r="BY89" i="27" s="1"/>
  <c r="CL32" i="27"/>
  <c r="CK89" i="27" s="1"/>
  <c r="DF31" i="27"/>
  <c r="CM88" i="27" s="1"/>
  <c r="DM31" i="27"/>
  <c r="BG88" i="27" s="1"/>
  <c r="BR34" i="27"/>
  <c r="CI91" i="27" s="1"/>
  <c r="DT32" i="27"/>
  <c r="EF33" i="27"/>
  <c r="CK32" i="27"/>
  <c r="BZ89" i="27" s="1"/>
  <c r="DM32" i="27"/>
  <c r="BG89" i="27" s="1"/>
  <c r="EF32" i="27"/>
  <c r="M36" i="31"/>
  <c r="AF36" i="31"/>
  <c r="AY36" i="31"/>
  <c r="I37" i="31"/>
  <c r="AB37" i="31"/>
  <c r="AU37" i="31"/>
  <c r="BV32" i="27"/>
  <c r="AG89" i="27" s="1"/>
  <c r="DE31" i="27"/>
  <c r="CB88" i="27" s="1"/>
  <c r="DX32" i="27"/>
  <c r="I36" i="31"/>
  <c r="AB36" i="31"/>
  <c r="AU36" i="31"/>
  <c r="F37" i="31"/>
  <c r="X37" i="31"/>
  <c r="AR37" i="31"/>
  <c r="U36" i="31"/>
  <c r="BG36" i="31"/>
  <c r="AK37" i="31"/>
  <c r="F38" i="31"/>
  <c r="X38" i="31"/>
  <c r="AR38" i="31"/>
  <c r="BJ38" i="31"/>
  <c r="U39" i="31"/>
  <c r="AN39" i="31"/>
  <c r="BG39" i="31"/>
  <c r="Q36" i="30"/>
  <c r="AK36" i="30"/>
  <c r="BC36" i="30"/>
  <c r="N37" i="30"/>
  <c r="DB32" i="27"/>
  <c r="AH36" i="31"/>
  <c r="K37" i="31"/>
  <c r="AW37" i="31"/>
  <c r="K38" i="31"/>
  <c r="AE38" i="31"/>
  <c r="AW38" i="31"/>
  <c r="H39" i="31"/>
  <c r="AA39" i="31"/>
  <c r="AT39" i="31"/>
  <c r="D36" i="30"/>
  <c r="W36" i="30"/>
  <c r="AP36" i="30"/>
  <c r="CJ31" i="27"/>
  <c r="BO88" i="27" s="1"/>
  <c r="P36" i="31"/>
  <c r="BB36" i="31"/>
  <c r="AF37" i="31"/>
  <c r="BK37" i="31"/>
  <c r="V38" i="31"/>
  <c r="AO38" i="31"/>
  <c r="BH38" i="31"/>
  <c r="R39" i="31"/>
  <c r="AL39" i="31"/>
  <c r="BD39" i="31"/>
  <c r="O36" i="30"/>
  <c r="AH36" i="30"/>
  <c r="BA36" i="30"/>
  <c r="K37" i="30"/>
  <c r="AE37" i="30"/>
  <c r="AW37" i="30"/>
  <c r="H38" i="30"/>
  <c r="AA38" i="30"/>
  <c r="D38" i="31"/>
  <c r="T39" i="31"/>
  <c r="AI36" i="30"/>
  <c r="X37" i="30"/>
  <c r="AY37" i="30"/>
  <c r="I38" i="31"/>
  <c r="X39" i="31"/>
  <c r="AN36" i="30"/>
  <c r="AA37" i="30"/>
  <c r="AZ37" i="30"/>
  <c r="P38" i="30"/>
  <c r="AM38" i="30"/>
  <c r="BF38" i="30"/>
  <c r="P39" i="30"/>
  <c r="AI39" i="30"/>
  <c r="BB39" i="30"/>
  <c r="M36" i="29"/>
  <c r="AF36" i="29"/>
  <c r="AY36" i="29"/>
  <c r="I37" i="29"/>
  <c r="AB37" i="29"/>
  <c r="AU37" i="29"/>
  <c r="F38" i="29"/>
  <c r="X38" i="29"/>
  <c r="AR38" i="29"/>
  <c r="BJ38" i="29"/>
  <c r="N38" i="31"/>
  <c r="AD39" i="31"/>
  <c r="AS36" i="30"/>
  <c r="AB37" i="30"/>
  <c r="BA37" i="30"/>
  <c r="R38" i="30"/>
  <c r="AN38" i="30"/>
  <c r="BG38" i="30"/>
  <c r="Q39" i="30"/>
  <c r="AK39" i="30"/>
  <c r="BC39" i="30"/>
  <c r="N36" i="29"/>
  <c r="AG36" i="29"/>
  <c r="AZ36" i="29"/>
  <c r="J37" i="29"/>
  <c r="J36" i="31"/>
  <c r="R38" i="31"/>
  <c r="AH39" i="31"/>
  <c r="AW36" i="30"/>
  <c r="AD37" i="30"/>
  <c r="BC37" i="30"/>
  <c r="T38" i="30"/>
  <c r="AO38" i="30"/>
  <c r="BH38" i="30"/>
  <c r="R39" i="30"/>
  <c r="AL39" i="30"/>
  <c r="BD39" i="30"/>
  <c r="O36" i="29"/>
  <c r="AH36" i="29"/>
  <c r="BA36" i="29"/>
  <c r="K37" i="29"/>
  <c r="AE37" i="29"/>
  <c r="AW37" i="29"/>
  <c r="H38" i="29"/>
  <c r="AA38" i="29"/>
  <c r="AT38" i="29"/>
  <c r="BI38" i="30"/>
  <c r="P36" i="29"/>
  <c r="V37" i="29"/>
  <c r="BH37" i="29"/>
  <c r="AL38" i="29"/>
  <c r="F39" i="29"/>
  <c r="X39" i="29"/>
  <c r="AR39" i="29"/>
  <c r="BJ39" i="29"/>
  <c r="U36" i="28"/>
  <c r="AN36" i="28"/>
  <c r="BG36" i="28"/>
  <c r="Q37" i="28"/>
  <c r="AK37" i="28"/>
  <c r="BC37" i="28"/>
  <c r="N38" i="28"/>
  <c r="AG38" i="28"/>
  <c r="AZ38" i="28"/>
  <c r="J39" i="28"/>
  <c r="CG33" i="27"/>
  <c r="AS90" i="27" s="1"/>
  <c r="DL32" i="27"/>
  <c r="BM33" i="27"/>
  <c r="AQ90" i="27" s="1"/>
  <c r="DF34" i="27"/>
  <c r="CM91" i="27" s="1"/>
  <c r="DP34" i="27"/>
  <c r="CN91" i="27" s="1"/>
  <c r="DC33" i="27"/>
  <c r="BF90" i="27" s="1"/>
  <c r="AA36" i="31"/>
  <c r="AP37" i="31"/>
  <c r="D36" i="31"/>
  <c r="T37" i="31"/>
  <c r="K36" i="31"/>
  <c r="T38" i="31"/>
  <c r="AI39" i="31"/>
  <c r="AY36" i="30"/>
  <c r="G38" i="31"/>
  <c r="V39" i="31"/>
  <c r="AL36" i="30"/>
  <c r="V37" i="31"/>
  <c r="BC38" i="31"/>
  <c r="J36" i="30"/>
  <c r="Y37" i="30"/>
  <c r="BI38" i="31"/>
  <c r="F39" i="31"/>
  <c r="J38" i="30"/>
  <c r="AE39" i="30"/>
  <c r="AT36" i="29"/>
  <c r="AL37" i="29"/>
  <c r="O38" i="29"/>
  <c r="BA38" i="29"/>
  <c r="J39" i="31"/>
  <c r="T37" i="30"/>
  <c r="K38" i="30"/>
  <c r="BB38" i="30"/>
  <c r="AF39" i="30"/>
  <c r="I36" i="29"/>
  <c r="AU36" i="29"/>
  <c r="BD38" i="31"/>
  <c r="M37" i="30"/>
  <c r="G38" i="30"/>
  <c r="AY38" i="30"/>
  <c r="AB39" i="30"/>
  <c r="F36" i="29"/>
  <c r="AR36" i="29"/>
  <c r="U37" i="29"/>
  <c r="BG37" i="29"/>
  <c r="AK38" i="29"/>
  <c r="AM39" i="30"/>
  <c r="AO37" i="29"/>
  <c r="BB38" i="29"/>
  <c r="AH39" i="29"/>
  <c r="K36" i="28"/>
  <c r="AW36" i="28"/>
  <c r="AA37" i="28"/>
  <c r="D38" i="28"/>
  <c r="AP38" i="28"/>
  <c r="O39" i="28"/>
  <c r="AH39" i="28"/>
  <c r="BA39" i="28"/>
  <c r="K36" i="4"/>
  <c r="AE36" i="4"/>
  <c r="AW36" i="4"/>
  <c r="H37" i="4"/>
  <c r="AA37" i="4"/>
  <c r="AT37" i="4"/>
  <c r="D38" i="4"/>
  <c r="W38" i="4"/>
  <c r="AP38" i="4"/>
  <c r="BI38" i="4"/>
  <c r="T39" i="4"/>
  <c r="AM39" i="4"/>
  <c r="BF39" i="4"/>
  <c r="AA39" i="4"/>
  <c r="AK38" i="4"/>
  <c r="AZ39" i="4"/>
  <c r="F39" i="30"/>
  <c r="U36" i="29"/>
  <c r="X37" i="29"/>
  <c r="BJ37" i="29"/>
  <c r="AN38" i="29"/>
  <c r="G39" i="29"/>
  <c r="Y39" i="29"/>
  <c r="AS39" i="29"/>
  <c r="BK39" i="29"/>
  <c r="V36" i="28"/>
  <c r="AO36" i="28"/>
  <c r="BH36" i="28"/>
  <c r="R37" i="28"/>
  <c r="AL37" i="28"/>
  <c r="BD37" i="28"/>
  <c r="O38" i="28"/>
  <c r="AH38" i="28"/>
  <c r="BA38" i="28"/>
  <c r="K39" i="28"/>
  <c r="AE39" i="28"/>
  <c r="AW39" i="28"/>
  <c r="H36" i="4"/>
  <c r="AA36" i="4"/>
  <c r="AT36" i="4"/>
  <c r="D37" i="4"/>
  <c r="W37" i="4"/>
  <c r="AP37" i="4"/>
  <c r="BI37" i="4"/>
  <c r="T38" i="4"/>
  <c r="AM38" i="4"/>
  <c r="BF38" i="4"/>
  <c r="P39" i="4"/>
  <c r="AI39" i="4"/>
  <c r="BB39" i="4"/>
  <c r="V39" i="4"/>
  <c r="AO38" i="4"/>
  <c r="BD39" i="4"/>
  <c r="J39" i="30"/>
  <c r="Y36" i="29"/>
  <c r="AA37" i="29"/>
  <c r="D38" i="29"/>
  <c r="AP38" i="29"/>
  <c r="H39" i="29"/>
  <c r="AA39" i="29"/>
  <c r="AT39" i="29"/>
  <c r="D36" i="28"/>
  <c r="W36" i="28"/>
  <c r="AP36" i="28"/>
  <c r="BI36" i="28"/>
  <c r="T37" i="28"/>
  <c r="AM37" i="28"/>
  <c r="BF37" i="28"/>
  <c r="P38" i="28"/>
  <c r="AI38" i="28"/>
  <c r="BB38" i="28"/>
  <c r="M39" i="28"/>
  <c r="AF39" i="28"/>
  <c r="AY39" i="28"/>
  <c r="I36" i="4"/>
  <c r="AB36" i="4"/>
  <c r="AU36" i="4"/>
  <c r="F37" i="4"/>
  <c r="DX33" i="27"/>
  <c r="BW32" i="27"/>
  <c r="AR89" i="27" s="1"/>
  <c r="BR31" i="27"/>
  <c r="CI88" i="27" s="1"/>
  <c r="EE32" i="27"/>
  <c r="DV33" i="27"/>
  <c r="AT36" i="31"/>
  <c r="BL33" i="27"/>
  <c r="AF90" i="27" s="1"/>
  <c r="W36" i="31"/>
  <c r="AM37" i="31"/>
  <c r="AW36" i="31"/>
  <c r="AM38" i="31"/>
  <c r="BB39" i="31"/>
  <c r="I37" i="30"/>
  <c r="X36" i="31"/>
  <c r="Y38" i="31"/>
  <c r="AO39" i="31"/>
  <c r="BD36" i="30"/>
  <c r="BG37" i="31"/>
  <c r="N39" i="31"/>
  <c r="AD36" i="30"/>
  <c r="AS37" i="30"/>
  <c r="P36" i="30"/>
  <c r="U36" i="30"/>
  <c r="AH38" i="30"/>
  <c r="AW39" i="30"/>
  <c r="D37" i="29"/>
  <c r="AP37" i="29"/>
  <c r="T38" i="29"/>
  <c r="BF38" i="29"/>
  <c r="P37" i="31"/>
  <c r="G36" i="30"/>
  <c r="AO37" i="30"/>
  <c r="AE38" i="30"/>
  <c r="H39" i="30"/>
  <c r="AT39" i="30"/>
  <c r="W36" i="29"/>
  <c r="BI36" i="29"/>
  <c r="O39" i="31"/>
  <c r="V37" i="30"/>
  <c r="N38" i="30"/>
  <c r="BC38" i="30"/>
  <c r="AG39" i="30"/>
  <c r="J36" i="29"/>
  <c r="AV36" i="29"/>
  <c r="Y37" i="29"/>
  <c r="BK37" i="29"/>
  <c r="AO38" i="29"/>
  <c r="BF39" i="30"/>
  <c r="AY37" i="29"/>
  <c r="BH38" i="29"/>
  <c r="AM39" i="29"/>
  <c r="P36" i="28"/>
  <c r="BB36" i="28"/>
  <c r="AF37" i="28"/>
  <c r="I38" i="28"/>
  <c r="AU38" i="28"/>
  <c r="T39" i="28"/>
  <c r="AM39" i="28"/>
  <c r="BF39" i="28"/>
  <c r="P36" i="4"/>
  <c r="AI36" i="4"/>
  <c r="BB36" i="4"/>
  <c r="M37" i="4"/>
  <c r="AF37" i="4"/>
  <c r="AY37" i="4"/>
  <c r="I38" i="4"/>
  <c r="AB38" i="4"/>
  <c r="AU38" i="4"/>
  <c r="F39" i="4"/>
  <c r="X39" i="4"/>
  <c r="AR39" i="4"/>
  <c r="BJ39" i="4"/>
  <c r="AO39" i="4"/>
  <c r="BC38" i="4"/>
  <c r="BJ37" i="30"/>
  <c r="X39" i="30"/>
  <c r="AN36" i="29"/>
  <c r="AH37" i="29"/>
  <c r="K38" i="29"/>
  <c r="AW38" i="29"/>
  <c r="K39" i="29"/>
  <c r="AE39" i="29"/>
  <c r="AW39" i="29"/>
  <c r="H36" i="28"/>
  <c r="AA36" i="28"/>
  <c r="AT36" i="28"/>
  <c r="D37" i="28"/>
  <c r="W37" i="28"/>
  <c r="AP37" i="28"/>
  <c r="BI37" i="28"/>
  <c r="T38" i="28"/>
  <c r="AM38" i="28"/>
  <c r="BF38" i="28"/>
  <c r="P39" i="28"/>
  <c r="AI39" i="28"/>
  <c r="BB39" i="28"/>
  <c r="M36" i="4"/>
  <c r="AF36" i="4"/>
  <c r="AY36" i="4"/>
  <c r="I37" i="4"/>
  <c r="AB37" i="4"/>
  <c r="AU37" i="4"/>
  <c r="F38" i="4"/>
  <c r="X38" i="4"/>
  <c r="AR38" i="4"/>
  <c r="BJ38" i="4"/>
  <c r="U39" i="4"/>
  <c r="AN39" i="4"/>
  <c r="BG39" i="4"/>
  <c r="AK39" i="4"/>
  <c r="BH38" i="4"/>
  <c r="I38" i="30"/>
  <c r="AD39" i="30"/>
  <c r="AS36" i="29"/>
  <c r="AK37" i="29"/>
  <c r="N38" i="29"/>
  <c r="AY38" i="29"/>
  <c r="M39" i="29"/>
  <c r="AF39" i="29"/>
  <c r="AY39" i="29"/>
  <c r="I36" i="28"/>
  <c r="AB36" i="28"/>
  <c r="AU36" i="28"/>
  <c r="F37" i="28"/>
  <c r="X37" i="28"/>
  <c r="AR37" i="28"/>
  <c r="BJ37" i="28"/>
  <c r="U38" i="28"/>
  <c r="AN38" i="28"/>
  <c r="BG38" i="28"/>
  <c r="Q39" i="28"/>
  <c r="AK39" i="28"/>
  <c r="BC39" i="28"/>
  <c r="N36" i="4"/>
  <c r="AG36" i="4"/>
  <c r="AZ36" i="4"/>
  <c r="J37" i="4"/>
  <c r="AD37" i="4"/>
  <c r="AV37" i="4"/>
  <c r="G38" i="4"/>
  <c r="Y38" i="4"/>
  <c r="AS38" i="4"/>
  <c r="Q39" i="4"/>
  <c r="AA38" i="4"/>
  <c r="AP39" i="4"/>
  <c r="BD38" i="30"/>
  <c r="K36" i="29"/>
  <c r="T37" i="29"/>
  <c r="BF37" i="29"/>
  <c r="AI38" i="29"/>
  <c r="D39" i="29"/>
  <c r="W39" i="29"/>
  <c r="AP39" i="29"/>
  <c r="BI39" i="29"/>
  <c r="T36" i="28"/>
  <c r="AM36" i="28"/>
  <c r="BF36" i="28"/>
  <c r="P37" i="28"/>
  <c r="AI37" i="28"/>
  <c r="BB37" i="28"/>
  <c r="M38" i="28"/>
  <c r="AF38" i="28"/>
  <c r="AY38" i="28"/>
  <c r="I39" i="28"/>
  <c r="AB39" i="28"/>
  <c r="AU39" i="28"/>
  <c r="F36" i="4"/>
  <c r="X36" i="4"/>
  <c r="AR36" i="4"/>
  <c r="BJ36" i="4"/>
  <c r="DN31" i="27"/>
  <c r="BR88" i="27" s="1"/>
  <c r="BN32" i="27"/>
  <c r="CH32" i="27"/>
  <c r="CA33" i="27"/>
  <c r="BY90" i="27" s="1"/>
  <c r="D37" i="31"/>
  <c r="AP36" i="31"/>
  <c r="BP33" i="27"/>
  <c r="BM90" i="27" s="1"/>
  <c r="AA37" i="31"/>
  <c r="BF38" i="31"/>
  <c r="M36" i="30"/>
  <c r="BZ32" i="27"/>
  <c r="BN89" i="27" s="1"/>
  <c r="BJ36" i="31"/>
  <c r="AS38" i="31"/>
  <c r="BH39" i="31"/>
  <c r="G36" i="31"/>
  <c r="Q38" i="31"/>
  <c r="AG39" i="31"/>
  <c r="AV36" i="30"/>
  <c r="BK37" i="30"/>
  <c r="O37" i="30"/>
  <c r="Q37" i="30"/>
  <c r="BA38" i="30"/>
  <c r="H36" i="29"/>
  <c r="R37" i="29"/>
  <c r="BD37" i="29"/>
  <c r="AH38" i="29"/>
  <c r="BB37" i="31"/>
  <c r="Y36" i="30"/>
  <c r="AU37" i="30"/>
  <c r="AI38" i="30"/>
  <c r="M39" i="30"/>
  <c r="AY39" i="30"/>
  <c r="AB36" i="29"/>
  <c r="F37" i="29"/>
  <c r="Y37" i="31"/>
  <c r="K36" i="30"/>
  <c r="AP37" i="30"/>
  <c r="AF38" i="30"/>
  <c r="I39" i="30"/>
  <c r="AU39" i="30"/>
  <c r="X36" i="29"/>
  <c r="BJ36" i="29"/>
  <c r="AN37" i="29"/>
  <c r="Q38" i="29"/>
  <c r="U38" i="30"/>
  <c r="BB36" i="29"/>
  <c r="R38" i="29"/>
  <c r="O39" i="29"/>
  <c r="BA39" i="29"/>
  <c r="AE36" i="28"/>
  <c r="H37" i="28"/>
  <c r="AT37" i="28"/>
  <c r="W38" i="28"/>
  <c r="BI38" i="28"/>
  <c r="X39" i="28"/>
  <c r="AR39" i="28"/>
  <c r="BJ39" i="28"/>
  <c r="U36" i="4"/>
  <c r="AN36" i="4"/>
  <c r="BG36" i="4"/>
  <c r="Q37" i="4"/>
  <c r="AK37" i="4"/>
  <c r="BC37" i="4"/>
  <c r="N38" i="4"/>
  <c r="AG38" i="4"/>
  <c r="AZ38" i="4"/>
  <c r="J39" i="4"/>
  <c r="AD39" i="4"/>
  <c r="AV39" i="4"/>
  <c r="BG38" i="4"/>
  <c r="BC39" i="4"/>
  <c r="N39" i="4"/>
  <c r="AB38" i="30"/>
  <c r="AR39" i="30"/>
  <c r="BG36" i="29"/>
  <c r="AR37" i="29"/>
  <c r="U38" i="29"/>
  <c r="BC38" i="29"/>
  <c r="P39" i="29"/>
  <c r="AI39" i="29"/>
  <c r="BB39" i="29"/>
  <c r="M36" i="28"/>
  <c r="AF36" i="28"/>
  <c r="AY36" i="28"/>
  <c r="I37" i="28"/>
  <c r="AB37" i="28"/>
  <c r="AU37" i="28"/>
  <c r="F38" i="28"/>
  <c r="X38" i="28"/>
  <c r="AR38" i="28"/>
  <c r="BJ38" i="28"/>
  <c r="U39" i="28"/>
  <c r="AN39" i="28"/>
  <c r="BG39" i="28"/>
  <c r="Q36" i="4"/>
  <c r="AK36" i="4"/>
  <c r="BC36" i="4"/>
  <c r="N37" i="4"/>
  <c r="AG37" i="4"/>
  <c r="AZ37" i="4"/>
  <c r="J38" i="4"/>
  <c r="AD38" i="4"/>
  <c r="AV38" i="4"/>
  <c r="G39" i="4"/>
  <c r="Y39" i="4"/>
  <c r="AS39" i="4"/>
  <c r="BK39" i="4"/>
  <c r="AY39" i="4"/>
  <c r="R39" i="4"/>
  <c r="AG38" i="30"/>
  <c r="AV39" i="30"/>
  <c r="BK36" i="29"/>
  <c r="AT37" i="29"/>
  <c r="W38" i="29"/>
  <c r="BD38" i="29"/>
  <c r="Q39" i="29"/>
  <c r="AK39" i="29"/>
  <c r="BC39" i="29"/>
  <c r="N36" i="28"/>
  <c r="AG36" i="28"/>
  <c r="AZ36" i="28"/>
  <c r="J37" i="28"/>
  <c r="AD37" i="28"/>
  <c r="AV37" i="28"/>
  <c r="G38" i="28"/>
  <c r="Y38" i="28"/>
  <c r="AS38" i="28"/>
  <c r="BK38" i="28"/>
  <c r="V39" i="28"/>
  <c r="AO39" i="28"/>
  <c r="BH39" i="28"/>
  <c r="R36" i="4"/>
  <c r="AL36" i="4"/>
  <c r="BD36" i="4"/>
  <c r="O37" i="4"/>
  <c r="AH37" i="4"/>
  <c r="BA37" i="4"/>
  <c r="K38" i="4"/>
  <c r="AE38" i="4"/>
  <c r="AW38" i="4"/>
  <c r="AF39" i="4"/>
  <c r="AT38" i="4"/>
  <c r="BI39" i="4"/>
  <c r="O39" i="30"/>
  <c r="AE36" i="29"/>
  <c r="AD37" i="29"/>
  <c r="G38" i="29"/>
  <c r="AS38" i="29"/>
  <c r="I39" i="29"/>
  <c r="AB39" i="29"/>
  <c r="AU39" i="29"/>
  <c r="F36" i="28"/>
  <c r="X36" i="28"/>
  <c r="AR36" i="28"/>
  <c r="BJ36" i="28"/>
  <c r="U37" i="28"/>
  <c r="AN37" i="28"/>
  <c r="BG37" i="28"/>
  <c r="Q38" i="28"/>
  <c r="AK38" i="28"/>
  <c r="BC38" i="28"/>
  <c r="N39" i="28"/>
  <c r="AG39" i="28"/>
  <c r="AZ39" i="28"/>
  <c r="J36" i="4"/>
  <c r="AD36" i="4"/>
  <c r="AV36" i="4"/>
  <c r="G37" i="4"/>
  <c r="DZ32" i="27"/>
  <c r="CB31" i="27"/>
  <c r="CJ88" i="27" s="1"/>
  <c r="CZ31" i="27"/>
  <c r="AJ88" i="27" s="1"/>
  <c r="BN31" i="27"/>
  <c r="DB31" i="27"/>
  <c r="H36" i="31"/>
  <c r="W37" i="31"/>
  <c r="DW31" i="27"/>
  <c r="BI36" i="31"/>
  <c r="BI37" i="31"/>
  <c r="P39" i="31"/>
  <c r="AF36" i="30"/>
  <c r="AN37" i="31"/>
  <c r="BK38" i="31"/>
  <c r="R36" i="30"/>
  <c r="AS36" i="31"/>
  <c r="AK38" i="31"/>
  <c r="AZ39" i="31"/>
  <c r="G37" i="30"/>
  <c r="V38" i="30"/>
  <c r="AI37" i="31"/>
  <c r="AR37" i="30"/>
  <c r="AS37" i="31"/>
  <c r="AT37" i="30"/>
  <c r="K39" i="30"/>
  <c r="AA36" i="29"/>
  <c r="W37" i="29"/>
  <c r="BI37" i="29"/>
  <c r="AM38" i="29"/>
  <c r="AZ38" i="31"/>
  <c r="J37" i="30"/>
  <c r="F38" i="30"/>
  <c r="AW38" i="30"/>
  <c r="AA39" i="30"/>
  <c r="D36" i="29"/>
  <c r="AP36" i="29"/>
  <c r="BH37" i="31"/>
  <c r="AE36" i="30"/>
  <c r="AV37" i="30"/>
  <c r="AK38" i="30"/>
  <c r="N39" i="30"/>
  <c r="AZ39" i="30"/>
  <c r="AD36" i="29"/>
  <c r="G37" i="29"/>
  <c r="AS37" i="29"/>
  <c r="V38" i="29"/>
  <c r="AP38" i="30"/>
  <c r="M37" i="29"/>
  <c r="AB38" i="29"/>
  <c r="T39" i="29"/>
  <c r="BF39" i="29"/>
  <c r="AI36" i="28"/>
  <c r="M37" i="28"/>
  <c r="AY37" i="28"/>
  <c r="AB38" i="28"/>
  <c r="F39" i="28"/>
  <c r="AD39" i="28"/>
  <c r="AV39" i="28"/>
  <c r="G36" i="4"/>
  <c r="Y36" i="4"/>
  <c r="AS36" i="4"/>
  <c r="BK36" i="4"/>
  <c r="V37" i="4"/>
  <c r="AO37" i="4"/>
  <c r="BH37" i="4"/>
  <c r="R38" i="4"/>
  <c r="AL38" i="4"/>
  <c r="BD38" i="4"/>
  <c r="O39" i="4"/>
  <c r="AH39" i="4"/>
  <c r="BA39" i="4"/>
  <c r="M39" i="4"/>
  <c r="Q38" i="4"/>
  <c r="AG39" i="4"/>
  <c r="AU38" i="30"/>
  <c r="BJ39" i="30"/>
  <c r="O37" i="29"/>
  <c r="BA37" i="29"/>
  <c r="AE38" i="29"/>
  <c r="BI38" i="29"/>
  <c r="U39" i="29"/>
  <c r="AN39" i="29"/>
  <c r="BG39" i="29"/>
  <c r="Q36" i="28"/>
  <c r="AK36" i="28"/>
  <c r="BC36" i="28"/>
  <c r="N37" i="28"/>
  <c r="AG37" i="28"/>
  <c r="AZ37" i="28"/>
  <c r="J38" i="28"/>
  <c r="AD38" i="28"/>
  <c r="AV38" i="28"/>
  <c r="G39" i="28"/>
  <c r="Y39" i="28"/>
  <c r="AS39" i="28"/>
  <c r="BK39" i="28"/>
  <c r="V36" i="4"/>
  <c r="AO36" i="4"/>
  <c r="BH36" i="4"/>
  <c r="R37" i="4"/>
  <c r="AL37" i="4"/>
  <c r="BD37" i="4"/>
  <c r="O38" i="4"/>
  <c r="AH38" i="4"/>
  <c r="BA38" i="4"/>
  <c r="K39" i="4"/>
  <c r="AE39" i="4"/>
  <c r="AW39" i="4"/>
  <c r="H39" i="4"/>
  <c r="M38" i="4"/>
  <c r="AL39" i="4"/>
  <c r="AZ38" i="30"/>
  <c r="G36" i="29"/>
  <c r="Q37" i="29"/>
  <c r="BC37" i="29"/>
  <c r="AG38" i="29"/>
  <c r="BK38" i="29"/>
  <c r="V39" i="29"/>
  <c r="AO39" i="29"/>
  <c r="BH39" i="29"/>
  <c r="R36" i="28"/>
  <c r="AL36" i="28"/>
  <c r="BD36" i="28"/>
  <c r="O37" i="28"/>
  <c r="AH37" i="28"/>
  <c r="BA37" i="28"/>
  <c r="K38" i="28"/>
  <c r="AE38" i="28"/>
  <c r="AW38" i="28"/>
  <c r="H39" i="28"/>
  <c r="AA39" i="28"/>
  <c r="AT39" i="28"/>
  <c r="D36" i="4"/>
  <c r="W36" i="4"/>
  <c r="AP36" i="4"/>
  <c r="BI36" i="4"/>
  <c r="T37" i="4"/>
  <c r="AM37" i="4"/>
  <c r="BF37" i="4"/>
  <c r="P38" i="4"/>
  <c r="AI38" i="4"/>
  <c r="BB38" i="4"/>
  <c r="AT39" i="4"/>
  <c r="O38" i="30"/>
  <c r="AH39" i="30"/>
  <c r="AW36" i="29"/>
  <c r="AM37" i="29"/>
  <c r="P38" i="29"/>
  <c r="AZ38" i="29"/>
  <c r="N39" i="29"/>
  <c r="AG39" i="29"/>
  <c r="BJ37" i="4"/>
  <c r="BH39" i="4"/>
  <c r="H37" i="29"/>
  <c r="R39" i="29"/>
  <c r="J36" i="28"/>
  <c r="AV36" i="28"/>
  <c r="Y37" i="28"/>
  <c r="BK37" i="28"/>
  <c r="AO38" i="28"/>
  <c r="R39" i="28"/>
  <c r="BD39" i="28"/>
  <c r="AH36" i="4"/>
  <c r="K37" i="4"/>
  <c r="AE37" i="4"/>
  <c r="AW37" i="4"/>
  <c r="H38" i="4"/>
  <c r="I39" i="4"/>
  <c r="CL31" i="27"/>
  <c r="CK88" i="27" s="1"/>
  <c r="BX34" i="27"/>
  <c r="CF32" i="27"/>
  <c r="AH89" i="27" s="1"/>
  <c r="CK34" i="27"/>
  <c r="BZ91" i="27" s="1"/>
  <c r="DN34" i="27"/>
  <c r="BR91" i="27" s="1"/>
  <c r="DE32" i="27"/>
  <c r="CB89" i="27" s="1"/>
  <c r="DO33" i="27"/>
  <c r="CC90" i="27" s="1"/>
  <c r="DB33" i="27"/>
  <c r="BW34" i="27"/>
  <c r="AR91" i="27" s="1"/>
  <c r="CZ34" i="27"/>
  <c r="AJ91" i="27" s="1"/>
  <c r="ED32" i="27"/>
  <c r="CI32" i="27"/>
  <c r="BD89" i="27" s="1"/>
  <c r="CH31" i="27"/>
  <c r="BY34" i="27"/>
  <c r="BC91" i="27" s="1"/>
  <c r="CJ32" i="27"/>
  <c r="BO89" i="27" s="1"/>
  <c r="BV34" i="27"/>
  <c r="AG91" i="27" s="1"/>
  <c r="DK34" i="27"/>
  <c r="AV91" i="27" s="1"/>
  <c r="U38" i="4"/>
  <c r="W39" i="4"/>
  <c r="AV37" i="29"/>
  <c r="AL39" i="29"/>
  <c r="O36" i="28"/>
  <c r="BA36" i="28"/>
  <c r="AE37" i="28"/>
  <c r="H38" i="28"/>
  <c r="AT38" i="28"/>
  <c r="W39" i="28"/>
  <c r="BI39" i="28"/>
  <c r="AM36" i="4"/>
  <c r="P37" i="4"/>
  <c r="AI37" i="4"/>
  <c r="BB37" i="4"/>
  <c r="V38" i="4"/>
  <c r="AB39" i="4"/>
  <c r="BO34" i="27"/>
  <c r="BB91" i="27" s="1"/>
  <c r="DE33" i="27"/>
  <c r="CB90" i="27" s="1"/>
  <c r="CI31" i="27"/>
  <c r="BD88" i="27" s="1"/>
  <c r="CB34" i="27"/>
  <c r="CJ91" i="27" s="1"/>
  <c r="CI34" i="27"/>
  <c r="BD91" i="27" s="1"/>
  <c r="CG34" i="27"/>
  <c r="AS91" i="27" s="1"/>
  <c r="CZ32" i="27"/>
  <c r="AJ89" i="27" s="1"/>
  <c r="DP33" i="27"/>
  <c r="CN90" i="27" s="1"/>
  <c r="EJ31" i="27"/>
  <c r="DV31" i="27"/>
  <c r="BP34" i="27"/>
  <c r="BM91" i="27" s="1"/>
  <c r="DE34" i="27"/>
  <c r="CB91" i="27" s="1"/>
  <c r="CK31" i="27"/>
  <c r="BZ88" i="27" s="1"/>
  <c r="BX31" i="27"/>
  <c r="DY31" i="27"/>
  <c r="CF34" i="27"/>
  <c r="AH91" i="27" s="1"/>
  <c r="X37" i="4"/>
  <c r="AN38" i="4"/>
  <c r="AL38" i="30"/>
  <c r="Y38" i="29"/>
  <c r="AZ39" i="29"/>
  <c r="AD36" i="28"/>
  <c r="G37" i="28"/>
  <c r="AS37" i="28"/>
  <c r="V38" i="28"/>
  <c r="BH38" i="28"/>
  <c r="AL39" i="28"/>
  <c r="O36" i="4"/>
  <c r="BA36" i="4"/>
  <c r="U37" i="4"/>
  <c r="AN37" i="4"/>
  <c r="BG37" i="4"/>
  <c r="AF38" i="4"/>
  <c r="AU39" i="4"/>
  <c r="DU31" i="27"/>
  <c r="BQ34" i="27"/>
  <c r="BX91" i="27" s="1"/>
  <c r="EG32" i="27"/>
  <c r="DC34" i="27"/>
  <c r="BF91" i="27" s="1"/>
  <c r="EE31" i="27"/>
  <c r="DC32" i="27"/>
  <c r="BF89" i="27" s="1"/>
  <c r="BZ34" i="27"/>
  <c r="BN91" i="27" s="1"/>
  <c r="DO34" i="27"/>
  <c r="CC91" i="27" s="1"/>
  <c r="EI32" i="27"/>
  <c r="EH32" i="27"/>
  <c r="AR37" i="4"/>
  <c r="BK38" i="4"/>
  <c r="BA39" i="30"/>
  <c r="BG38" i="29"/>
  <c r="BD39" i="29"/>
  <c r="AH36" i="28"/>
  <c r="K37" i="28"/>
  <c r="AW37" i="28"/>
  <c r="AA38" i="28"/>
  <c r="D39" i="28"/>
  <c r="AP39" i="28"/>
  <c r="T36" i="4"/>
  <c r="BF36" i="4"/>
  <c r="Y37" i="4"/>
  <c r="AS37" i="4"/>
  <c r="BK37" i="4"/>
  <c r="AY38" i="4"/>
  <c r="DA33" i="27"/>
  <c r="AU90" i="27" s="1"/>
  <c r="DA32" i="27"/>
  <c r="AU89" i="27" s="1"/>
  <c r="DK33" i="27"/>
  <c r="AV90" i="27" s="1"/>
  <c r="DF33" i="27"/>
  <c r="CM90" i="27" s="1"/>
  <c r="CA34" i="27"/>
  <c r="BY91" i="27" s="1"/>
  <c r="DD34" i="27"/>
  <c r="BQ91" i="27" s="1"/>
  <c r="DJ34" i="27"/>
  <c r="AK91" i="27" s="1"/>
  <c r="EH31" i="27"/>
  <c r="DL33" i="27"/>
  <c r="EF31" i="27"/>
  <c r="DZ31" i="27"/>
  <c r="BM34" i="27"/>
  <c r="AQ91" i="27" s="1"/>
  <c r="CG31" i="27"/>
  <c r="AS88" i="27" s="1"/>
  <c r="DM34" i="27"/>
  <c r="BG91" i="27" s="1"/>
  <c r="CJ34" i="27"/>
  <c r="BO91" i="27" s="1"/>
  <c r="DD32" i="27"/>
  <c r="BQ89" i="27" s="1"/>
  <c r="DM33" i="27"/>
  <c r="BG90" i="27" s="1"/>
  <c r="EG31" i="27"/>
  <c r="DL34" i="27"/>
  <c r="BL34" i="27"/>
  <c r="AF91" i="27" s="1"/>
  <c r="DA34" i="27"/>
  <c r="AU91" i="27" s="1"/>
  <c r="L39" i="2"/>
  <c r="M40" i="2"/>
  <c r="M39" i="2"/>
  <c r="EE28" i="27"/>
  <c r="ED28" i="27"/>
  <c r="DJ28" i="27"/>
  <c r="AK85" i="27" s="1"/>
  <c r="DN27" i="27"/>
  <c r="BR84" i="27" s="1"/>
  <c r="CF28" i="27"/>
  <c r="AH85" i="27" s="1"/>
  <c r="CB27" i="27"/>
  <c r="CJ84" i="27" s="1"/>
  <c r="DZ29" i="27"/>
  <c r="BP28" i="27"/>
  <c r="BM85" i="27" s="1"/>
  <c r="H32" i="31"/>
  <c r="DW30" i="27"/>
  <c r="BQ28" i="27"/>
  <c r="BX85" i="27" s="1"/>
  <c r="DC30" i="27"/>
  <c r="BF87" i="27" s="1"/>
  <c r="CA30" i="27"/>
  <c r="BY87" i="27" s="1"/>
  <c r="U32" i="31"/>
  <c r="AN32" i="31"/>
  <c r="BG32" i="31"/>
  <c r="Q33" i="31"/>
  <c r="AK33" i="31"/>
  <c r="BC33" i="31"/>
  <c r="N34" i="31"/>
  <c r="AG34" i="31"/>
  <c r="AZ34" i="31"/>
  <c r="J35" i="31"/>
  <c r="AD35" i="31"/>
  <c r="AV35" i="31"/>
  <c r="G32" i="30"/>
  <c r="Y32" i="30"/>
  <c r="AS32" i="30"/>
  <c r="BK32" i="30"/>
  <c r="V33" i="30"/>
  <c r="AO33" i="30"/>
  <c r="BH33" i="30"/>
  <c r="R34" i="30"/>
  <c r="AL34" i="30"/>
  <c r="BD34" i="30"/>
  <c r="O35" i="30"/>
  <c r="DA28" i="27"/>
  <c r="AU85" i="27" s="1"/>
  <c r="BO27" i="27"/>
  <c r="BB84" i="27" s="1"/>
  <c r="V32" i="31"/>
  <c r="AO32" i="31"/>
  <c r="BH32" i="31"/>
  <c r="R33" i="31"/>
  <c r="AL33" i="31"/>
  <c r="BD33" i="31"/>
  <c r="O34" i="31"/>
  <c r="AH34" i="31"/>
  <c r="BA34" i="31"/>
  <c r="K35" i="31"/>
  <c r="AE35" i="31"/>
  <c r="AW35" i="31"/>
  <c r="H32" i="30"/>
  <c r="AA32" i="30"/>
  <c r="AT32" i="30"/>
  <c r="D33" i="30"/>
  <c r="W33" i="30"/>
  <c r="N32" i="31"/>
  <c r="AG32" i="31"/>
  <c r="AZ32" i="31"/>
  <c r="J33" i="31"/>
  <c r="AD33" i="31"/>
  <c r="AV33" i="31"/>
  <c r="G34" i="31"/>
  <c r="Y34" i="31"/>
  <c r="AS34" i="31"/>
  <c r="BK34" i="31"/>
  <c r="V35" i="31"/>
  <c r="AO35" i="31"/>
  <c r="BH35" i="31"/>
  <c r="R32" i="30"/>
  <c r="AL32" i="30"/>
  <c r="BD32" i="30"/>
  <c r="AH32" i="31"/>
  <c r="AW33" i="31"/>
  <c r="D35" i="31"/>
  <c r="T32" i="30"/>
  <c r="U33" i="30"/>
  <c r="AW33" i="30"/>
  <c r="O34" i="30"/>
  <c r="AN34" i="30"/>
  <c r="D35" i="30"/>
  <c r="EG28" i="27"/>
  <c r="EH28" i="27"/>
  <c r="DN28" i="27"/>
  <c r="BR85" i="27" s="1"/>
  <c r="DP29" i="27"/>
  <c r="CN86" i="27" s="1"/>
  <c r="CK28" i="27"/>
  <c r="BZ85" i="27" s="1"/>
  <c r="BZ28" i="27"/>
  <c r="BN85" i="27" s="1"/>
  <c r="DK28" i="27"/>
  <c r="AV85" i="27" s="1"/>
  <c r="CG28" i="27"/>
  <c r="AS85" i="27" s="1"/>
  <c r="M32" i="31"/>
  <c r="DO28" i="27"/>
  <c r="CC85" i="27" s="1"/>
  <c r="CI28" i="27"/>
  <c r="BD85" i="27" s="1"/>
  <c r="BN30" i="27"/>
  <c r="D32" i="31"/>
  <c r="BQ29" i="27"/>
  <c r="BX86" i="27" s="1"/>
  <c r="Y32" i="31"/>
  <c r="AS32" i="31"/>
  <c r="BK32" i="31"/>
  <c r="V33" i="31"/>
  <c r="AO33" i="31"/>
  <c r="BH33" i="31"/>
  <c r="R34" i="31"/>
  <c r="AL34" i="31"/>
  <c r="BD34" i="31"/>
  <c r="O35" i="31"/>
  <c r="AH35" i="31"/>
  <c r="BA35" i="31"/>
  <c r="K32" i="30"/>
  <c r="AE32" i="30"/>
  <c r="AW32" i="30"/>
  <c r="H33" i="30"/>
  <c r="AA33" i="30"/>
  <c r="AT33" i="30"/>
  <c r="D34" i="30"/>
  <c r="W34" i="30"/>
  <c r="AP34" i="30"/>
  <c r="BI34" i="30"/>
  <c r="T35" i="30"/>
  <c r="BO30" i="27"/>
  <c r="BB87" i="27" s="1"/>
  <c r="F32" i="31"/>
  <c r="AA32" i="31"/>
  <c r="AT32" i="31"/>
  <c r="D33" i="31"/>
  <c r="W33" i="31"/>
  <c r="DW28" i="27"/>
  <c r="DT28" i="27"/>
  <c r="EI28" i="27"/>
  <c r="DC28" i="27"/>
  <c r="BF85" i="27" s="1"/>
  <c r="CJ29" i="27"/>
  <c r="BO86" i="27" s="1"/>
  <c r="BO28" i="27"/>
  <c r="BB85" i="27" s="1"/>
  <c r="DM30" i="27"/>
  <c r="BG87" i="27" s="1"/>
  <c r="BV28" i="27"/>
  <c r="AG85" i="27" s="1"/>
  <c r="EJ29" i="27"/>
  <c r="CZ28" i="27"/>
  <c r="AJ85" i="27" s="1"/>
  <c r="BW28" i="27"/>
  <c r="AR85" i="27" s="1"/>
  <c r="EG30" i="27"/>
  <c r="CJ28" i="27"/>
  <c r="BO85" i="27" s="1"/>
  <c r="J32" i="31"/>
  <c r="AE32" i="31"/>
  <c r="AW32" i="31"/>
  <c r="H33" i="31"/>
  <c r="AA33" i="31"/>
  <c r="AT33" i="31"/>
  <c r="D34" i="31"/>
  <c r="W34" i="31"/>
  <c r="AP34" i="31"/>
  <c r="BI34" i="31"/>
  <c r="T35" i="31"/>
  <c r="AM35" i="31"/>
  <c r="BF35" i="31"/>
  <c r="P32" i="30"/>
  <c r="AI32" i="30"/>
  <c r="BB32" i="30"/>
  <c r="M33" i="30"/>
  <c r="AF33" i="30"/>
  <c r="AY33" i="30"/>
  <c r="I34" i="30"/>
  <c r="AB34" i="30"/>
  <c r="AU34" i="30"/>
  <c r="F35" i="30"/>
  <c r="X35" i="30"/>
  <c r="CH29" i="27"/>
  <c r="K32" i="31"/>
  <c r="AF32" i="31"/>
  <c r="AY32" i="31"/>
  <c r="I33" i="31"/>
  <c r="AB33" i="31"/>
  <c r="AU33" i="31"/>
  <c r="F34" i="31"/>
  <c r="X34" i="31"/>
  <c r="AR34" i="31"/>
  <c r="BJ34" i="31"/>
  <c r="U35" i="31"/>
  <c r="AN35" i="31"/>
  <c r="BG35" i="31"/>
  <c r="Q32" i="30"/>
  <c r="AK32" i="30"/>
  <c r="BC32" i="30"/>
  <c r="N33" i="30"/>
  <c r="DJ27" i="27"/>
  <c r="AK84" i="27" s="1"/>
  <c r="BM28" i="27"/>
  <c r="AQ85" i="27" s="1"/>
  <c r="W32" i="31"/>
  <c r="AP32" i="31"/>
  <c r="BI32" i="31"/>
  <c r="T33" i="31"/>
  <c r="AM33" i="31"/>
  <c r="BF33" i="31"/>
  <c r="P34" i="31"/>
  <c r="AI34" i="31"/>
  <c r="BB34" i="31"/>
  <c r="M35" i="31"/>
  <c r="AF35" i="31"/>
  <c r="AY35" i="31"/>
  <c r="I32" i="30"/>
  <c r="AB32" i="30"/>
  <c r="AU32" i="30"/>
  <c r="F33" i="30"/>
  <c r="K33" i="31"/>
  <c r="AA34" i="31"/>
  <c r="AP35" i="31"/>
  <c r="BF32" i="30"/>
  <c r="AL33" i="30"/>
  <c r="BJ33" i="30"/>
  <c r="AA34" i="30"/>
  <c r="BA34" i="30"/>
  <c r="Q35" i="30"/>
  <c r="AM35" i="30"/>
  <c r="BF35" i="30"/>
  <c r="DM28" i="27"/>
  <c r="BG85" i="27" s="1"/>
  <c r="DX28" i="27"/>
  <c r="DV29" i="27"/>
  <c r="DE30" i="27"/>
  <c r="CB87" i="27" s="1"/>
  <c r="BV27" i="27"/>
  <c r="AG84" i="27" s="1"/>
  <c r="BQ30" i="27"/>
  <c r="BX87" i="27" s="1"/>
  <c r="EF29" i="27"/>
  <c r="DD28" i="27"/>
  <c r="BQ85" i="27" s="1"/>
  <c r="CA28" i="27"/>
  <c r="BY85" i="27" s="1"/>
  <c r="DU28" i="27"/>
  <c r="DE28" i="27"/>
  <c r="CB85" i="27" s="1"/>
  <c r="BL28" i="27"/>
  <c r="AF85" i="27" s="1"/>
  <c r="DB27" i="27"/>
  <c r="BZ27" i="27"/>
  <c r="BN84" i="27" s="1"/>
  <c r="P32" i="31"/>
  <c r="AI32" i="31"/>
  <c r="BB32" i="31"/>
  <c r="M33" i="31"/>
  <c r="AF33" i="31"/>
  <c r="AY33" i="31"/>
  <c r="I34" i="31"/>
  <c r="AB34" i="31"/>
  <c r="AU34" i="31"/>
  <c r="F35" i="31"/>
  <c r="X35" i="31"/>
  <c r="AR35" i="31"/>
  <c r="BJ35" i="31"/>
  <c r="U32" i="30"/>
  <c r="AN32" i="30"/>
  <c r="BG32" i="30"/>
  <c r="Q33" i="30"/>
  <c r="AK33" i="30"/>
  <c r="BC33" i="30"/>
  <c r="N34" i="30"/>
  <c r="AG34" i="30"/>
  <c r="AZ34" i="30"/>
  <c r="J35" i="30"/>
  <c r="DY28" i="27"/>
  <c r="BY28" i="27"/>
  <c r="BC85" i="27" s="1"/>
  <c r="Q32" i="31"/>
  <c r="AK32" i="31"/>
  <c r="BC32" i="31"/>
  <c r="N33" i="31"/>
  <c r="AG33" i="31"/>
  <c r="AZ33" i="31"/>
  <c r="J34" i="31"/>
  <c r="AD34" i="31"/>
  <c r="AV34" i="31"/>
  <c r="G35" i="31"/>
  <c r="Y35" i="31"/>
  <c r="AS35" i="31"/>
  <c r="BK35" i="31"/>
  <c r="V32" i="30"/>
  <c r="AO32" i="30"/>
  <c r="BH32" i="30"/>
  <c r="R33" i="30"/>
  <c r="CZ29" i="27"/>
  <c r="AJ86" i="27" s="1"/>
  <c r="G32" i="31"/>
  <c r="AB32" i="31"/>
  <c r="AU32" i="31"/>
  <c r="F33" i="31"/>
  <c r="X33" i="31"/>
  <c r="AR33" i="31"/>
  <c r="BJ33" i="31"/>
  <c r="U34" i="31"/>
  <c r="AN34" i="31"/>
  <c r="BG34" i="31"/>
  <c r="Q35" i="31"/>
  <c r="AK35" i="31"/>
  <c r="BC35" i="31"/>
  <c r="N32" i="30"/>
  <c r="AG32" i="30"/>
  <c r="AZ32" i="30"/>
  <c r="DL29" i="27"/>
  <c r="O32" i="31"/>
  <c r="AE33" i="31"/>
  <c r="AT34" i="31"/>
  <c r="BI35" i="31"/>
  <c r="K33" i="30"/>
  <c r="AR33" i="30"/>
  <c r="H34" i="30"/>
  <c r="AH34" i="30"/>
  <c r="BG34" i="30"/>
  <c r="W35" i="30"/>
  <c r="AR35" i="30"/>
  <c r="AP33" i="31"/>
  <c r="BF34" i="31"/>
  <c r="M32" i="30"/>
  <c r="AB33" i="30"/>
  <c r="AL32" i="31"/>
  <c r="BA33" i="31"/>
  <c r="H35" i="31"/>
  <c r="W32" i="30"/>
  <c r="W35" i="31"/>
  <c r="U34" i="30"/>
  <c r="AH35" i="30"/>
  <c r="G32" i="29"/>
  <c r="Y32" i="29"/>
  <c r="AS32" i="29"/>
  <c r="BK32" i="29"/>
  <c r="V33" i="29"/>
  <c r="AO33" i="29"/>
  <c r="BH33" i="29"/>
  <c r="R34" i="29"/>
  <c r="AL34" i="29"/>
  <c r="BD34" i="29"/>
  <c r="O35" i="29"/>
  <c r="AH35" i="29"/>
  <c r="BA35" i="29"/>
  <c r="K32" i="28"/>
  <c r="AE32" i="28"/>
  <c r="AW32" i="28"/>
  <c r="H33" i="28"/>
  <c r="AA33" i="28"/>
  <c r="AT33" i="28"/>
  <c r="D34" i="28"/>
  <c r="W34" i="28"/>
  <c r="AP34" i="28"/>
  <c r="BI34" i="28"/>
  <c r="T35" i="28"/>
  <c r="DE29" i="27"/>
  <c r="CB86" i="27" s="1"/>
  <c r="T32" i="31"/>
  <c r="AI33" i="31"/>
  <c r="AY34" i="31"/>
  <c r="F32" i="30"/>
  <c r="O33" i="30"/>
  <c r="AS33" i="30"/>
  <c r="J34" i="30"/>
  <c r="AI34" i="30"/>
  <c r="BH34" i="30"/>
  <c r="Y35" i="30"/>
  <c r="AS35" i="30"/>
  <c r="BK35" i="30"/>
  <c r="V32" i="29"/>
  <c r="AO32" i="29"/>
  <c r="BH32" i="29"/>
  <c r="R33" i="29"/>
  <c r="AL33" i="29"/>
  <c r="BD33" i="29"/>
  <c r="O34" i="29"/>
  <c r="AH34" i="29"/>
  <c r="BA34" i="29"/>
  <c r="K35" i="29"/>
  <c r="AE35" i="29"/>
  <c r="AW35" i="29"/>
  <c r="H32" i="28"/>
  <c r="AA32" i="28"/>
  <c r="AT32" i="28"/>
  <c r="D33" i="28"/>
  <c r="W33" i="28"/>
  <c r="AP33" i="28"/>
  <c r="BI33" i="28"/>
  <c r="T34" i="28"/>
  <c r="AM34" i="28"/>
  <c r="BF34" i="28"/>
  <c r="P35" i="28"/>
  <c r="AI35" i="28"/>
  <c r="BJ32" i="31"/>
  <c r="Q34" i="31"/>
  <c r="AG35" i="31"/>
  <c r="AV32" i="30"/>
  <c r="AH33" i="30"/>
  <c r="BG33" i="30"/>
  <c r="X34" i="30"/>
  <c r="AW34" i="30"/>
  <c r="N35" i="30"/>
  <c r="AK35" i="30"/>
  <c r="BC35" i="30"/>
  <c r="N32" i="29"/>
  <c r="AG32" i="29"/>
  <c r="AZ32" i="29"/>
  <c r="J33" i="29"/>
  <c r="AD33" i="29"/>
  <c r="AV33" i="29"/>
  <c r="G34" i="29"/>
  <c r="Y34" i="29"/>
  <c r="AS34" i="29"/>
  <c r="BK34" i="29"/>
  <c r="V35" i="29"/>
  <c r="AO35" i="29"/>
  <c r="BH35" i="29"/>
  <c r="R32" i="28"/>
  <c r="AL32" i="28"/>
  <c r="BD32" i="28"/>
  <c r="O33" i="28"/>
  <c r="AH33" i="28"/>
  <c r="BA33" i="28"/>
  <c r="K34" i="28"/>
  <c r="AE34" i="28"/>
  <c r="AW34" i="28"/>
  <c r="H35" i="28"/>
  <c r="AA35" i="28"/>
  <c r="AT35" i="28"/>
  <c r="BI33" i="31"/>
  <c r="P35" i="31"/>
  <c r="AF32" i="30"/>
  <c r="BD32" i="31"/>
  <c r="K34" i="31"/>
  <c r="AA35" i="31"/>
  <c r="AP32" i="30"/>
  <c r="AM32" i="30"/>
  <c r="AT34" i="30"/>
  <c r="AV35" i="30"/>
  <c r="K32" i="29"/>
  <c r="AE32" i="29"/>
  <c r="AW32" i="29"/>
  <c r="H33" i="29"/>
  <c r="AA33" i="29"/>
  <c r="AT33" i="29"/>
  <c r="D34" i="29"/>
  <c r="W34" i="29"/>
  <c r="AP34" i="29"/>
  <c r="BI34" i="29"/>
  <c r="T35" i="29"/>
  <c r="AM35" i="29"/>
  <c r="BF35" i="29"/>
  <c r="P32" i="28"/>
  <c r="AI32" i="28"/>
  <c r="BB32" i="28"/>
  <c r="M33" i="28"/>
  <c r="AF33" i="28"/>
  <c r="AY33" i="28"/>
  <c r="I34" i="28"/>
  <c r="AB34" i="28"/>
  <c r="AU34" i="28"/>
  <c r="F35" i="28"/>
  <c r="X35" i="28"/>
  <c r="AM32" i="31"/>
  <c r="BB33" i="31"/>
  <c r="I35" i="31"/>
  <c r="X32" i="30"/>
  <c r="X33" i="30"/>
  <c r="AZ33" i="30"/>
  <c r="P34" i="30"/>
  <c r="AO34" i="30"/>
  <c r="G35" i="30"/>
  <c r="AE35" i="30"/>
  <c r="AW35" i="30"/>
  <c r="H32" i="29"/>
  <c r="AA32" i="29"/>
  <c r="AT32" i="29"/>
  <c r="D33" i="29"/>
  <c r="W33" i="29"/>
  <c r="AP33" i="29"/>
  <c r="BI33" i="29"/>
  <c r="T34" i="29"/>
  <c r="AM34" i="29"/>
  <c r="BF34" i="29"/>
  <c r="P35" i="29"/>
  <c r="AI35" i="29"/>
  <c r="BB35" i="29"/>
  <c r="M32" i="28"/>
  <c r="AF32" i="28"/>
  <c r="AY32" i="28"/>
  <c r="I33" i="28"/>
  <c r="AB33" i="28"/>
  <c r="AU33" i="28"/>
  <c r="F34" i="28"/>
  <c r="X34" i="28"/>
  <c r="AR34" i="28"/>
  <c r="BJ34" i="28"/>
  <c r="U35" i="28"/>
  <c r="U33" i="31"/>
  <c r="AK34" i="31"/>
  <c r="AZ35" i="31"/>
  <c r="G33" i="30"/>
  <c r="AN33" i="30"/>
  <c r="F34" i="30"/>
  <c r="AE34" i="30"/>
  <c r="BC34" i="30"/>
  <c r="U35" i="30"/>
  <c r="AO35" i="30"/>
  <c r="BH35" i="30"/>
  <c r="R32" i="29"/>
  <c r="AL32" i="29"/>
  <c r="BD32" i="29"/>
  <c r="O33" i="29"/>
  <c r="AH33" i="29"/>
  <c r="BA33" i="29"/>
  <c r="K34" i="29"/>
  <c r="AE34" i="29"/>
  <c r="AW34" i="29"/>
  <c r="H35" i="29"/>
  <c r="AA35" i="29"/>
  <c r="AT35" i="29"/>
  <c r="D32" i="28"/>
  <c r="W32" i="28"/>
  <c r="AP32" i="28"/>
  <c r="BI32" i="28"/>
  <c r="T33" i="28"/>
  <c r="AM33" i="28"/>
  <c r="BF33" i="28"/>
  <c r="P34" i="28"/>
  <c r="AI34" i="28"/>
  <c r="BB34" i="28"/>
  <c r="M35" i="28"/>
  <c r="AF35" i="28"/>
  <c r="AY35" i="28"/>
  <c r="I32" i="4"/>
  <c r="AB32" i="4"/>
  <c r="AU32" i="4"/>
  <c r="F33" i="4"/>
  <c r="X33" i="4"/>
  <c r="AV32" i="31"/>
  <c r="BK33" i="31"/>
  <c r="R35" i="31"/>
  <c r="AH32" i="30"/>
  <c r="AD33" i="30"/>
  <c r="BB33" i="30"/>
  <c r="T34" i="30"/>
  <c r="AS34" i="30"/>
  <c r="I35" i="30"/>
  <c r="AG35" i="30"/>
  <c r="AZ35" i="30"/>
  <c r="J32" i="29"/>
  <c r="AD32" i="29"/>
  <c r="AV32" i="29"/>
  <c r="AI33" i="29"/>
  <c r="AY34" i="29"/>
  <c r="F32" i="28"/>
  <c r="U33" i="28"/>
  <c r="AK34" i="28"/>
  <c r="AP35" i="28"/>
  <c r="G32" i="4"/>
  <c r="AF32" i="4"/>
  <c r="BF32" i="4"/>
  <c r="V33" i="4"/>
  <c r="AR33" i="4"/>
  <c r="BJ33" i="4"/>
  <c r="U34" i="4"/>
  <c r="AN34" i="4"/>
  <c r="BG34" i="4"/>
  <c r="Q35" i="4"/>
  <c r="AK35" i="4"/>
  <c r="BC35" i="4"/>
  <c r="AI35" i="4"/>
  <c r="AN33" i="29"/>
  <c r="BC34" i="29"/>
  <c r="J32" i="28"/>
  <c r="Y33" i="28"/>
  <c r="AO34" i="28"/>
  <c r="AR35" i="28"/>
  <c r="H32" i="4"/>
  <c r="AH32" i="4"/>
  <c r="BG32" i="4"/>
  <c r="W33" i="4"/>
  <c r="AS33" i="4"/>
  <c r="BK33" i="4"/>
  <c r="V34" i="4"/>
  <c r="AO34" i="4"/>
  <c r="BH34" i="4"/>
  <c r="R35" i="4"/>
  <c r="AL35" i="4"/>
  <c r="BI35" i="4"/>
  <c r="G33" i="29"/>
  <c r="V34" i="29"/>
  <c r="AL35" i="29"/>
  <c r="BA32" i="28"/>
  <c r="H34" i="28"/>
  <c r="W35" i="28"/>
  <c r="BF35" i="28"/>
  <c r="V32" i="4"/>
  <c r="AV32" i="4"/>
  <c r="T34" i="31"/>
  <c r="AI35" i="31"/>
  <c r="AY32" i="30"/>
  <c r="CF27" i="27"/>
  <c r="AH84" i="27" s="1"/>
  <c r="O33" i="31"/>
  <c r="AE34" i="31"/>
  <c r="AT35" i="31"/>
  <c r="BI32" i="30"/>
  <c r="BA32" i="31"/>
  <c r="AE33" i="30"/>
  <c r="K35" i="30"/>
  <c r="BA35" i="30"/>
  <c r="P32" i="29"/>
  <c r="AI32" i="29"/>
  <c r="BB32" i="29"/>
  <c r="M33" i="29"/>
  <c r="AF33" i="29"/>
  <c r="AY33" i="29"/>
  <c r="I34" i="29"/>
  <c r="AB34" i="29"/>
  <c r="AU34" i="29"/>
  <c r="F35" i="29"/>
  <c r="X35" i="29"/>
  <c r="AR35" i="29"/>
  <c r="BJ35" i="29"/>
  <c r="U32" i="28"/>
  <c r="AN32" i="28"/>
  <c r="BG32" i="28"/>
  <c r="Q33" i="28"/>
  <c r="AK33" i="28"/>
  <c r="BC33" i="28"/>
  <c r="N34" i="28"/>
  <c r="AG34" i="28"/>
  <c r="AZ34" i="28"/>
  <c r="J35" i="28"/>
  <c r="AD35" i="28"/>
  <c r="BF32" i="31"/>
  <c r="M34" i="31"/>
  <c r="AB35" i="31"/>
  <c r="AR32" i="30"/>
  <c r="AG33" i="30"/>
  <c r="BF33" i="30"/>
  <c r="V34" i="30"/>
  <c r="AV34" i="30"/>
  <c r="M35" i="30"/>
  <c r="AI35" i="30"/>
  <c r="BB35" i="30"/>
  <c r="M32" i="29"/>
  <c r="AF32" i="29"/>
  <c r="AY32" i="29"/>
  <c r="I33" i="29"/>
  <c r="AB33" i="29"/>
  <c r="AU33" i="29"/>
  <c r="F34" i="29"/>
  <c r="X34" i="29"/>
  <c r="AR34" i="29"/>
  <c r="BJ34" i="29"/>
  <c r="U35" i="29"/>
  <c r="AN35" i="29"/>
  <c r="BG35" i="29"/>
  <c r="Q32" i="28"/>
  <c r="AK32" i="28"/>
  <c r="BC32" i="28"/>
  <c r="N33" i="28"/>
  <c r="AG33" i="28"/>
  <c r="AZ33" i="28"/>
  <c r="J34" i="28"/>
  <c r="AD34" i="28"/>
  <c r="AV34" i="28"/>
  <c r="G35" i="28"/>
  <c r="Y35" i="28"/>
  <c r="BL29" i="27"/>
  <c r="AF86" i="27" s="1"/>
  <c r="X32" i="31"/>
  <c r="AN33" i="31"/>
  <c r="BC34" i="31"/>
  <c r="J32" i="30"/>
  <c r="P33" i="30"/>
  <c r="AU33" i="30"/>
  <c r="K34" i="30"/>
  <c r="AK34" i="30"/>
  <c r="BJ34" i="30"/>
  <c r="AA35" i="30"/>
  <c r="AT35" i="30"/>
  <c r="D32" i="29"/>
  <c r="W32" i="29"/>
  <c r="AP32" i="29"/>
  <c r="BI32" i="29"/>
  <c r="T33" i="29"/>
  <c r="AM33" i="29"/>
  <c r="BF33" i="29"/>
  <c r="P34" i="29"/>
  <c r="AI34" i="29"/>
  <c r="BB34" i="29"/>
  <c r="M35" i="29"/>
  <c r="AF35" i="29"/>
  <c r="AY35" i="29"/>
  <c r="I32" i="28"/>
  <c r="AB32" i="28"/>
  <c r="AU32" i="28"/>
  <c r="F33" i="28"/>
  <c r="X33" i="28"/>
  <c r="AR33" i="28"/>
  <c r="BJ33" i="28"/>
  <c r="U34" i="28"/>
  <c r="AN34" i="28"/>
  <c r="BG34" i="28"/>
  <c r="Q35" i="28"/>
  <c r="AK35" i="28"/>
  <c r="BC35" i="28"/>
  <c r="N32" i="4"/>
  <c r="AG32" i="4"/>
  <c r="AZ32" i="4"/>
  <c r="J33" i="4"/>
  <c r="AD33" i="4"/>
  <c r="G33" i="31"/>
  <c r="V34" i="31"/>
  <c r="AL35" i="31"/>
  <c r="BA32" i="30"/>
  <c r="AI33" i="30"/>
  <c r="BI33" i="30"/>
  <c r="Y34" i="30"/>
  <c r="AY34" i="30"/>
  <c r="P35" i="30"/>
  <c r="AL35" i="30"/>
  <c r="BD35" i="30"/>
  <c r="O32" i="29"/>
  <c r="AH32" i="29"/>
  <c r="BA32" i="29"/>
  <c r="BB33" i="29"/>
  <c r="I35" i="29"/>
  <c r="X32" i="28"/>
  <c r="AN33" i="28"/>
  <c r="BC34" i="28"/>
  <c r="AV35" i="28"/>
  <c r="M32" i="4"/>
  <c r="AM32" i="4"/>
  <c r="BK32" i="4"/>
  <c r="AB33" i="4"/>
  <c r="AV33" i="4"/>
  <c r="G34" i="4"/>
  <c r="Y34" i="4"/>
  <c r="AS34" i="4"/>
  <c r="BK34" i="4"/>
  <c r="V35" i="4"/>
  <c r="AO35" i="4"/>
  <c r="BH35" i="4"/>
  <c r="BB35" i="4"/>
  <c r="BG33" i="29"/>
  <c r="N35" i="29"/>
  <c r="AD32" i="28"/>
  <c r="AS33" i="28"/>
  <c r="BH34" i="28"/>
  <c r="AW35" i="28"/>
  <c r="O32" i="4"/>
  <c r="AN32" i="4"/>
  <c r="D33" i="4"/>
  <c r="AE33" i="4"/>
  <c r="AW33" i="4"/>
  <c r="H34" i="4"/>
  <c r="AA34" i="4"/>
  <c r="AT34" i="4"/>
  <c r="D35" i="4"/>
  <c r="W35" i="4"/>
  <c r="AP35" i="4"/>
  <c r="BJ35" i="4"/>
  <c r="Y33" i="29"/>
  <c r="AO34" i="29"/>
  <c r="BD35" i="29"/>
  <c r="K33" i="28"/>
  <c r="AA34" i="28"/>
  <c r="AM35" i="28"/>
  <c r="BK35" i="28"/>
  <c r="AD32" i="4"/>
  <c r="BB32" i="4"/>
  <c r="AM34" i="31"/>
  <c r="BB35" i="31"/>
  <c r="I33" i="30"/>
  <c r="R32" i="31"/>
  <c r="AH33" i="31"/>
  <c r="AW34" i="31"/>
  <c r="D32" i="30"/>
  <c r="H34" i="31"/>
  <c r="BD33" i="30"/>
  <c r="AD35" i="30"/>
  <c r="BJ35" i="30"/>
  <c r="U32" i="29"/>
  <c r="AN32" i="29"/>
  <c r="BG32" i="29"/>
  <c r="Q33" i="29"/>
  <c r="AK33" i="29"/>
  <c r="BC33" i="29"/>
  <c r="N34" i="29"/>
  <c r="AG34" i="29"/>
  <c r="AZ34" i="29"/>
  <c r="J35" i="29"/>
  <c r="AD35" i="29"/>
  <c r="AV35" i="29"/>
  <c r="G32" i="28"/>
  <c r="Y32" i="28"/>
  <c r="AS32" i="28"/>
  <c r="BK32" i="28"/>
  <c r="V33" i="28"/>
  <c r="AO33" i="28"/>
  <c r="BH33" i="28"/>
  <c r="R34" i="28"/>
  <c r="AL34" i="28"/>
  <c r="BD34" i="28"/>
  <c r="O35" i="28"/>
  <c r="AH35" i="28"/>
  <c r="P33" i="31"/>
  <c r="AF34" i="31"/>
  <c r="AU35" i="31"/>
  <c r="BJ32" i="30"/>
  <c r="AM33" i="30"/>
  <c r="BK33" i="30"/>
  <c r="AD34" i="30"/>
  <c r="BB34" i="30"/>
  <c r="R35" i="30"/>
  <c r="AN35" i="30"/>
  <c r="BG35" i="30"/>
  <c r="Q32" i="29"/>
  <c r="AK32" i="29"/>
  <c r="BC32" i="29"/>
  <c r="N33" i="29"/>
  <c r="AG33" i="29"/>
  <c r="AZ33" i="29"/>
  <c r="J34" i="29"/>
  <c r="AD34" i="29"/>
  <c r="AV34" i="29"/>
  <c r="G35" i="29"/>
  <c r="Y35" i="29"/>
  <c r="AS35" i="29"/>
  <c r="BK35" i="29"/>
  <c r="V32" i="28"/>
  <c r="AO32" i="28"/>
  <c r="BH32" i="28"/>
  <c r="R33" i="28"/>
  <c r="AL33" i="28"/>
  <c r="BD33" i="28"/>
  <c r="O34" i="28"/>
  <c r="AH34" i="28"/>
  <c r="BA34" i="28"/>
  <c r="K35" i="28"/>
  <c r="AE35" i="28"/>
  <c r="AR32" i="31"/>
  <c r="BG33" i="31"/>
  <c r="N35" i="31"/>
  <c r="AD32" i="30"/>
  <c r="Y33" i="30"/>
  <c r="BA33" i="30"/>
  <c r="Q34" i="30"/>
  <c r="AR34" i="30"/>
  <c r="H35" i="30"/>
  <c r="AF35" i="30"/>
  <c r="AY35" i="30"/>
  <c r="I32" i="29"/>
  <c r="AB32" i="29"/>
  <c r="AU32" i="29"/>
  <c r="F33" i="29"/>
  <c r="X33" i="29"/>
  <c r="AR33" i="29"/>
  <c r="BJ33" i="29"/>
  <c r="U34" i="29"/>
  <c r="AN34" i="29"/>
  <c r="BG34" i="29"/>
  <c r="Q35" i="29"/>
  <c r="AK35" i="29"/>
  <c r="BC35" i="29"/>
  <c r="N32" i="28"/>
  <c r="AG32" i="28"/>
  <c r="AZ32" i="28"/>
  <c r="J33" i="28"/>
  <c r="AD33" i="28"/>
  <c r="AV33" i="28"/>
  <c r="G34" i="28"/>
  <c r="Y34" i="28"/>
  <c r="AS34" i="28"/>
  <c r="BK34" i="28"/>
  <c r="V35" i="28"/>
  <c r="AO35" i="28"/>
  <c r="BH35" i="28"/>
  <c r="R32" i="4"/>
  <c r="AL32" i="4"/>
  <c r="BD32" i="4"/>
  <c r="O33" i="4"/>
  <c r="CL27" i="27"/>
  <c r="CK84" i="27" s="1"/>
  <c r="I32" i="31"/>
  <c r="Y33" i="31"/>
  <c r="AO34" i="31"/>
  <c r="BD35" i="31"/>
  <c r="J33" i="30"/>
  <c r="AP33" i="30"/>
  <c r="G34" i="30"/>
  <c r="AF34" i="30"/>
  <c r="BF34" i="30"/>
  <c r="V35" i="30"/>
  <c r="AP35" i="30"/>
  <c r="BI35" i="30"/>
  <c r="T32" i="29"/>
  <c r="AM32" i="29"/>
  <c r="BF32" i="29"/>
  <c r="M34" i="29"/>
  <c r="AB35" i="29"/>
  <c r="AR32" i="28"/>
  <c r="BG33" i="28"/>
  <c r="N35" i="28"/>
  <c r="BB35" i="28"/>
  <c r="T32" i="4"/>
  <c r="AS32" i="4"/>
  <c r="I33" i="4"/>
  <c r="AH33" i="4"/>
  <c r="BA33" i="4"/>
  <c r="K34" i="4"/>
  <c r="AE34" i="4"/>
  <c r="AW34" i="4"/>
  <c r="H35" i="4"/>
  <c r="AA35" i="4"/>
  <c r="AT35" i="4"/>
  <c r="BD35" i="4"/>
  <c r="BJ32" i="29"/>
  <c r="Q34" i="29"/>
  <c r="AG35" i="29"/>
  <c r="AV32" i="28"/>
  <c r="BK33" i="28"/>
  <c r="R35" i="28"/>
  <c r="BD35" i="28"/>
  <c r="U32" i="4"/>
  <c r="AT32" i="4"/>
  <c r="K33" i="4"/>
  <c r="AI33" i="4"/>
  <c r="BB33" i="4"/>
  <c r="M34" i="4"/>
  <c r="AF34" i="4"/>
  <c r="AY34" i="4"/>
  <c r="I35" i="4"/>
  <c r="AB35" i="4"/>
  <c r="AU35" i="4"/>
  <c r="AS35" i="4"/>
  <c r="AS33" i="29"/>
  <c r="BH34" i="29"/>
  <c r="W32" i="4"/>
  <c r="AS33" i="31"/>
  <c r="AV33" i="30"/>
  <c r="AB35" i="30"/>
  <c r="AR32" i="29"/>
  <c r="BJ32" i="28"/>
  <c r="Y32" i="4"/>
  <c r="BF33" i="4"/>
  <c r="M35" i="4"/>
  <c r="U33" i="29"/>
  <c r="V34" i="28"/>
  <c r="BA32" i="4"/>
  <c r="Q34" i="4"/>
  <c r="AG35" i="4"/>
  <c r="R35" i="29"/>
  <c r="AW33" i="28"/>
  <c r="AZ35" i="28"/>
  <c r="AO32" i="4"/>
  <c r="R33" i="4"/>
  <c r="AO33" i="4"/>
  <c r="BH33" i="4"/>
  <c r="R34" i="4"/>
  <c r="AL34" i="4"/>
  <c r="BD34" i="4"/>
  <c r="O35" i="4"/>
  <c r="AH35" i="4"/>
  <c r="BF35" i="4"/>
  <c r="AE33" i="29"/>
  <c r="AT34" i="29"/>
  <c r="BI35" i="29"/>
  <c r="P33" i="28"/>
  <c r="AF34" i="28"/>
  <c r="AN35" i="28"/>
  <c r="F32" i="4"/>
  <c r="AE32" i="4"/>
  <c r="BC32" i="4"/>
  <c r="U33" i="4"/>
  <c r="AP33" i="4"/>
  <c r="BI33" i="4"/>
  <c r="T34" i="4"/>
  <c r="AM34" i="4"/>
  <c r="BF34" i="4"/>
  <c r="P35" i="4"/>
  <c r="AN35" i="4"/>
  <c r="CI30" i="27"/>
  <c r="BD87" i="27" s="1"/>
  <c r="DW27" i="27"/>
  <c r="BX28" i="27"/>
  <c r="DO27" i="27"/>
  <c r="CC84" i="27" s="1"/>
  <c r="CH28" i="27"/>
  <c r="BO29" i="27"/>
  <c r="BB86" i="27" s="1"/>
  <c r="DM29" i="27"/>
  <c r="BG86" i="27" s="1"/>
  <c r="DY29" i="27"/>
  <c r="DJ29" i="27"/>
  <c r="AK86" i="27" s="1"/>
  <c r="BR28" i="27"/>
  <c r="CI85" i="27" s="1"/>
  <c r="CF30" i="27"/>
  <c r="AH87" i="27" s="1"/>
  <c r="DY27" i="27"/>
  <c r="BQ27" i="27"/>
  <c r="BX84" i="27" s="1"/>
  <c r="DD29" i="27"/>
  <c r="BQ86" i="27" s="1"/>
  <c r="BW27" i="27"/>
  <c r="AR84" i="27" s="1"/>
  <c r="DW29" i="27"/>
  <c r="DF29" i="27"/>
  <c r="CM86" i="27" s="1"/>
  <c r="DK29" i="27"/>
  <c r="AV86" i="27" s="1"/>
  <c r="DO30" i="27"/>
  <c r="CC87" i="27" s="1"/>
  <c r="CJ30" i="27"/>
  <c r="BO87" i="27" s="1"/>
  <c r="DV27" i="27"/>
  <c r="BP29" i="27"/>
  <c r="BM86" i="27" s="1"/>
  <c r="CZ27" i="27"/>
  <c r="AJ84" i="27" s="1"/>
  <c r="CA27" i="27"/>
  <c r="BY84" i="27" s="1"/>
  <c r="EF28" i="27"/>
  <c r="DA29" i="27"/>
  <c r="AU86" i="27" s="1"/>
  <c r="DZ30" i="27"/>
  <c r="DK30" i="27"/>
  <c r="AV87" i="27" s="1"/>
  <c r="CH30" i="27"/>
  <c r="DZ27" i="27"/>
  <c r="BN27" i="27"/>
  <c r="DK27" i="27"/>
  <c r="AV84" i="27" s="1"/>
  <c r="BX27" i="27"/>
  <c r="DD27" i="27"/>
  <c r="BQ84" i="27" s="1"/>
  <c r="DV30" i="27"/>
  <c r="DN29" i="27"/>
  <c r="BR86" i="27" s="1"/>
  <c r="AP32" i="4"/>
  <c r="BH34" i="31"/>
  <c r="M34" i="30"/>
  <c r="AU35" i="30"/>
  <c r="P33" i="29"/>
  <c r="Q34" i="28"/>
  <c r="AY32" i="4"/>
  <c r="P34" i="4"/>
  <c r="AF35" i="4"/>
  <c r="AK34" i="29"/>
  <c r="AL35" i="28"/>
  <c r="Q33" i="4"/>
  <c r="AK34" i="4"/>
  <c r="AZ35" i="4"/>
  <c r="O32" i="28"/>
  <c r="AT34" i="28"/>
  <c r="J32" i="4"/>
  <c r="BH32" i="4"/>
  <c r="Y33" i="4"/>
  <c r="AT33" i="4"/>
  <c r="D34" i="4"/>
  <c r="W34" i="4"/>
  <c r="AP34" i="4"/>
  <c r="BI34" i="4"/>
  <c r="T35" i="4"/>
  <c r="AM35" i="4"/>
  <c r="AW35" i="4"/>
  <c r="AW33" i="29"/>
  <c r="D35" i="29"/>
  <c r="T32" i="28"/>
  <c r="AI33" i="28"/>
  <c r="AY34" i="28"/>
  <c r="AU35" i="28"/>
  <c r="K32" i="4"/>
  <c r="AK32" i="4"/>
  <c r="BJ32" i="4"/>
  <c r="AA33" i="4"/>
  <c r="AU33" i="4"/>
  <c r="F34" i="4"/>
  <c r="X34" i="4"/>
  <c r="AR34" i="4"/>
  <c r="BJ34" i="4"/>
  <c r="U35" i="4"/>
  <c r="CB29" i="27"/>
  <c r="CJ86" i="27" s="1"/>
  <c r="DB29" i="27"/>
  <c r="CG29" i="27"/>
  <c r="AS86" i="27" s="1"/>
  <c r="DT30" i="27"/>
  <c r="BV30" i="27"/>
  <c r="AG87" i="27" s="1"/>
  <c r="EE27" i="27"/>
  <c r="EI29" i="27"/>
  <c r="DT29" i="27"/>
  <c r="DF28" i="27"/>
  <c r="CM85" i="27" s="1"/>
  <c r="CK30" i="27"/>
  <c r="BZ87" i="27" s="1"/>
  <c r="DT27" i="27"/>
  <c r="BY30" i="27"/>
  <c r="BC87" i="27" s="1"/>
  <c r="DL27" i="27"/>
  <c r="CK29" i="27"/>
  <c r="BZ86" i="27" s="1"/>
  <c r="BR29" i="27"/>
  <c r="CI86" i="27" s="1"/>
  <c r="DV28" i="27"/>
  <c r="DU29" i="27"/>
  <c r="DY30" i="27"/>
  <c r="CB28" i="27"/>
  <c r="CJ85" i="27" s="1"/>
  <c r="CG30" i="27"/>
  <c r="AS87" i="27" s="1"/>
  <c r="DX27" i="27"/>
  <c r="CI29" i="27"/>
  <c r="BD86" i="27" s="1"/>
  <c r="DP27" i="27"/>
  <c r="CN84" i="27" s="1"/>
  <c r="CF29" i="27"/>
  <c r="AH86" i="27" s="1"/>
  <c r="BM29" i="27"/>
  <c r="AQ86" i="27" s="1"/>
  <c r="ED27" i="27"/>
  <c r="EJ30" i="27"/>
  <c r="DU30" i="27"/>
  <c r="CL28" i="27"/>
  <c r="CK85" i="27" s="1"/>
  <c r="CL30" i="27"/>
  <c r="CK87" i="27" s="1"/>
  <c r="BY27" i="27"/>
  <c r="BC84" i="27" s="1"/>
  <c r="CL29" i="27"/>
  <c r="CK86" i="27" s="1"/>
  <c r="DM27" i="27"/>
  <c r="BG84" i="27" s="1"/>
  <c r="BP27" i="27"/>
  <c r="BM84" i="27" s="1"/>
  <c r="EH27" i="27"/>
  <c r="EF30" i="27"/>
  <c r="DX29" i="27"/>
  <c r="BI32" i="4"/>
  <c r="O32" i="30"/>
  <c r="AM34" i="30"/>
  <c r="F32" i="29"/>
  <c r="AF34" i="29"/>
  <c r="AG35" i="28"/>
  <c r="P33" i="4"/>
  <c r="AI34" i="4"/>
  <c r="AY35" i="4"/>
  <c r="AZ35" i="29"/>
  <c r="BJ35" i="28"/>
  <c r="AN33" i="4"/>
  <c r="BC34" i="4"/>
  <c r="BG35" i="4"/>
  <c r="AH32" i="28"/>
  <c r="D35" i="28"/>
  <c r="P32" i="4"/>
  <c r="G33" i="4"/>
  <c r="AF33" i="4"/>
  <c r="AY33" i="4"/>
  <c r="I34" i="4"/>
  <c r="AB34" i="4"/>
  <c r="AU34" i="4"/>
  <c r="F35" i="4"/>
  <c r="X35" i="4"/>
  <c r="AR35" i="4"/>
  <c r="BK35" i="4"/>
  <c r="H34" i="29"/>
  <c r="W35" i="29"/>
  <c r="AM32" i="28"/>
  <c r="BB33" i="28"/>
  <c r="I35" i="28"/>
  <c r="BA35" i="28"/>
  <c r="Q32" i="4"/>
  <c r="AR32" i="4"/>
  <c r="H33" i="4"/>
  <c r="AG33" i="4"/>
  <c r="AZ33" i="4"/>
  <c r="J34" i="4"/>
  <c r="AD34" i="4"/>
  <c r="AV34" i="4"/>
  <c r="G35" i="4"/>
  <c r="Y35" i="4"/>
  <c r="BX29" i="27"/>
  <c r="CI27" i="27"/>
  <c r="BD84" i="27" s="1"/>
  <c r="BP30" i="27"/>
  <c r="BM87" i="27" s="1"/>
  <c r="DD30" i="27"/>
  <c r="BQ87" i="27" s="1"/>
  <c r="CG27" i="27"/>
  <c r="AS84" i="27" s="1"/>
  <c r="EG27" i="27"/>
  <c r="ED29" i="27"/>
  <c r="DZ28" i="27"/>
  <c r="DL28" i="27"/>
  <c r="CJ27" i="27"/>
  <c r="BO84" i="27" s="1"/>
  <c r="EG29" i="27"/>
  <c r="BZ30" i="27"/>
  <c r="BN87" i="27" s="1"/>
  <c r="EI27" i="27"/>
  <c r="EE29" i="27"/>
  <c r="EI30" i="27"/>
  <c r="DN30" i="27"/>
  <c r="BR87" i="27" s="1"/>
  <c r="BN28" i="27"/>
  <c r="BN29" i="27"/>
  <c r="CB30" i="27"/>
  <c r="CJ87" i="27" s="1"/>
  <c r="EF27" i="27"/>
  <c r="EE30" i="27"/>
  <c r="DP28" i="27"/>
  <c r="CN85" i="27" s="1"/>
  <c r="BY29" i="27"/>
  <c r="BC86" i="27" s="1"/>
  <c r="BX30" i="27"/>
  <c r="BL30" i="27"/>
  <c r="AF87" i="27" s="1"/>
  <c r="CZ30" i="27"/>
  <c r="AJ87" i="27" s="1"/>
  <c r="BW30" i="27"/>
  <c r="AR87" i="27" s="1"/>
  <c r="EJ27" i="27"/>
  <c r="EH29" i="27"/>
  <c r="DX30" i="27"/>
  <c r="D32" i="4"/>
  <c r="T33" i="4"/>
  <c r="AD32" i="31"/>
  <c r="T33" i="30"/>
  <c r="BK34" i="30"/>
  <c r="X32" i="29"/>
  <c r="AU35" i="29"/>
  <c r="BI35" i="28"/>
  <c r="AM33" i="4"/>
  <c r="BB34" i="4"/>
  <c r="BA35" i="4"/>
  <c r="G33" i="28"/>
  <c r="AA32" i="4"/>
  <c r="BG33" i="4"/>
  <c r="N35" i="4"/>
  <c r="BK33" i="29"/>
  <c r="AE33" i="28"/>
  <c r="AS35" i="28"/>
  <c r="AI32" i="4"/>
  <c r="M33" i="4"/>
  <c r="AK33" i="4"/>
  <c r="BC33" i="4"/>
  <c r="N34" i="4"/>
  <c r="AG34" i="4"/>
  <c r="AZ34" i="4"/>
  <c r="J35" i="4"/>
  <c r="AD35" i="4"/>
  <c r="AV35" i="4"/>
  <c r="K33" i="29"/>
  <c r="AA34" i="29"/>
  <c r="AP35" i="29"/>
  <c r="BF32" i="28"/>
  <c r="M34" i="28"/>
  <c r="AB35" i="28"/>
  <c r="BG35" i="28"/>
  <c r="X32" i="4"/>
  <c r="AW32" i="4"/>
  <c r="N33" i="4"/>
  <c r="AL33" i="4"/>
  <c r="BD33" i="4"/>
  <c r="O34" i="4"/>
  <c r="AH34" i="4"/>
  <c r="BA34" i="4"/>
  <c r="K35" i="4"/>
  <c r="AE35" i="4"/>
  <c r="BW29" i="27"/>
  <c r="AR86" i="27" s="1"/>
  <c r="DU27" i="27"/>
  <c r="BM27" i="27"/>
  <c r="AQ84" i="27" s="1"/>
  <c r="DC27" i="27"/>
  <c r="BF84" i="27" s="1"/>
  <c r="BL27" i="27"/>
  <c r="AF84" i="27" s="1"/>
  <c r="DJ30" i="27"/>
  <c r="AK87" i="27" s="1"/>
  <c r="DC29" i="27"/>
  <c r="BF86" i="27" s="1"/>
  <c r="DO29" i="27"/>
  <c r="CC86" i="27" s="1"/>
  <c r="BZ29" i="27"/>
  <c r="BN86" i="27" s="1"/>
  <c r="BR30" i="27"/>
  <c r="CI87" i="27" s="1"/>
  <c r="DF30" i="27"/>
  <c r="CM87" i="27" s="1"/>
  <c r="CK27" i="27"/>
  <c r="BZ84" i="27" s="1"/>
  <c r="EH30" i="27"/>
  <c r="BV29" i="27"/>
  <c r="AG86" i="27" s="1"/>
  <c r="DB30" i="27"/>
  <c r="DA27" i="27"/>
  <c r="AU84" i="27" s="1"/>
  <c r="BM30" i="27"/>
  <c r="AQ87" i="27" s="1"/>
  <c r="DA30" i="27"/>
  <c r="AU87" i="27" s="1"/>
  <c r="CH27" i="27"/>
  <c r="DP30" i="27"/>
  <c r="CN87" i="27" s="1"/>
  <c r="EJ28" i="27"/>
  <c r="CA29" i="27"/>
  <c r="BY86" i="27" s="1"/>
  <c r="DB28" i="27"/>
  <c r="ED30" i="27"/>
  <c r="DE27" i="27"/>
  <c r="CB84" i="27" s="1"/>
  <c r="BR27" i="27"/>
  <c r="CI84" i="27" s="1"/>
  <c r="DF27" i="27"/>
  <c r="CM84" i="27" s="1"/>
  <c r="DL30" i="27"/>
  <c r="EH23" i="27"/>
  <c r="EJ25" i="27"/>
  <c r="DU24" i="27"/>
  <c r="DW26" i="27"/>
  <c r="DO24" i="27"/>
  <c r="CC81" i="27" s="1"/>
  <c r="CZ23" i="27"/>
  <c r="AJ80" i="27" s="1"/>
  <c r="DB25" i="27"/>
  <c r="CG24" i="27"/>
  <c r="AS81" i="27" s="1"/>
  <c r="CI26" i="27"/>
  <c r="BD83" i="27" s="1"/>
  <c r="CA24" i="27"/>
  <c r="BY81" i="27" s="1"/>
  <c r="BL23" i="27"/>
  <c r="AF80" i="27" s="1"/>
  <c r="BN25" i="27"/>
  <c r="EF24" i="27"/>
  <c r="EH26" i="27"/>
  <c r="DZ24" i="27"/>
  <c r="DK23" i="27"/>
  <c r="AV80" i="27" s="1"/>
  <c r="DM25" i="27"/>
  <c r="BG82" i="27" s="1"/>
  <c r="DE23" i="27"/>
  <c r="CB80" i="27" s="1"/>
  <c r="CZ26" i="27"/>
  <c r="AJ83" i="27" s="1"/>
  <c r="CL24" i="27"/>
  <c r="CK81" i="27" s="1"/>
  <c r="BW23" i="27"/>
  <c r="AR80" i="27" s="1"/>
  <c r="BY25" i="27"/>
  <c r="BC82" i="27" s="1"/>
  <c r="BQ23" i="27"/>
  <c r="BX80" i="27" s="1"/>
  <c r="BL26" i="27"/>
  <c r="AF83" i="27" s="1"/>
  <c r="ED25" i="27"/>
  <c r="DV23" i="27"/>
  <c r="DX25" i="27"/>
  <c r="DP23" i="27"/>
  <c r="CN80" i="27" s="1"/>
  <c r="DK26" i="27"/>
  <c r="AV83" i="27" s="1"/>
  <c r="DC24" i="27"/>
  <c r="BF81" i="27" s="1"/>
  <c r="DE26" i="27"/>
  <c r="CB83" i="27" s="1"/>
  <c r="CH23" i="27"/>
  <c r="CJ25" i="27"/>
  <c r="BO82" i="27" s="1"/>
  <c r="CB23" i="27"/>
  <c r="CJ80" i="27" s="1"/>
  <c r="BW26" i="27"/>
  <c r="AR83" i="27" s="1"/>
  <c r="BO24" i="27"/>
  <c r="BB81" i="27" s="1"/>
  <c r="BQ26" i="27"/>
  <c r="BX83" i="27" s="1"/>
  <c r="EG23" i="27"/>
  <c r="EI25" i="27"/>
  <c r="DT24" i="27"/>
  <c r="DV26" i="27"/>
  <c r="DN24" i="27"/>
  <c r="BR81" i="27" s="1"/>
  <c r="DP26" i="27"/>
  <c r="CN83" i="27" s="1"/>
  <c r="DA25" i="27"/>
  <c r="AU82" i="27" s="1"/>
  <c r="CF24" i="27"/>
  <c r="AH81" i="27" s="1"/>
  <c r="CH26" i="27"/>
  <c r="BZ24" i="27"/>
  <c r="BN81" i="27" s="1"/>
  <c r="CB26" i="27"/>
  <c r="CJ83" i="27" s="1"/>
  <c r="BM25" i="27"/>
  <c r="AQ82" i="27" s="1"/>
  <c r="D28" i="31"/>
  <c r="W28" i="31"/>
  <c r="AP28" i="31"/>
  <c r="BI28" i="31"/>
  <c r="T29" i="31"/>
  <c r="T28" i="31"/>
  <c r="AM28" i="31"/>
  <c r="BF28" i="31"/>
  <c r="P29" i="31"/>
  <c r="AI29" i="31"/>
  <c r="BB29" i="31"/>
  <c r="M30" i="31"/>
  <c r="AF30" i="31"/>
  <c r="AY30" i="31"/>
  <c r="I31" i="31"/>
  <c r="AB31" i="31"/>
  <c r="AU31" i="31"/>
  <c r="F28" i="30"/>
  <c r="G28" i="31"/>
  <c r="Y28" i="31"/>
  <c r="AS28" i="31"/>
  <c r="BK28" i="31"/>
  <c r="V29" i="31"/>
  <c r="EE24" i="27"/>
  <c r="EG26" i="27"/>
  <c r="DY24" i="27"/>
  <c r="DJ23" i="27"/>
  <c r="AK80" i="27" s="1"/>
  <c r="DL25" i="27"/>
  <c r="DD23" i="27"/>
  <c r="BQ80" i="27" s="1"/>
  <c r="DF25" i="27"/>
  <c r="CM82" i="27" s="1"/>
  <c r="CK24" i="27"/>
  <c r="BZ81" i="27" s="1"/>
  <c r="BV23" i="27"/>
  <c r="AG80" i="27" s="1"/>
  <c r="BX25" i="27"/>
  <c r="BP23" i="27"/>
  <c r="BM80" i="27" s="1"/>
  <c r="BR25" i="27"/>
  <c r="CI82" i="27" s="1"/>
  <c r="EJ24" i="27"/>
  <c r="DU23" i="27"/>
  <c r="DW25" i="27"/>
  <c r="DO23" i="27"/>
  <c r="CC80" i="27" s="1"/>
  <c r="DJ26" i="27"/>
  <c r="AK83" i="27" s="1"/>
  <c r="DB24" i="27"/>
  <c r="DD26" i="27"/>
  <c r="BQ83" i="27" s="1"/>
  <c r="CG23" i="27"/>
  <c r="AS80" i="27" s="1"/>
  <c r="CI25" i="27"/>
  <c r="BD82" i="27" s="1"/>
  <c r="CA23" i="27"/>
  <c r="BY80" i="27" s="1"/>
  <c r="BV26" i="27"/>
  <c r="AG83" i="27" s="1"/>
  <c r="BN24" i="27"/>
  <c r="BP26" i="27"/>
  <c r="BM83" i="27" s="1"/>
  <c r="EF23" i="27"/>
  <c r="EH25" i="27"/>
  <c r="DZ23" i="27"/>
  <c r="DU26" i="27"/>
  <c r="DM24" i="27"/>
  <c r="BG81" i="27" s="1"/>
  <c r="DO26" i="27"/>
  <c r="CC83" i="27" s="1"/>
  <c r="CZ25" i="27"/>
  <c r="AJ82" i="27" s="1"/>
  <c r="CL23" i="27"/>
  <c r="CK80" i="27" s="1"/>
  <c r="CG26" i="27"/>
  <c r="AS83" i="27" s="1"/>
  <c r="BY24" i="27"/>
  <c r="BC81" i="27" s="1"/>
  <c r="CA26" i="27"/>
  <c r="BY83" i="27" s="1"/>
  <c r="BL25" i="27"/>
  <c r="AF82" i="27" s="1"/>
  <c r="ED24" i="27"/>
  <c r="EF26" i="27"/>
  <c r="DX24" i="27"/>
  <c r="DZ26" i="27"/>
  <c r="DK25" i="27"/>
  <c r="AV82" i="27" s="1"/>
  <c r="DC23" i="27"/>
  <c r="BF80" i="27" s="1"/>
  <c r="DE25" i="27"/>
  <c r="CB82" i="27" s="1"/>
  <c r="CJ24" i="27"/>
  <c r="BO81" i="27" s="1"/>
  <c r="CL26" i="27"/>
  <c r="CK83" i="27" s="1"/>
  <c r="BW25" i="27"/>
  <c r="AR82" i="27" s="1"/>
  <c r="BO23" i="27"/>
  <c r="BB80" i="27" s="1"/>
  <c r="BQ25" i="27"/>
  <c r="BX82" i="27" s="1"/>
  <c r="I28" i="31"/>
  <c r="AB28" i="31"/>
  <c r="AU28" i="31"/>
  <c r="F29" i="31"/>
  <c r="F28" i="31"/>
  <c r="X28" i="31"/>
  <c r="AR28" i="31"/>
  <c r="BJ28" i="31"/>
  <c r="U29" i="31"/>
  <c r="AN29" i="31"/>
  <c r="BG29" i="31"/>
  <c r="Q30" i="31"/>
  <c r="AK30" i="31"/>
  <c r="BC30" i="31"/>
  <c r="N31" i="31"/>
  <c r="AG31" i="31"/>
  <c r="AZ31" i="31"/>
  <c r="J28" i="30"/>
  <c r="K28" i="31"/>
  <c r="AE28" i="31"/>
  <c r="AW28" i="31"/>
  <c r="H29" i="31"/>
  <c r="EI24" i="27"/>
  <c r="DT23" i="27"/>
  <c r="DV25" i="27"/>
  <c r="DN23" i="27"/>
  <c r="BR80" i="27" s="1"/>
  <c r="DP25" i="27"/>
  <c r="CN82" i="27" s="1"/>
  <c r="DA24" i="27"/>
  <c r="AU81" i="27" s="1"/>
  <c r="DC26" i="27"/>
  <c r="BF83" i="27" s="1"/>
  <c r="CF23" i="27"/>
  <c r="AH80" i="27" s="1"/>
  <c r="CH25" i="27"/>
  <c r="BZ23" i="27"/>
  <c r="BN80" i="27" s="1"/>
  <c r="CB25" i="27"/>
  <c r="CJ82" i="27" s="1"/>
  <c r="BM24" i="27"/>
  <c r="AQ81" i="27" s="1"/>
  <c r="BO26" i="27"/>
  <c r="BB83" i="27" s="1"/>
  <c r="EE23" i="27"/>
  <c r="EG25" i="27"/>
  <c r="DY23" i="27"/>
  <c r="DT26" i="27"/>
  <c r="DL24" i="27"/>
  <c r="DN26" i="27"/>
  <c r="BR83" i="27" s="1"/>
  <c r="DF24" i="27"/>
  <c r="CM81" i="27" s="1"/>
  <c r="CK23" i="27"/>
  <c r="BZ80" i="27" s="1"/>
  <c r="CF26" i="27"/>
  <c r="AH83" i="27" s="1"/>
  <c r="BX24" i="27"/>
  <c r="BZ26" i="27"/>
  <c r="BN83" i="27" s="1"/>
  <c r="BR24" i="27"/>
  <c r="CI81" i="27" s="1"/>
  <c r="EJ23" i="27"/>
  <c r="EE26" i="27"/>
  <c r="DW24" i="27"/>
  <c r="DY26" i="27"/>
  <c r="DJ25" i="27"/>
  <c r="AK82" i="27" s="1"/>
  <c r="DB23" i="27"/>
  <c r="DD25" i="27"/>
  <c r="BQ82" i="27" s="1"/>
  <c r="CI24" i="27"/>
  <c r="BD81" i="27" s="1"/>
  <c r="CK26" i="27"/>
  <c r="BZ83" i="27" s="1"/>
  <c r="BV25" i="27"/>
  <c r="AG82" i="27" s="1"/>
  <c r="BN23" i="27"/>
  <c r="BP25" i="27"/>
  <c r="BM82" i="27" s="1"/>
  <c r="EH24" i="27"/>
  <c r="EJ26" i="27"/>
  <c r="DU25" i="27"/>
  <c r="DM23" i="27"/>
  <c r="BG80" i="27" s="1"/>
  <c r="DO25" i="27"/>
  <c r="CC82" i="27" s="1"/>
  <c r="CZ24" i="27"/>
  <c r="AJ81" i="27" s="1"/>
  <c r="DB26" i="27"/>
  <c r="CG25" i="27"/>
  <c r="AS82" i="27" s="1"/>
  <c r="BY23" i="27"/>
  <c r="BC80" i="27" s="1"/>
  <c r="CA25" i="27"/>
  <c r="BY82" i="27" s="1"/>
  <c r="BL24" i="27"/>
  <c r="AF81" i="27" s="1"/>
  <c r="BN26" i="27"/>
  <c r="N28" i="31"/>
  <c r="AG28" i="31"/>
  <c r="AZ28" i="31"/>
  <c r="J29" i="31"/>
  <c r="J28" i="31"/>
  <c r="AD28" i="31"/>
  <c r="AV28" i="31"/>
  <c r="G29" i="31"/>
  <c r="Y29" i="31"/>
  <c r="AS29" i="31"/>
  <c r="BK29" i="31"/>
  <c r="V30" i="31"/>
  <c r="AO30" i="31"/>
  <c r="BH30" i="31"/>
  <c r="R31" i="31"/>
  <c r="AL31" i="31"/>
  <c r="BD31" i="31"/>
  <c r="O28" i="30"/>
  <c r="P28" i="31"/>
  <c r="AI28" i="31"/>
  <c r="BB28" i="31"/>
  <c r="M29" i="31"/>
  <c r="ED23" i="27"/>
  <c r="EF25" i="27"/>
  <c r="DX23" i="27"/>
  <c r="DZ25" i="27"/>
  <c r="DK24" i="27"/>
  <c r="AV81" i="27" s="1"/>
  <c r="DM26" i="27"/>
  <c r="BG83" i="27" s="1"/>
  <c r="DE24" i="27"/>
  <c r="CB81" i="27" s="1"/>
  <c r="CJ23" i="27"/>
  <c r="BO80" i="27" s="1"/>
  <c r="CL25" i="27"/>
  <c r="CK82" i="27" s="1"/>
  <c r="BW24" i="27"/>
  <c r="AR81" i="27" s="1"/>
  <c r="BY26" i="27"/>
  <c r="BC83" i="27" s="1"/>
  <c r="BQ24" i="27"/>
  <c r="BX81" i="27" s="1"/>
  <c r="EI23" i="27"/>
  <c r="ED26" i="27"/>
  <c r="DV24" i="27"/>
  <c r="DX26" i="27"/>
  <c r="DP24" i="27"/>
  <c r="CN81" i="27" s="1"/>
  <c r="DA23" i="27"/>
  <c r="AU80" i="27" s="1"/>
  <c r="DC25" i="27"/>
  <c r="BF82" i="27" s="1"/>
  <c r="CH24" i="27"/>
  <c r="CJ26" i="27"/>
  <c r="BO83" i="27" s="1"/>
  <c r="CB24" i="27"/>
  <c r="CJ81" i="27" s="1"/>
  <c r="BM23" i="27"/>
  <c r="AQ80" i="27" s="1"/>
  <c r="BO25" i="27"/>
  <c r="BB82" i="27" s="1"/>
  <c r="EG24" i="27"/>
  <c r="EI26" i="27"/>
  <c r="DT25" i="27"/>
  <c r="DL23" i="27"/>
  <c r="DN25" i="27"/>
  <c r="BR82" i="27" s="1"/>
  <c r="DF23" i="27"/>
  <c r="CM80" i="27" s="1"/>
  <c r="DA26" i="27"/>
  <c r="AU83" i="27" s="1"/>
  <c r="CF25" i="27"/>
  <c r="AH82" i="27" s="1"/>
  <c r="BX23" i="27"/>
  <c r="BZ25" i="27"/>
  <c r="BN82" i="27" s="1"/>
  <c r="BR23" i="27"/>
  <c r="CI80" i="27" s="1"/>
  <c r="BM26" i="27"/>
  <c r="AQ83" i="27" s="1"/>
  <c r="EE25" i="27"/>
  <c r="DW23" i="27"/>
  <c r="DY25" i="27"/>
  <c r="DJ24" i="27"/>
  <c r="AK81" i="27" s="1"/>
  <c r="DL26" i="27"/>
  <c r="DD24" i="27"/>
  <c r="BQ81" i="27" s="1"/>
  <c r="DF26" i="27"/>
  <c r="CM83" i="27" s="1"/>
  <c r="CI23" i="27"/>
  <c r="BD80" i="27" s="1"/>
  <c r="CK25" i="27"/>
  <c r="BZ82" i="27" s="1"/>
  <c r="BV24" i="27"/>
  <c r="AG81" i="27" s="1"/>
  <c r="BX26" i="27"/>
  <c r="BP24" i="27"/>
  <c r="BM81" i="27" s="1"/>
  <c r="BR26" i="27"/>
  <c r="CI83" i="27" s="1"/>
  <c r="R28" i="31"/>
  <c r="AL28" i="31"/>
  <c r="BD28" i="31"/>
  <c r="O29" i="31"/>
  <c r="O28" i="31"/>
  <c r="AH28" i="31"/>
  <c r="BA28" i="31"/>
  <c r="K29" i="31"/>
  <c r="AE29" i="31"/>
  <c r="AW29" i="31"/>
  <c r="H30" i="31"/>
  <c r="AA30" i="31"/>
  <c r="AT30" i="31"/>
  <c r="D31" i="31"/>
  <c r="W31" i="31"/>
  <c r="AP31" i="31"/>
  <c r="BI31" i="31"/>
  <c r="T28" i="30"/>
  <c r="U28" i="31"/>
  <c r="AN28" i="31"/>
  <c r="BG28" i="31"/>
  <c r="Q29" i="31"/>
  <c r="M28" i="31"/>
  <c r="AF28" i="31"/>
  <c r="AY28" i="31"/>
  <c r="I29" i="31"/>
  <c r="AB29" i="31"/>
  <c r="AU29" i="31"/>
  <c r="F30" i="31"/>
  <c r="X30" i="31"/>
  <c r="AR30" i="31"/>
  <c r="BJ30" i="31"/>
  <c r="U31" i="31"/>
  <c r="AN31" i="31"/>
  <c r="BG31" i="31"/>
  <c r="Q28" i="30"/>
  <c r="AR29" i="31"/>
  <c r="U30" i="31"/>
  <c r="BG30" i="31"/>
  <c r="AK31" i="31"/>
  <c r="N28" i="30"/>
  <c r="AP28" i="30"/>
  <c r="T29" i="30"/>
  <c r="BF29" i="30"/>
  <c r="AI30" i="30"/>
  <c r="M31" i="30"/>
  <c r="AY31" i="30"/>
  <c r="AT29" i="31"/>
  <c r="W30" i="31"/>
  <c r="BI30" i="31"/>
  <c r="AM31" i="31"/>
  <c r="P28" i="30"/>
  <c r="AM28" i="30"/>
  <c r="BF28" i="30"/>
  <c r="P29" i="30"/>
  <c r="AI29" i="30"/>
  <c r="BB29" i="30"/>
  <c r="M30" i="30"/>
  <c r="AF30" i="30"/>
  <c r="AY30" i="30"/>
  <c r="I31" i="30"/>
  <c r="AB31" i="30"/>
  <c r="AU31" i="30"/>
  <c r="AE28" i="30"/>
  <c r="M29" i="30"/>
  <c r="AY29" i="30"/>
  <c r="W30" i="30"/>
  <c r="BI30" i="30"/>
  <c r="AM31" i="30"/>
  <c r="AM29" i="31"/>
  <c r="P30" i="31"/>
  <c r="BB30" i="31"/>
  <c r="AF31" i="31"/>
  <c r="I28" i="30"/>
  <c r="AN28" i="30"/>
  <c r="Q29" i="30"/>
  <c r="BH29" i="30"/>
  <c r="AL30" i="30"/>
  <c r="O31" i="30"/>
  <c r="BA31" i="30"/>
  <c r="AY29" i="31"/>
  <c r="AB30" i="31"/>
  <c r="F31" i="31"/>
  <c r="AR31" i="31"/>
  <c r="U28" i="30"/>
  <c r="AO28" i="30"/>
  <c r="BH28" i="30"/>
  <c r="R29" i="30"/>
  <c r="AL29" i="30"/>
  <c r="BD29" i="30"/>
  <c r="O30" i="30"/>
  <c r="AH30" i="30"/>
  <c r="BA30" i="30"/>
  <c r="K31" i="30"/>
  <c r="AE31" i="30"/>
  <c r="AW31" i="30"/>
  <c r="AL28" i="30"/>
  <c r="O29" i="30"/>
  <c r="BA29" i="30"/>
  <c r="AE30" i="30"/>
  <c r="H31" i="30"/>
  <c r="AT31" i="30"/>
  <c r="V28" i="29"/>
  <c r="AO28" i="29"/>
  <c r="BH28" i="29"/>
  <c r="AA29" i="29"/>
  <c r="AT29" i="29"/>
  <c r="M30" i="29"/>
  <c r="AF30" i="29"/>
  <c r="AY30" i="29"/>
  <c r="Q31" i="29"/>
  <c r="AK31" i="29"/>
  <c r="BC31" i="29"/>
  <c r="H29" i="29"/>
  <c r="D28" i="29"/>
  <c r="AH28" i="28"/>
  <c r="BA28" i="28"/>
  <c r="AA29" i="28"/>
  <c r="AT29" i="28"/>
  <c r="T30" i="28"/>
  <c r="AM30" i="28"/>
  <c r="BF30" i="28"/>
  <c r="AF31" i="28"/>
  <c r="R28" i="29"/>
  <c r="AL28" i="29"/>
  <c r="BD28" i="29"/>
  <c r="W29" i="29"/>
  <c r="AP29" i="29"/>
  <c r="BI29" i="29"/>
  <c r="AB30" i="29"/>
  <c r="AU30" i="29"/>
  <c r="N31" i="29"/>
  <c r="AG31" i="29"/>
  <c r="AZ31" i="29"/>
  <c r="K28" i="29"/>
  <c r="I31" i="29"/>
  <c r="AE28" i="28"/>
  <c r="AW28" i="28"/>
  <c r="W29" i="28"/>
  <c r="AP29" i="28"/>
  <c r="BI29" i="28"/>
  <c r="AI30" i="28"/>
  <c r="BB30" i="28"/>
  <c r="AB31" i="28"/>
  <c r="AU31" i="28"/>
  <c r="N28" i="28"/>
  <c r="R30" i="28"/>
  <c r="I29" i="28"/>
  <c r="D29" i="28"/>
  <c r="U28" i="4"/>
  <c r="AN28" i="4"/>
  <c r="BG28" i="4"/>
  <c r="R29" i="4"/>
  <c r="AL29" i="4"/>
  <c r="BD29" i="4"/>
  <c r="P30" i="4"/>
  <c r="AD28" i="29"/>
  <c r="AV28" i="29"/>
  <c r="O29" i="29"/>
  <c r="AH29" i="29"/>
  <c r="BA29" i="29"/>
  <c r="T30" i="29"/>
  <c r="AM30" i="29"/>
  <c r="BF30" i="29"/>
  <c r="X31" i="29"/>
  <c r="AR31" i="29"/>
  <c r="BJ31" i="29"/>
  <c r="H30" i="29"/>
  <c r="V28" i="28"/>
  <c r="AO28" i="28"/>
  <c r="BH28" i="28"/>
  <c r="AH29" i="28"/>
  <c r="BA29" i="28"/>
  <c r="AA30" i="28"/>
  <c r="AT30" i="28"/>
  <c r="T31" i="28"/>
  <c r="AM31" i="28"/>
  <c r="Y28" i="29"/>
  <c r="AS28" i="29"/>
  <c r="BK28" i="29"/>
  <c r="AE29" i="29"/>
  <c r="AW29" i="29"/>
  <c r="P30" i="29"/>
  <c r="Q28" i="31"/>
  <c r="AK28" i="31"/>
  <c r="BC28" i="31"/>
  <c r="N29" i="31"/>
  <c r="AG29" i="31"/>
  <c r="AZ29" i="31"/>
  <c r="J30" i="31"/>
  <c r="AD30" i="31"/>
  <c r="AV30" i="31"/>
  <c r="G31" i="31"/>
  <c r="Y31" i="31"/>
  <c r="AS31" i="31"/>
  <c r="BK31" i="31"/>
  <c r="V28" i="30"/>
  <c r="BA29" i="31"/>
  <c r="AE30" i="31"/>
  <c r="H31" i="31"/>
  <c r="AT31" i="31"/>
  <c r="W28" i="30"/>
  <c r="AZ28" i="30"/>
  <c r="AD29" i="30"/>
  <c r="G30" i="30"/>
  <c r="AS30" i="30"/>
  <c r="V31" i="30"/>
  <c r="BH31" i="30"/>
  <c r="BC29" i="31"/>
  <c r="AG30" i="31"/>
  <c r="J31" i="31"/>
  <c r="AV31" i="31"/>
  <c r="X28" i="30"/>
  <c r="AR28" i="30"/>
  <c r="BJ28" i="30"/>
  <c r="U29" i="30"/>
  <c r="AN29" i="30"/>
  <c r="BG29" i="30"/>
  <c r="Q30" i="30"/>
  <c r="AK30" i="30"/>
  <c r="BC30" i="30"/>
  <c r="N31" i="30"/>
  <c r="AG31" i="30"/>
  <c r="AZ31" i="30"/>
  <c r="AS28" i="30"/>
  <c r="V29" i="30"/>
  <c r="BC29" i="30"/>
  <c r="AG30" i="30"/>
  <c r="J31" i="30"/>
  <c r="AV31" i="30"/>
  <c r="AV29" i="31"/>
  <c r="Y30" i="31"/>
  <c r="BK30" i="31"/>
  <c r="AO31" i="31"/>
  <c r="R28" i="30"/>
  <c r="AW28" i="30"/>
  <c r="AA29" i="30"/>
  <c r="I30" i="30"/>
  <c r="AU30" i="30"/>
  <c r="X31" i="30"/>
  <c r="BJ31" i="30"/>
  <c r="BH29" i="31"/>
  <c r="AL30" i="31"/>
  <c r="O31" i="31"/>
  <c r="BA31" i="31"/>
  <c r="AA28" i="30"/>
  <c r="AT28" i="30"/>
  <c r="D29" i="30"/>
  <c r="W29" i="30"/>
  <c r="AP29" i="30"/>
  <c r="BI29" i="30"/>
  <c r="T30" i="30"/>
  <c r="AM30" i="30"/>
  <c r="BF30" i="30"/>
  <c r="P31" i="30"/>
  <c r="AI31" i="30"/>
  <c r="BB31" i="30"/>
  <c r="AU28" i="30"/>
  <c r="X29" i="30"/>
  <c r="BJ29" i="30"/>
  <c r="AN30" i="30"/>
  <c r="Q31" i="30"/>
  <c r="BC31" i="30"/>
  <c r="AA28" i="29"/>
  <c r="AT28" i="29"/>
  <c r="M29" i="29"/>
  <c r="AF29" i="29"/>
  <c r="AY29" i="29"/>
  <c r="Q30" i="29"/>
  <c r="AK30" i="29"/>
  <c r="BC30" i="29"/>
  <c r="V31" i="29"/>
  <c r="AO31" i="29"/>
  <c r="BH31" i="29"/>
  <c r="F30" i="29"/>
  <c r="T28" i="28"/>
  <c r="AM28" i="28"/>
  <c r="BF28" i="28"/>
  <c r="AF29" i="28"/>
  <c r="AY29" i="28"/>
  <c r="X30" i="28"/>
  <c r="AR30" i="28"/>
  <c r="BJ30" i="28"/>
  <c r="AK31" i="28"/>
  <c r="W28" i="29"/>
  <c r="AP28" i="29"/>
  <c r="BI28" i="29"/>
  <c r="AB29" i="29"/>
  <c r="AU29" i="29"/>
  <c r="N30" i="29"/>
  <c r="AG30" i="29"/>
  <c r="AZ30" i="29"/>
  <c r="R31" i="29"/>
  <c r="AL31" i="29"/>
  <c r="BD31" i="29"/>
  <c r="I29" i="29"/>
  <c r="D29" i="29"/>
  <c r="AI28" i="28"/>
  <c r="BB28" i="28"/>
  <c r="AB29" i="28"/>
  <c r="AU29" i="28"/>
  <c r="U30" i="28"/>
  <c r="AN30" i="28"/>
  <c r="BG30" i="28"/>
  <c r="AG31" i="28"/>
  <c r="AZ31" i="28"/>
  <c r="R28" i="28"/>
  <c r="P31" i="28"/>
  <c r="G30" i="28"/>
  <c r="G28" i="4"/>
  <c r="Y28" i="4"/>
  <c r="AS28" i="4"/>
  <c r="BK28" i="4"/>
  <c r="W29" i="4"/>
  <c r="AP29" i="4"/>
  <c r="BI29" i="4"/>
  <c r="O28" i="29"/>
  <c r="AH28" i="29"/>
  <c r="BA28" i="29"/>
  <c r="T29" i="29"/>
  <c r="AM29" i="29"/>
  <c r="BF29" i="29"/>
  <c r="X30" i="29"/>
  <c r="AR30" i="29"/>
  <c r="BJ30" i="29"/>
  <c r="AD31" i="29"/>
  <c r="AV31" i="29"/>
  <c r="H28" i="29"/>
  <c r="F31" i="29"/>
  <c r="AA28" i="28"/>
  <c r="AT28" i="28"/>
  <c r="T29" i="28"/>
  <c r="AM29" i="28"/>
  <c r="BF29" i="28"/>
  <c r="AF30" i="28"/>
  <c r="AY30" i="28"/>
  <c r="X31" i="28"/>
  <c r="AR31" i="28"/>
  <c r="AE28" i="29"/>
  <c r="AW28" i="29"/>
  <c r="P29" i="29"/>
  <c r="AI29" i="29"/>
  <c r="BB29" i="29"/>
  <c r="U30" i="29"/>
  <c r="AN30" i="29"/>
  <c r="BG30" i="29"/>
  <c r="Y31" i="29"/>
  <c r="AS31" i="29"/>
  <c r="BK31" i="29"/>
  <c r="I30" i="29"/>
  <c r="W28" i="28"/>
  <c r="AP28" i="28"/>
  <c r="BI28" i="28"/>
  <c r="AI29" i="28"/>
  <c r="BB29" i="28"/>
  <c r="AB30" i="28"/>
  <c r="AU30" i="28"/>
  <c r="U31" i="28"/>
  <c r="V28" i="31"/>
  <c r="AO28" i="31"/>
  <c r="BH28" i="31"/>
  <c r="R29" i="31"/>
  <c r="AL29" i="31"/>
  <c r="BD29" i="31"/>
  <c r="O30" i="31"/>
  <c r="AH30" i="31"/>
  <c r="BA30" i="31"/>
  <c r="K31" i="31"/>
  <c r="AE31" i="31"/>
  <c r="AW31" i="31"/>
  <c r="H28" i="30"/>
  <c r="X29" i="31"/>
  <c r="BJ29" i="31"/>
  <c r="AN30" i="31"/>
  <c r="Q31" i="31"/>
  <c r="BC31" i="31"/>
  <c r="AB28" i="30"/>
  <c r="BI28" i="30"/>
  <c r="AM29" i="30"/>
  <c r="P30" i="30"/>
  <c r="BB30" i="30"/>
  <c r="AF31" i="30"/>
  <c r="AA29" i="31"/>
  <c r="D30" i="31"/>
  <c r="AP30" i="31"/>
  <c r="T31" i="31"/>
  <c r="BF31" i="31"/>
  <c r="AD28" i="30"/>
  <c r="AV28" i="30"/>
  <c r="G29" i="30"/>
  <c r="Y29" i="30"/>
  <c r="AS29" i="30"/>
  <c r="BK29" i="30"/>
  <c r="V30" i="30"/>
  <c r="AO30" i="30"/>
  <c r="BH30" i="30"/>
  <c r="R31" i="30"/>
  <c r="AL31" i="30"/>
  <c r="BD31" i="30"/>
  <c r="BB28" i="30"/>
  <c r="AF29" i="30"/>
  <c r="D30" i="30"/>
  <c r="AP30" i="30"/>
  <c r="T31" i="30"/>
  <c r="BF31" i="30"/>
  <c r="BF29" i="31"/>
  <c r="AI30" i="31"/>
  <c r="M31" i="31"/>
  <c r="AY31" i="31"/>
  <c r="Y28" i="30"/>
  <c r="BG28" i="30"/>
  <c r="AK29" i="30"/>
  <c r="R30" i="30"/>
  <c r="BD30" i="30"/>
  <c r="AH31" i="30"/>
  <c r="AF29" i="31"/>
  <c r="I30" i="31"/>
  <c r="AU30" i="31"/>
  <c r="X31" i="31"/>
  <c r="BJ31" i="31"/>
  <c r="AF28" i="30"/>
  <c r="AY28" i="30"/>
  <c r="I29" i="30"/>
  <c r="AB29" i="30"/>
  <c r="AU29" i="30"/>
  <c r="F30" i="30"/>
  <c r="X30" i="30"/>
  <c r="AR30" i="30"/>
  <c r="BJ30" i="30"/>
  <c r="U31" i="30"/>
  <c r="AN31" i="30"/>
  <c r="BG31" i="30"/>
  <c r="BD28" i="30"/>
  <c r="AH29" i="30"/>
  <c r="K30" i="30"/>
  <c r="AW30" i="30"/>
  <c r="AA31" i="30"/>
  <c r="M28" i="29"/>
  <c r="AF28" i="29"/>
  <c r="AY28" i="29"/>
  <c r="Q29" i="29"/>
  <c r="AK29" i="29"/>
  <c r="BC29" i="29"/>
  <c r="V30" i="29"/>
  <c r="AO30" i="29"/>
  <c r="BH30" i="29"/>
  <c r="AA31" i="29"/>
  <c r="AT31" i="29"/>
  <c r="F28" i="29"/>
  <c r="J30" i="29"/>
  <c r="X28" i="28"/>
  <c r="AR28" i="28"/>
  <c r="BJ28" i="28"/>
  <c r="AK29" i="28"/>
  <c r="BC29" i="28"/>
  <c r="AD30" i="28"/>
  <c r="AV30" i="28"/>
  <c r="V31" i="28"/>
  <c r="AO31" i="28"/>
  <c r="AB28" i="29"/>
  <c r="AU28" i="29"/>
  <c r="N29" i="29"/>
  <c r="AG29" i="29"/>
  <c r="AZ29" i="29"/>
  <c r="R30" i="29"/>
  <c r="AL30" i="29"/>
  <c r="BD30" i="29"/>
  <c r="W31" i="29"/>
  <c r="AP31" i="29"/>
  <c r="BI31" i="29"/>
  <c r="G30" i="29"/>
  <c r="U28" i="28"/>
  <c r="AN28" i="28"/>
  <c r="BG28" i="28"/>
  <c r="AG29" i="28"/>
  <c r="AZ29" i="28"/>
  <c r="Y30" i="28"/>
  <c r="AS30" i="28"/>
  <c r="BK30" i="28"/>
  <c r="AL31" i="28"/>
  <c r="BD31" i="28"/>
  <c r="P29" i="28"/>
  <c r="G28" i="28"/>
  <c r="K30" i="28"/>
  <c r="K28" i="4"/>
  <c r="AE28" i="4"/>
  <c r="AW28" i="4"/>
  <c r="I29" i="4"/>
  <c r="AB29" i="4"/>
  <c r="AU29" i="4"/>
  <c r="G30" i="4"/>
  <c r="T28" i="29"/>
  <c r="AM28" i="29"/>
  <c r="BF28" i="29"/>
  <c r="X29" i="29"/>
  <c r="AR29" i="29"/>
  <c r="BJ29" i="29"/>
  <c r="AD30" i="29"/>
  <c r="AV30" i="29"/>
  <c r="O31" i="29"/>
  <c r="AH31" i="29"/>
  <c r="BA31" i="29"/>
  <c r="F29" i="29"/>
  <c r="J31" i="29"/>
  <c r="AF28" i="28"/>
  <c r="AY28" i="28"/>
  <c r="X29" i="28"/>
  <c r="AR29" i="28"/>
  <c r="BJ29" i="28"/>
  <c r="AK30" i="28"/>
  <c r="BC30" i="28"/>
  <c r="AD31" i="28"/>
  <c r="P28" i="29"/>
  <c r="AI28" i="29"/>
  <c r="BB28" i="29"/>
  <c r="U29" i="29"/>
  <c r="AN29" i="29"/>
  <c r="BG29" i="29"/>
  <c r="Y30" i="29"/>
  <c r="H28" i="31"/>
  <c r="AA28" i="31"/>
  <c r="AT28" i="31"/>
  <c r="D29" i="31"/>
  <c r="W29" i="31"/>
  <c r="AP29" i="31"/>
  <c r="BI29" i="31"/>
  <c r="T30" i="31"/>
  <c r="AM30" i="31"/>
  <c r="BF30" i="31"/>
  <c r="P31" i="31"/>
  <c r="AI31" i="31"/>
  <c r="BB31" i="31"/>
  <c r="M28" i="30"/>
  <c r="AH29" i="31"/>
  <c r="K30" i="31"/>
  <c r="AW30" i="31"/>
  <c r="AA31" i="31"/>
  <c r="D28" i="30"/>
  <c r="AG28" i="30"/>
  <c r="J29" i="30"/>
  <c r="AV29" i="30"/>
  <c r="Y30" i="30"/>
  <c r="BK30" i="30"/>
  <c r="AO31" i="30"/>
  <c r="AK29" i="31"/>
  <c r="N30" i="31"/>
  <c r="AZ30" i="31"/>
  <c r="AD31" i="31"/>
  <c r="G28" i="30"/>
  <c r="AH28" i="30"/>
  <c r="BA28" i="30"/>
  <c r="K29" i="30"/>
  <c r="AE29" i="30"/>
  <c r="AW29" i="30"/>
  <c r="H30" i="30"/>
  <c r="AA30" i="30"/>
  <c r="AT30" i="30"/>
  <c r="D31" i="30"/>
  <c r="W31" i="30"/>
  <c r="AP31" i="30"/>
  <c r="BI31" i="30"/>
  <c r="BK28" i="30"/>
  <c r="AO29" i="30"/>
  <c r="N30" i="30"/>
  <c r="AZ30" i="30"/>
  <c r="AD31" i="30"/>
  <c r="AD29" i="31"/>
  <c r="G30" i="31"/>
  <c r="AS30" i="31"/>
  <c r="V31" i="31"/>
  <c r="BH31" i="31"/>
  <c r="AI28" i="30"/>
  <c r="H29" i="30"/>
  <c r="AT29" i="30"/>
  <c r="AB30" i="30"/>
  <c r="F31" i="30"/>
  <c r="AR31" i="30"/>
  <c r="AO29" i="31"/>
  <c r="R30" i="31"/>
  <c r="BD30" i="31"/>
  <c r="AH31" i="31"/>
  <c r="K28" i="30"/>
  <c r="AK28" i="30"/>
  <c r="BC28" i="30"/>
  <c r="N29" i="30"/>
  <c r="AG29" i="30"/>
  <c r="AZ29" i="30"/>
  <c r="J30" i="30"/>
  <c r="AD30" i="30"/>
  <c r="AV30" i="30"/>
  <c r="G31" i="30"/>
  <c r="Y31" i="30"/>
  <c r="AS31" i="30"/>
  <c r="BK31" i="30"/>
  <c r="F29" i="30"/>
  <c r="AR29" i="30"/>
  <c r="U30" i="30"/>
  <c r="BG30" i="30"/>
  <c r="AK31" i="30"/>
  <c r="Q28" i="29"/>
  <c r="AK28" i="29"/>
  <c r="BC28" i="29"/>
  <c r="V29" i="29"/>
  <c r="AO29" i="29"/>
  <c r="BH29" i="29"/>
  <c r="AA30" i="29"/>
  <c r="AT30" i="29"/>
  <c r="M31" i="29"/>
  <c r="AF31" i="29"/>
  <c r="AY31" i="29"/>
  <c r="J28" i="29"/>
  <c r="H31" i="29"/>
  <c r="AD28" i="28"/>
  <c r="AV28" i="28"/>
  <c r="V29" i="28"/>
  <c r="AO29" i="28"/>
  <c r="BH29" i="28"/>
  <c r="AH30" i="28"/>
  <c r="BA30" i="28"/>
  <c r="AA31" i="28"/>
  <c r="N28" i="29"/>
  <c r="AG28" i="29"/>
  <c r="AZ28" i="29"/>
  <c r="R29" i="29"/>
  <c r="AL29" i="29"/>
  <c r="BD29" i="29"/>
  <c r="W30" i="29"/>
  <c r="AP30" i="29"/>
  <c r="BI30" i="29"/>
  <c r="AB31" i="29"/>
  <c r="AU31" i="29"/>
  <c r="G28" i="29"/>
  <c r="K30" i="29"/>
  <c r="Y28" i="28"/>
  <c r="AS28" i="28"/>
  <c r="BK28" i="28"/>
  <c r="AL29" i="28"/>
  <c r="BD29" i="28"/>
  <c r="AE30" i="28"/>
  <c r="AW30" i="28"/>
  <c r="W31" i="28"/>
  <c r="AP31" i="28"/>
  <c r="BI31" i="28"/>
  <c r="N30" i="28"/>
  <c r="K28" i="28"/>
  <c r="I31" i="28"/>
  <c r="P28" i="4"/>
  <c r="AI28" i="4"/>
  <c r="BB28" i="4"/>
  <c r="N29" i="4"/>
  <c r="AG29" i="4"/>
  <c r="AZ29" i="4"/>
  <c r="K30" i="4"/>
  <c r="X28" i="29"/>
  <c r="AR28" i="29"/>
  <c r="BJ28" i="29"/>
  <c r="AD29" i="29"/>
  <c r="AV29" i="29"/>
  <c r="O30" i="29"/>
  <c r="AH30" i="29"/>
  <c r="BA30" i="29"/>
  <c r="T31" i="29"/>
  <c r="AM31" i="29"/>
  <c r="BF31" i="29"/>
  <c r="J29" i="29"/>
  <c r="D30" i="29"/>
  <c r="AK28" i="28"/>
  <c r="BC28" i="28"/>
  <c r="AD29" i="28"/>
  <c r="AV29" i="28"/>
  <c r="V30" i="28"/>
  <c r="AO30" i="28"/>
  <c r="BH30" i="28"/>
  <c r="AH31" i="28"/>
  <c r="U28" i="29"/>
  <c r="AN28" i="29"/>
  <c r="BG28" i="29"/>
  <c r="Y29" i="29"/>
  <c r="AS29" i="29"/>
  <c r="BK29" i="29"/>
  <c r="AE30" i="29"/>
  <c r="AW30" i="29"/>
  <c r="P31" i="29"/>
  <c r="AI31" i="29"/>
  <c r="BB31" i="29"/>
  <c r="G29" i="29"/>
  <c r="K31" i="29"/>
  <c r="AG28" i="28"/>
  <c r="AZ28" i="28"/>
  <c r="Y29" i="28"/>
  <c r="AS29" i="28"/>
  <c r="BK29" i="28"/>
  <c r="AL30" i="28"/>
  <c r="BD30" i="28"/>
  <c r="AE31" i="28"/>
  <c r="AI30" i="29"/>
  <c r="U31" i="29"/>
  <c r="BG31" i="29"/>
  <c r="D31" i="29"/>
  <c r="BD28" i="28"/>
  <c r="AW29" i="28"/>
  <c r="AP30" i="28"/>
  <c r="AI31" i="28"/>
  <c r="BB31" i="28"/>
  <c r="N29" i="28"/>
  <c r="R31" i="28"/>
  <c r="I30" i="28"/>
  <c r="I28" i="4"/>
  <c r="AB28" i="4"/>
  <c r="AU28" i="4"/>
  <c r="G29" i="4"/>
  <c r="Y29" i="4"/>
  <c r="AS29" i="4"/>
  <c r="BK29" i="4"/>
  <c r="AT31" i="28"/>
  <c r="T28" i="4"/>
  <c r="AK29" i="4"/>
  <c r="AK30" i="4"/>
  <c r="O31" i="4"/>
  <c r="BA31" i="4"/>
  <c r="O28" i="28"/>
  <c r="J29" i="28"/>
  <c r="V28" i="4"/>
  <c r="BH28" i="4"/>
  <c r="AM29" i="4"/>
  <c r="Q30" i="4"/>
  <c r="AL30" i="4"/>
  <c r="BD30" i="4"/>
  <c r="P31" i="4"/>
  <c r="AI31" i="4"/>
  <c r="BB31" i="4"/>
  <c r="Q28" i="28"/>
  <c r="O28" i="4"/>
  <c r="V29" i="4"/>
  <c r="AD30" i="4"/>
  <c r="BJ30" i="4"/>
  <c r="AO31" i="4"/>
  <c r="M30" i="28"/>
  <c r="BA28" i="4"/>
  <c r="J30" i="4"/>
  <c r="BA30" i="4"/>
  <c r="AK31" i="4"/>
  <c r="BJ31" i="28"/>
  <c r="F29" i="28"/>
  <c r="Q28" i="4"/>
  <c r="BC28" i="4"/>
  <c r="AH29" i="4"/>
  <c r="M30" i="4"/>
  <c r="BB30" i="4"/>
  <c r="AG31" i="4"/>
  <c r="M28" i="28"/>
  <c r="AA29" i="4"/>
  <c r="J31" i="4"/>
  <c r="D31" i="4"/>
  <c r="AS30" i="29"/>
  <c r="AE31" i="29"/>
  <c r="I28" i="29"/>
  <c r="AB28" i="28"/>
  <c r="U29" i="28"/>
  <c r="BG29" i="28"/>
  <c r="AZ30" i="28"/>
  <c r="AN31" i="28"/>
  <c r="BG31" i="28"/>
  <c r="R29" i="28"/>
  <c r="I28" i="28"/>
  <c r="G31" i="28"/>
  <c r="N28" i="4"/>
  <c r="AG28" i="4"/>
  <c r="AZ28" i="4"/>
  <c r="K29" i="4"/>
  <c r="AE29" i="4"/>
  <c r="AW29" i="4"/>
  <c r="I30" i="4"/>
  <c r="O29" i="28"/>
  <c r="AM28" i="4"/>
  <c r="BC29" i="4"/>
  <c r="AT30" i="4"/>
  <c r="X31" i="4"/>
  <c r="BJ31" i="4"/>
  <c r="Q29" i="28"/>
  <c r="F31" i="28"/>
  <c r="AF28" i="4"/>
  <c r="J29" i="4"/>
  <c r="AV29" i="4"/>
  <c r="W30" i="4"/>
  <c r="AP30" i="4"/>
  <c r="BI30" i="4"/>
  <c r="U31" i="4"/>
  <c r="AN31" i="4"/>
  <c r="BG31" i="4"/>
  <c r="O31" i="28"/>
  <c r="X28" i="4"/>
  <c r="AO29" i="4"/>
  <c r="AM30" i="4"/>
  <c r="M31" i="4"/>
  <c r="AY31" i="4"/>
  <c r="F30" i="28"/>
  <c r="M29" i="4"/>
  <c r="X30" i="4"/>
  <c r="H31" i="4"/>
  <c r="AT31" i="4"/>
  <c r="M29" i="28"/>
  <c r="H30" i="28"/>
  <c r="AA28" i="4"/>
  <c r="F29" i="4"/>
  <c r="AR29" i="4"/>
  <c r="U30" i="4"/>
  <c r="AN30" i="4"/>
  <c r="BG30" i="4"/>
  <c r="R31" i="4"/>
  <c r="AL31" i="4"/>
  <c r="BD31" i="4"/>
  <c r="Q30" i="28"/>
  <c r="AD28" i="4"/>
  <c r="AT29" i="4"/>
  <c r="AO30" i="4"/>
  <c r="T31" i="4"/>
  <c r="BF31" i="4"/>
  <c r="D28" i="4"/>
  <c r="BK30" i="4"/>
  <c r="AP31" i="4"/>
  <c r="F28" i="28"/>
  <c r="F30" i="4"/>
  <c r="AD31" i="4"/>
  <c r="BB30" i="29"/>
  <c r="AN31" i="29"/>
  <c r="K29" i="29"/>
  <c r="AL28" i="28"/>
  <c r="AE29" i="28"/>
  <c r="W30" i="28"/>
  <c r="BI30" i="28"/>
  <c r="AS31" i="28"/>
  <c r="BK31" i="28"/>
  <c r="P30" i="28"/>
  <c r="G29" i="28"/>
  <c r="K31" i="28"/>
  <c r="R28" i="4"/>
  <c r="AL28" i="4"/>
  <c r="BD28" i="4"/>
  <c r="P29" i="4"/>
  <c r="AI29" i="4"/>
  <c r="BB29" i="4"/>
  <c r="N30" i="4"/>
  <c r="H29" i="28"/>
  <c r="BF28" i="4"/>
  <c r="O30" i="4"/>
  <c r="BC30" i="4"/>
  <c r="AH31" i="4"/>
  <c r="AV31" i="28"/>
  <c r="M31" i="28"/>
  <c r="D30" i="28"/>
  <c r="AO28" i="4"/>
  <c r="T29" i="4"/>
  <c r="BF29" i="4"/>
  <c r="AB30" i="4"/>
  <c r="AU30" i="4"/>
  <c r="G31" i="4"/>
  <c r="Y31" i="4"/>
  <c r="AS31" i="4"/>
  <c r="BK31" i="4"/>
  <c r="J28" i="28"/>
  <c r="AR28" i="4"/>
  <c r="BH29" i="4"/>
  <c r="AV30" i="4"/>
  <c r="V31" i="4"/>
  <c r="BH31" i="4"/>
  <c r="F28" i="4"/>
  <c r="AF29" i="4"/>
  <c r="AH30" i="4"/>
  <c r="Q31" i="4"/>
  <c r="BC31" i="4"/>
  <c r="O30" i="28"/>
  <c r="J31" i="28"/>
  <c r="AK28" i="4"/>
  <c r="O29" i="4"/>
  <c r="BA29" i="4"/>
  <c r="Y30" i="4"/>
  <c r="AS30" i="4"/>
  <c r="W31" i="4"/>
  <c r="BI31" i="4"/>
  <c r="AV28" i="4"/>
  <c r="AY30" i="4"/>
  <c r="D29" i="4"/>
  <c r="BK30" i="29"/>
  <c r="AW31" i="29"/>
  <c r="G31" i="29"/>
  <c r="AU28" i="28"/>
  <c r="AN29" i="28"/>
  <c r="AG30" i="28"/>
  <c r="Y31" i="28"/>
  <c r="AW31" i="28"/>
  <c r="P28" i="28"/>
  <c r="N31" i="28"/>
  <c r="K29" i="28"/>
  <c r="D31" i="28"/>
  <c r="W28" i="4"/>
  <c r="AP28" i="4"/>
  <c r="BI28" i="4"/>
  <c r="U29" i="4"/>
  <c r="AN29" i="4"/>
  <c r="BG29" i="4"/>
  <c r="R30" i="4"/>
  <c r="D28" i="28"/>
  <c r="Q29" i="4"/>
  <c r="AA30" i="4"/>
  <c r="F31" i="4"/>
  <c r="AR31" i="4"/>
  <c r="BF31" i="28"/>
  <c r="H28" i="28"/>
  <c r="M28" i="4"/>
  <c r="AY28" i="4"/>
  <c r="AD29" i="4"/>
  <c r="H30" i="4"/>
  <c r="AG30" i="4"/>
  <c r="AZ30" i="4"/>
  <c r="K31" i="4"/>
  <c r="AE31" i="4"/>
  <c r="AW31" i="4"/>
  <c r="BH31" i="28"/>
  <c r="H31" i="28"/>
  <c r="BJ28" i="4"/>
  <c r="T30" i="4"/>
  <c r="BF30" i="4"/>
  <c r="AF31" i="4"/>
  <c r="AY31" i="28"/>
  <c r="AH28" i="4"/>
  <c r="AY29" i="4"/>
  <c r="AR30" i="4"/>
  <c r="AA31" i="4"/>
  <c r="BA31" i="28"/>
  <c r="Q31" i="28"/>
  <c r="H28" i="4"/>
  <c r="AT28" i="4"/>
  <c r="X29" i="4"/>
  <c r="BJ29" i="4"/>
  <c r="AE30" i="4"/>
  <c r="AW30" i="4"/>
  <c r="I31" i="4"/>
  <c r="AB31" i="4"/>
  <c r="AU31" i="4"/>
  <c r="BC31" i="28"/>
  <c r="J30" i="28"/>
  <c r="H29" i="4"/>
  <c r="V30" i="4"/>
  <c r="BH30" i="4"/>
  <c r="AM31" i="4"/>
  <c r="D30" i="4"/>
  <c r="AI30" i="4"/>
  <c r="N31" i="4"/>
  <c r="AZ31" i="4"/>
  <c r="J28" i="4"/>
  <c r="AF30" i="4"/>
  <c r="AV31" i="4"/>
  <c r="BI27" i="29"/>
  <c r="BK26" i="29"/>
  <c r="BG26" i="29"/>
  <c r="BI25" i="29"/>
  <c r="BK24" i="29"/>
  <c r="BG24" i="29"/>
  <c r="BI23" i="29"/>
  <c r="BK22" i="29"/>
  <c r="EQ21" i="27"/>
  <c r="BJ78" i="27" s="1"/>
  <c r="EH22" i="27"/>
  <c r="DU19" i="27"/>
  <c r="DZ19" i="27"/>
  <c r="DK20" i="27"/>
  <c r="AV77" i="27" s="1"/>
  <c r="DB21" i="27"/>
  <c r="CS22" i="27"/>
  <c r="BE79" i="27" s="1"/>
  <c r="CK19" i="27"/>
  <c r="BZ76" i="27" s="1"/>
  <c r="BY22" i="27"/>
  <c r="BC79" i="27" s="1"/>
  <c r="BN20" i="27"/>
  <c r="BG27" i="29"/>
  <c r="BH26" i="29"/>
  <c r="BH25" i="29"/>
  <c r="BI24" i="29"/>
  <c r="BJ23" i="29"/>
  <c r="BJ22" i="29"/>
  <c r="BF22" i="29"/>
  <c r="BH21" i="29"/>
  <c r="BJ20" i="29"/>
  <c r="BF20" i="29"/>
  <c r="BH19" i="29"/>
  <c r="BJ18" i="29"/>
  <c r="BF18" i="29"/>
  <c r="BH17" i="29"/>
  <c r="BJ16" i="29"/>
  <c r="BF16" i="29"/>
  <c r="BH15" i="29"/>
  <c r="BJ14" i="29"/>
  <c r="BF14" i="29"/>
  <c r="BH13" i="29"/>
  <c r="BJ12" i="29"/>
  <c r="BF12" i="29"/>
  <c r="BH11" i="29"/>
  <c r="BC27" i="29"/>
  <c r="AY27" i="29"/>
  <c r="BA26" i="29"/>
  <c r="BC25" i="29"/>
  <c r="AY25" i="29"/>
  <c r="BA24" i="29"/>
  <c r="BC23" i="29"/>
  <c r="AY23" i="29"/>
  <c r="BA22" i="29"/>
  <c r="BC21" i="29"/>
  <c r="AY21" i="29"/>
  <c r="BA20" i="29"/>
  <c r="BC19" i="29"/>
  <c r="AY19" i="29"/>
  <c r="BA18" i="29"/>
  <c r="BC17" i="29"/>
  <c r="AY17" i="29"/>
  <c r="BA16" i="29"/>
  <c r="BC15" i="29"/>
  <c r="AY15" i="29"/>
  <c r="BA14" i="29"/>
  <c r="BC13" i="29"/>
  <c r="AY13" i="29"/>
  <c r="BA12" i="29"/>
  <c r="BC11" i="29"/>
  <c r="AY11" i="29"/>
  <c r="AT27" i="29"/>
  <c r="AV26" i="29"/>
  <c r="AR26" i="29"/>
  <c r="AT25" i="29"/>
  <c r="AV24" i="29"/>
  <c r="AR24" i="29"/>
  <c r="AT23" i="29"/>
  <c r="AV22" i="29"/>
  <c r="AR22" i="29"/>
  <c r="AT21" i="29"/>
  <c r="AV20" i="29"/>
  <c r="AR20" i="29"/>
  <c r="AT19" i="29"/>
  <c r="AV18" i="29"/>
  <c r="AR18" i="29"/>
  <c r="AT17" i="29"/>
  <c r="AV16" i="29"/>
  <c r="AR16" i="29"/>
  <c r="AT15" i="29"/>
  <c r="AV14" i="29"/>
  <c r="AR14" i="29"/>
  <c r="AT13" i="29"/>
  <c r="AV12" i="29"/>
  <c r="AR12" i="29"/>
  <c r="AT11" i="29"/>
  <c r="AO27" i="29"/>
  <c r="AK27" i="29"/>
  <c r="AM26" i="29"/>
  <c r="AO25" i="29"/>
  <c r="AK25" i="29"/>
  <c r="AM24" i="29"/>
  <c r="AO23" i="29"/>
  <c r="AK23" i="29"/>
  <c r="AM22" i="29"/>
  <c r="AO21" i="29"/>
  <c r="AK21" i="29"/>
  <c r="AM20" i="29"/>
  <c r="AO19" i="29"/>
  <c r="AK19" i="29"/>
  <c r="AM18" i="29"/>
  <c r="AO17" i="29"/>
  <c r="AK17" i="29"/>
  <c r="AM16" i="29"/>
  <c r="AO15" i="29"/>
  <c r="AK15" i="29"/>
  <c r="AM14" i="29"/>
  <c r="AO13" i="29"/>
  <c r="AK13" i="29"/>
  <c r="AM12" i="29"/>
  <c r="AO11" i="29"/>
  <c r="AK11" i="29"/>
  <c r="AF27" i="29"/>
  <c r="AH26" i="29"/>
  <c r="AD26" i="29"/>
  <c r="AF25" i="29"/>
  <c r="AH24" i="29"/>
  <c r="AD24" i="29"/>
  <c r="AF23" i="29"/>
  <c r="ES19" i="27"/>
  <c r="CF76" i="27" s="1"/>
  <c r="ET21" i="27"/>
  <c r="CQ78" i="27" s="1"/>
  <c r="ED22" i="27"/>
  <c r="DT22" i="27"/>
  <c r="DJ20" i="27"/>
  <c r="AK77" i="27" s="1"/>
  <c r="DA21" i="27"/>
  <c r="AU78" i="27" s="1"/>
  <c r="DB22" i="27"/>
  <c r="CR20" i="27"/>
  <c r="CQ22" i="27"/>
  <c r="AT79" i="27" s="1"/>
  <c r="CH19" i="27"/>
  <c r="CI21" i="27"/>
  <c r="BD78" i="27" s="1"/>
  <c r="BW20" i="27"/>
  <c r="AR77" i="27" s="1"/>
  <c r="BV22" i="27"/>
  <c r="AG79" i="27" s="1"/>
  <c r="BM20" i="27"/>
  <c r="AQ77" i="27" s="1"/>
  <c r="BQ19" i="27"/>
  <c r="BX76" i="27" s="1"/>
  <c r="BR20" i="27"/>
  <c r="CI77" i="27" s="1"/>
  <c r="BJ27" i="29"/>
  <c r="BI26" i="29"/>
  <c r="BG25" i="29"/>
  <c r="BF24" i="29"/>
  <c r="BF23" i="29"/>
  <c r="BK21" i="29"/>
  <c r="BF21" i="29"/>
  <c r="BG20" i="29"/>
  <c r="BG19" i="29"/>
  <c r="BH18" i="29"/>
  <c r="BI17" i="29"/>
  <c r="BI16" i="29"/>
  <c r="BJ15" i="29"/>
  <c r="BK14" i="29"/>
  <c r="BK13" i="29"/>
  <c r="BF13" i="29"/>
  <c r="BG12" i="29"/>
  <c r="BG11" i="29"/>
  <c r="BA27" i="29"/>
  <c r="BB26" i="29"/>
  <c r="BB25" i="29"/>
  <c r="BC24" i="29"/>
  <c r="BD23" i="29"/>
  <c r="BD22" i="29"/>
  <c r="AY22" i="29"/>
  <c r="AZ21" i="29"/>
  <c r="AZ20" i="29"/>
  <c r="BA19" i="29"/>
  <c r="BB18" i="29"/>
  <c r="BB17" i="29"/>
  <c r="BC16" i="29"/>
  <c r="BD15" i="29"/>
  <c r="BD14" i="29"/>
  <c r="AY14" i="29"/>
  <c r="AZ13" i="29"/>
  <c r="AZ12" i="29"/>
  <c r="BA11" i="29"/>
  <c r="AU27" i="29"/>
  <c r="AU26" i="29"/>
  <c r="AV25" i="29"/>
  <c r="AW24" i="29"/>
  <c r="AW23" i="29"/>
  <c r="AR23" i="29"/>
  <c r="AS22" i="29"/>
  <c r="AS21" i="29"/>
  <c r="AT20" i="29"/>
  <c r="AU19" i="29"/>
  <c r="AU18" i="29"/>
  <c r="AV17" i="29"/>
  <c r="AW16" i="29"/>
  <c r="AW15" i="29"/>
  <c r="AR15" i="29"/>
  <c r="AS14" i="29"/>
  <c r="AS13" i="29"/>
  <c r="AT12" i="29"/>
  <c r="AU11" i="29"/>
  <c r="AN27" i="29"/>
  <c r="AO26" i="29"/>
  <c r="AP25" i="29"/>
  <c r="AP24" i="29"/>
  <c r="AK24" i="29"/>
  <c r="AL23" i="29"/>
  <c r="AL22" i="29"/>
  <c r="AM21" i="29"/>
  <c r="AN20" i="29"/>
  <c r="AN19" i="29"/>
  <c r="AO18" i="29"/>
  <c r="AP17" i="29"/>
  <c r="AP16" i="29"/>
  <c r="AK16" i="29"/>
  <c r="AL15" i="29"/>
  <c r="AL14" i="29"/>
  <c r="AM13" i="29"/>
  <c r="AN12" i="29"/>
  <c r="AN11" i="29"/>
  <c r="AH27" i="29"/>
  <c r="AI26" i="29"/>
  <c r="AI25" i="29"/>
  <c r="AD25" i="29"/>
  <c r="AE24" i="29"/>
  <c r="AE23" i="29"/>
  <c r="AG22" i="29"/>
  <c r="AI21" i="29"/>
  <c r="AE21" i="29"/>
  <c r="AG20" i="29"/>
  <c r="AI19" i="29"/>
  <c r="AE19" i="29"/>
  <c r="AG18" i="29"/>
  <c r="AI17" i="29"/>
  <c r="AE17" i="29"/>
  <c r="AG16" i="29"/>
  <c r="AI15" i="29"/>
  <c r="AE15" i="29"/>
  <c r="AG14" i="29"/>
  <c r="AI13" i="29"/>
  <c r="AE13" i="29"/>
  <c r="AG12" i="29"/>
  <c r="AI11" i="29"/>
  <c r="AE11" i="29"/>
  <c r="AB26" i="29"/>
  <c r="AB24" i="29"/>
  <c r="AB22" i="29"/>
  <c r="AB20" i="29"/>
  <c r="AB18" i="29"/>
  <c r="AB16" i="29"/>
  <c r="AB14" i="29"/>
  <c r="AB12" i="29"/>
  <c r="Y27" i="29"/>
  <c r="U27" i="29"/>
  <c r="W26" i="29"/>
  <c r="Y25" i="29"/>
  <c r="U25" i="29"/>
  <c r="W24" i="29"/>
  <c r="Y23" i="29"/>
  <c r="U23" i="29"/>
  <c r="W22" i="29"/>
  <c r="Y21" i="29"/>
  <c r="U21" i="29"/>
  <c r="W20" i="29"/>
  <c r="Y19" i="29"/>
  <c r="U19" i="29"/>
  <c r="W18" i="29"/>
  <c r="Y17" i="29"/>
  <c r="U17" i="29"/>
  <c r="W16" i="29"/>
  <c r="Y15" i="29"/>
  <c r="U15" i="29"/>
  <c r="W14" i="29"/>
  <c r="Y13" i="29"/>
  <c r="U13" i="29"/>
  <c r="W12" i="29"/>
  <c r="Y11" i="29"/>
  <c r="U11" i="29"/>
  <c r="P27" i="29"/>
  <c r="R26" i="29"/>
  <c r="N26" i="29"/>
  <c r="P25" i="29"/>
  <c r="R24" i="29"/>
  <c r="N24" i="29"/>
  <c r="P23" i="29"/>
  <c r="R22" i="29"/>
  <c r="N22" i="29"/>
  <c r="P21" i="29"/>
  <c r="R20" i="29"/>
  <c r="N20" i="29"/>
  <c r="P19" i="29"/>
  <c r="R18" i="29"/>
  <c r="N18" i="29"/>
  <c r="P17" i="29"/>
  <c r="R16" i="29"/>
  <c r="N16" i="29"/>
  <c r="P15" i="29"/>
  <c r="R14" i="29"/>
  <c r="N14" i="29"/>
  <c r="P13" i="29"/>
  <c r="R12" i="29"/>
  <c r="N12" i="29"/>
  <c r="P11" i="29"/>
  <c r="M11" i="28"/>
  <c r="Q11" i="28"/>
  <c r="O12" i="28"/>
  <c r="M13" i="28"/>
  <c r="Q13" i="28"/>
  <c r="O14" i="28"/>
  <c r="M15" i="28"/>
  <c r="Q15" i="28"/>
  <c r="O16" i="28"/>
  <c r="M17" i="28"/>
  <c r="Q17" i="28"/>
  <c r="O18" i="28"/>
  <c r="M19" i="28"/>
  <c r="Q19" i="28"/>
  <c r="O20" i="28"/>
  <c r="M21" i="28"/>
  <c r="Q21" i="28"/>
  <c r="O22" i="28"/>
  <c r="M23" i="28"/>
  <c r="Q23" i="28"/>
  <c r="O24" i="28"/>
  <c r="M25" i="28"/>
  <c r="Q25" i="28"/>
  <c r="O26" i="28"/>
  <c r="M27" i="28"/>
  <c r="Q27" i="28"/>
  <c r="I27" i="29"/>
  <c r="K26" i="29"/>
  <c r="G26" i="29"/>
  <c r="I25" i="29"/>
  <c r="K24" i="29"/>
  <c r="G24" i="29"/>
  <c r="I23" i="29"/>
  <c r="K22" i="29"/>
  <c r="G22" i="29"/>
  <c r="I21" i="29"/>
  <c r="K20" i="29"/>
  <c r="G20" i="29"/>
  <c r="I19" i="29"/>
  <c r="K18" i="29"/>
  <c r="G18" i="29"/>
  <c r="I17" i="29"/>
  <c r="K16" i="29"/>
  <c r="G16" i="29"/>
  <c r="I15" i="29"/>
  <c r="K14" i="29"/>
  <c r="G14" i="29"/>
  <c r="I13" i="29"/>
  <c r="K12" i="29"/>
  <c r="G12" i="29"/>
  <c r="I11" i="29"/>
  <c r="D27" i="29"/>
  <c r="D23" i="29"/>
  <c r="D19" i="29"/>
  <c r="D15" i="29"/>
  <c r="D11" i="29"/>
  <c r="EN19" i="27"/>
  <c r="AN76" i="27" s="1"/>
  <c r="EN22" i="27"/>
  <c r="AN79" i="27" s="1"/>
  <c r="EE19" i="27"/>
  <c r="EE22" i="27"/>
  <c r="DV19" i="27"/>
  <c r="DV22" i="27"/>
  <c r="DL19" i="27"/>
  <c r="DC21" i="27"/>
  <c r="BF78" i="27" s="1"/>
  <c r="CT22" i="27"/>
  <c r="BP79" i="27" s="1"/>
  <c r="CI19" i="27"/>
  <c r="BD76" i="27" s="1"/>
  <c r="CJ21" i="27"/>
  <c r="BO78" i="27" s="1"/>
  <c r="BV20" i="27"/>
  <c r="AG77" i="27" s="1"/>
  <c r="BF26" i="29"/>
  <c r="BF25" i="29"/>
  <c r="BI22" i="29"/>
  <c r="BK20" i="29"/>
  <c r="BF19" i="29"/>
  <c r="BG17" i="29"/>
  <c r="BI15" i="29"/>
  <c r="BJ13" i="29"/>
  <c r="BK11" i="29"/>
  <c r="AZ27" i="29"/>
  <c r="BA25" i="29"/>
  <c r="BB23" i="29"/>
  <c r="BD21" i="29"/>
  <c r="AY20" i="29"/>
  <c r="AZ18" i="29"/>
  <c r="BB16" i="29"/>
  <c r="BC14" i="29"/>
  <c r="BD12" i="29"/>
  <c r="AZ11" i="29"/>
  <c r="AT26" i="29"/>
  <c r="AU24" i="29"/>
  <c r="AW22" i="29"/>
  <c r="AR21" i="29"/>
  <c r="AS19" i="29"/>
  <c r="AU17" i="29"/>
  <c r="AV15" i="29"/>
  <c r="AW13" i="29"/>
  <c r="AS12" i="29"/>
  <c r="AM27" i="29"/>
  <c r="AN25" i="29"/>
  <c r="AP23" i="29"/>
  <c r="AK22" i="29"/>
  <c r="AL20" i="29"/>
  <c r="AN18" i="29"/>
  <c r="AO16" i="29"/>
  <c r="AP14" i="29"/>
  <c r="AL13" i="29"/>
  <c r="AL12" i="29"/>
  <c r="AG26" i="29"/>
  <c r="AH25" i="29"/>
  <c r="AI23" i="29"/>
  <c r="AF22" i="29"/>
  <c r="AD21" i="29"/>
  <c r="AH19" i="29"/>
  <c r="AF18" i="29"/>
  <c r="AD17" i="29"/>
  <c r="AH15" i="29"/>
  <c r="AF14" i="29"/>
  <c r="AD13" i="29"/>
  <c r="AH11" i="29"/>
  <c r="AA26" i="29"/>
  <c r="AA22" i="29"/>
  <c r="AA18" i="29"/>
  <c r="AA14" i="29"/>
  <c r="X27" i="29"/>
  <c r="EO21" i="27"/>
  <c r="AY78" i="27" s="1"/>
  <c r="EF21" i="27"/>
  <c r="DM20" i="27"/>
  <c r="BG77" i="27" s="1"/>
  <c r="DB20" i="27"/>
  <c r="DC22" i="27"/>
  <c r="BF79" i="27" s="1"/>
  <c r="CS20" i="27"/>
  <c r="BE77" i="27" s="1"/>
  <c r="CJ20" i="27"/>
  <c r="BO77" i="27" s="1"/>
  <c r="BZ22" i="27"/>
  <c r="BN79" i="27" s="1"/>
  <c r="BR19" i="27"/>
  <c r="CI76" i="27" s="1"/>
  <c r="BN21" i="27"/>
  <c r="BH27" i="29"/>
  <c r="BK23" i="29"/>
  <c r="BJ21" i="29"/>
  <c r="BK19" i="29"/>
  <c r="BG18" i="29"/>
  <c r="BH16" i="29"/>
  <c r="BI14" i="29"/>
  <c r="BK12" i="29"/>
  <c r="BF11" i="29"/>
  <c r="AZ26" i="29"/>
  <c r="BB24" i="29"/>
  <c r="BC22" i="29"/>
  <c r="BD20" i="29"/>
  <c r="AZ19" i="29"/>
  <c r="BA17" i="29"/>
  <c r="BB15" i="29"/>
  <c r="BD13" i="29"/>
  <c r="AY12" i="29"/>
  <c r="AS27" i="29"/>
  <c r="AU25" i="29"/>
  <c r="AV23" i="29"/>
  <c r="AW21" i="29"/>
  <c r="AS20" i="29"/>
  <c r="AT18" i="29"/>
  <c r="AU16" i="29"/>
  <c r="AW14" i="29"/>
  <c r="AR13" i="29"/>
  <c r="AS11" i="29"/>
  <c r="AN26" i="29"/>
  <c r="AO24" i="29"/>
  <c r="AP22" i="29"/>
  <c r="AL21" i="29"/>
  <c r="AM19" i="29"/>
  <c r="AN17" i="29"/>
  <c r="AP15" i="29"/>
  <c r="AK14" i="29"/>
  <c r="AM11" i="29"/>
  <c r="AG27" i="29"/>
  <c r="AI24" i="29"/>
  <c r="AD23" i="29"/>
  <c r="AH21" i="29"/>
  <c r="AF20" i="29"/>
  <c r="AD19" i="29"/>
  <c r="AH17" i="29"/>
  <c r="AF16" i="29"/>
  <c r="AD15" i="29"/>
  <c r="AH13" i="29"/>
  <c r="AF12" i="29"/>
  <c r="AD11" i="29"/>
  <c r="AA24" i="29"/>
  <c r="AA20" i="29"/>
  <c r="AA16" i="29"/>
  <c r="AA12" i="29"/>
  <c r="T27" i="29"/>
  <c r="EQ19" i="27"/>
  <c r="BJ76" i="27" s="1"/>
  <c r="EP21" i="27"/>
  <c r="EQ22" i="27"/>
  <c r="BJ79" i="27" s="1"/>
  <c r="EF19" i="27"/>
  <c r="EG20" i="27"/>
  <c r="EG21" i="27"/>
  <c r="EG22" i="27"/>
  <c r="DW19" i="27"/>
  <c r="DW20" i="27"/>
  <c r="DX22" i="27"/>
  <c r="DN19" i="27"/>
  <c r="BR76" i="27" s="1"/>
  <c r="DN20" i="27"/>
  <c r="BR77" i="27" s="1"/>
  <c r="DE20" i="27"/>
  <c r="CB77" i="27" s="1"/>
  <c r="DE21" i="27"/>
  <c r="CB78" i="27" s="1"/>
  <c r="DD22" i="27"/>
  <c r="BQ79" i="27" s="1"/>
  <c r="CU20" i="27"/>
  <c r="CA77" i="27" s="1"/>
  <c r="CV21" i="27"/>
  <c r="CL78" i="27" s="1"/>
  <c r="CU22" i="27"/>
  <c r="CA79" i="27" s="1"/>
  <c r="CL19" i="27"/>
  <c r="CK76" i="27" s="1"/>
  <c r="CL20" i="27"/>
  <c r="CK77" i="27" s="1"/>
  <c r="CK21" i="27"/>
  <c r="BZ78" i="27" s="1"/>
  <c r="BY20" i="27"/>
  <c r="BC77" i="27" s="1"/>
  <c r="CA21" i="27"/>
  <c r="BY78" i="27" s="1"/>
  <c r="ER19" i="27"/>
  <c r="BU76" i="27" s="1"/>
  <c r="EI22" i="27"/>
  <c r="DY21" i="27"/>
  <c r="DO20" i="27"/>
  <c r="CC77" i="27" s="1"/>
  <c r="CZ20" i="27"/>
  <c r="AJ77" i="27" s="1"/>
  <c r="CG22" i="27"/>
  <c r="AS79" i="27" s="1"/>
  <c r="CB21" i="27"/>
  <c r="CJ78" i="27" s="1"/>
  <c r="BP19" i="27"/>
  <c r="BM76" i="27" s="1"/>
  <c r="BQ21" i="27"/>
  <c r="BX78" i="27" s="1"/>
  <c r="BJ26" i="29"/>
  <c r="BH24" i="29"/>
  <c r="BG22" i="29"/>
  <c r="BH20" i="29"/>
  <c r="BI18" i="29"/>
  <c r="BK16" i="29"/>
  <c r="BF15" i="29"/>
  <c r="BG13" i="29"/>
  <c r="BI11" i="29"/>
  <c r="BC26" i="29"/>
  <c r="BD24" i="29"/>
  <c r="AZ23" i="29"/>
  <c r="BA21" i="29"/>
  <c r="BB19" i="29"/>
  <c r="BD17" i="29"/>
  <c r="AY16" i="29"/>
  <c r="AZ14" i="29"/>
  <c r="BB12" i="29"/>
  <c r="AV27" i="29"/>
  <c r="AW25" i="29"/>
  <c r="AS24" i="29"/>
  <c r="AT22" i="29"/>
  <c r="AU20" i="29"/>
  <c r="AW18" i="29"/>
  <c r="AR17" i="29"/>
  <c r="AS15" i="29"/>
  <c r="AU13" i="29"/>
  <c r="AV11" i="29"/>
  <c r="AP26" i="29"/>
  <c r="AL25" i="29"/>
  <c r="AM23" i="29"/>
  <c r="AN21" i="29"/>
  <c r="AP19" i="29"/>
  <c r="AK18" i="29"/>
  <c r="AL16" i="29"/>
  <c r="AN14" i="29"/>
  <c r="AO12" i="29"/>
  <c r="AI27" i="29"/>
  <c r="AE26" i="29"/>
  <c r="AF24" i="29"/>
  <c r="AH22" i="29"/>
  <c r="AF21" i="29"/>
  <c r="AD20" i="29"/>
  <c r="AH18" i="29"/>
  <c r="AF17" i="29"/>
  <c r="AD16" i="29"/>
  <c r="AH14" i="29"/>
  <c r="AF13" i="29"/>
  <c r="AD12" i="29"/>
  <c r="AA27" i="29"/>
  <c r="AA23" i="29"/>
  <c r="AA19" i="29"/>
  <c r="AA15" i="29"/>
  <c r="AA11" i="29"/>
  <c r="X26" i="29"/>
  <c r="X25" i="29"/>
  <c r="Y24" i="29"/>
  <c r="T24" i="29"/>
  <c r="T23" i="29"/>
  <c r="U22" i="29"/>
  <c r="V21" i="29"/>
  <c r="V20" i="29"/>
  <c r="W19" i="29"/>
  <c r="X18" i="29"/>
  <c r="X17" i="29"/>
  <c r="Y16" i="29"/>
  <c r="T16" i="29"/>
  <c r="T15" i="29"/>
  <c r="U14" i="29"/>
  <c r="V13" i="29"/>
  <c r="V12" i="29"/>
  <c r="W11" i="29"/>
  <c r="Q27" i="29"/>
  <c r="Q26" i="29"/>
  <c r="R25" i="29"/>
  <c r="M25" i="29"/>
  <c r="M24" i="29"/>
  <c r="N23" i="29"/>
  <c r="O22" i="29"/>
  <c r="O21" i="29"/>
  <c r="P20" i="29"/>
  <c r="ER20" i="27"/>
  <c r="BU77" i="27" s="1"/>
  <c r="EI19" i="27"/>
  <c r="DY22" i="27"/>
  <c r="DP21" i="27"/>
  <c r="CN78" i="27" s="1"/>
  <c r="DF20" i="27"/>
  <c r="CM77" i="27" s="1"/>
  <c r="CV19" i="27"/>
  <c r="CL76" i="27" s="1"/>
  <c r="CG19" i="27"/>
  <c r="AS76" i="27" s="1"/>
  <c r="CA22" i="27"/>
  <c r="BY79" i="27" s="1"/>
  <c r="BO20" i="27"/>
  <c r="BB77" i="27" s="1"/>
  <c r="BK25" i="29"/>
  <c r="BH23" i="29"/>
  <c r="BI21" i="29"/>
  <c r="BJ19" i="29"/>
  <c r="BK17" i="29"/>
  <c r="BG16" i="29"/>
  <c r="BH14" i="29"/>
  <c r="BI12" i="29"/>
  <c r="BD27" i="29"/>
  <c r="AY26" i="29"/>
  <c r="AZ24" i="29"/>
  <c r="BB22" i="29"/>
  <c r="BC20" i="29"/>
  <c r="BD18" i="29"/>
  <c r="AZ17" i="29"/>
  <c r="BA15" i="29"/>
  <c r="BB13" i="29"/>
  <c r="BD11" i="29"/>
  <c r="AR27" i="29"/>
  <c r="AS25" i="29"/>
  <c r="AU23" i="29"/>
  <c r="AV21" i="29"/>
  <c r="AW19" i="29"/>
  <c r="AS18" i="29"/>
  <c r="AT16" i="29"/>
  <c r="AU14" i="29"/>
  <c r="AW12" i="29"/>
  <c r="AR11" i="29"/>
  <c r="AL26" i="29"/>
  <c r="AN24" i="29"/>
  <c r="AO22" i="29"/>
  <c r="AP20" i="29"/>
  <c r="AL19" i="29"/>
  <c r="AM17" i="29"/>
  <c r="AN15" i="29"/>
  <c r="AP13" i="29"/>
  <c r="AK12" i="29"/>
  <c r="AE27" i="29"/>
  <c r="AG25" i="29"/>
  <c r="AH23" i="29"/>
  <c r="AE22" i="29"/>
  <c r="AI20" i="29"/>
  <c r="AG19" i="29"/>
  <c r="AE18" i="29"/>
  <c r="AI16" i="29"/>
  <c r="AG15" i="29"/>
  <c r="AE14" i="29"/>
  <c r="AI12" i="29"/>
  <c r="AG11" i="29"/>
  <c r="AB25" i="29"/>
  <c r="AB21" i="29"/>
  <c r="AB17" i="29"/>
  <c r="AB13" i="29"/>
  <c r="W27" i="29"/>
  <c r="V26" i="29"/>
  <c r="W25" i="29"/>
  <c r="X24" i="29"/>
  <c r="X23" i="29"/>
  <c r="Y22" i="29"/>
  <c r="T22" i="29"/>
  <c r="T21" i="29"/>
  <c r="U20" i="29"/>
  <c r="V19" i="29"/>
  <c r="V18" i="29"/>
  <c r="W17" i="29"/>
  <c r="X16" i="29"/>
  <c r="X15" i="29"/>
  <c r="Y14" i="29"/>
  <c r="T14" i="29"/>
  <c r="T13" i="29"/>
  <c r="ER22" i="27"/>
  <c r="BU79" i="27" s="1"/>
  <c r="DZ20" i="27"/>
  <c r="CP22" i="27"/>
  <c r="AI79" i="27" s="1"/>
  <c r="CA20" i="27"/>
  <c r="BY77" i="27" s="1"/>
  <c r="BP21" i="27"/>
  <c r="BM78" i="27" s="1"/>
  <c r="BJ24" i="29"/>
  <c r="BI20" i="29"/>
  <c r="BF17" i="29"/>
  <c r="BI13" i="29"/>
  <c r="BD26" i="29"/>
  <c r="BA23" i="29"/>
  <c r="BD19" i="29"/>
  <c r="AZ16" i="29"/>
  <c r="BC12" i="29"/>
  <c r="AS26" i="29"/>
  <c r="AU22" i="29"/>
  <c r="AR19" i="29"/>
  <c r="AU15" i="29"/>
  <c r="AW11" i="29"/>
  <c r="AM25" i="29"/>
  <c r="AP21" i="29"/>
  <c r="AL18" i="29"/>
  <c r="AO14" i="29"/>
  <c r="AL11" i="29"/>
  <c r="AG24" i="29"/>
  <c r="AG21" i="29"/>
  <c r="AI18" i="29"/>
  <c r="AE16" i="29"/>
  <c r="AG13" i="29"/>
  <c r="AB27" i="29"/>
  <c r="AB19" i="29"/>
  <c r="AB11" i="29"/>
  <c r="T26" i="29"/>
  <c r="U24" i="29"/>
  <c r="V22" i="29"/>
  <c r="X20" i="29"/>
  <c r="Y18" i="29"/>
  <c r="T17" i="29"/>
  <c r="V15" i="29"/>
  <c r="W13" i="29"/>
  <c r="T12" i="29"/>
  <c r="R27" i="29"/>
  <c r="P26" i="29"/>
  <c r="O25" i="29"/>
  <c r="O24" i="29"/>
  <c r="M23" i="29"/>
  <c r="R21" i="29"/>
  <c r="Q20" i="29"/>
  <c r="Q19" i="29"/>
  <c r="Q18" i="29"/>
  <c r="R17" i="29"/>
  <c r="M17" i="29"/>
  <c r="M16" i="29"/>
  <c r="N15" i="29"/>
  <c r="O14" i="29"/>
  <c r="O13" i="29"/>
  <c r="P12" i="29"/>
  <c r="Q11" i="29"/>
  <c r="N11" i="28"/>
  <c r="M12" i="28"/>
  <c r="R12" i="28"/>
  <c r="R13" i="28"/>
  <c r="Q14" i="28"/>
  <c r="P15" i="28"/>
  <c r="P16" i="28"/>
  <c r="O17" i="28"/>
  <c r="N18" i="28"/>
  <c r="N19" i="28"/>
  <c r="M20" i="28"/>
  <c r="R20" i="28"/>
  <c r="R21" i="28"/>
  <c r="Q22" i="28"/>
  <c r="P23" i="28"/>
  <c r="P24" i="28"/>
  <c r="O25" i="28"/>
  <c r="N26" i="28"/>
  <c r="N27" i="28"/>
  <c r="K27" i="29"/>
  <c r="F27" i="29"/>
  <c r="F26" i="29"/>
  <c r="G25" i="29"/>
  <c r="H24" i="29"/>
  <c r="H23" i="29"/>
  <c r="I22" i="29"/>
  <c r="J21" i="29"/>
  <c r="J20" i="29"/>
  <c r="K19" i="29"/>
  <c r="F19" i="29"/>
  <c r="F18" i="29"/>
  <c r="G17" i="29"/>
  <c r="H16" i="29"/>
  <c r="H15" i="29"/>
  <c r="I14" i="29"/>
  <c r="J13" i="29"/>
  <c r="J12" i="29"/>
  <c r="K11" i="29"/>
  <c r="F11" i="29"/>
  <c r="D22" i="29"/>
  <c r="D17" i="29"/>
  <c r="D12" i="29"/>
  <c r="O11" i="29"/>
  <c r="M14" i="28"/>
  <c r="R15" i="28"/>
  <c r="P17" i="28"/>
  <c r="O19" i="28"/>
  <c r="N21" i="28"/>
  <c r="R22" i="28"/>
  <c r="Q24" i="28"/>
  <c r="P26" i="28"/>
  <c r="J27" i="29"/>
  <c r="F25" i="29"/>
  <c r="G23" i="29"/>
  <c r="H21" i="29"/>
  <c r="J19" i="29"/>
  <c r="K17" i="29"/>
  <c r="F16" i="29"/>
  <c r="H14" i="29"/>
  <c r="I12" i="29"/>
  <c r="D21" i="29"/>
  <c r="EH21" i="27"/>
  <c r="BH22" i="29"/>
  <c r="BG15" i="29"/>
  <c r="AZ25" i="29"/>
  <c r="AY18" i="29"/>
  <c r="AW27" i="29"/>
  <c r="AS17" i="29"/>
  <c r="AL27" i="29"/>
  <c r="AK20" i="29"/>
  <c r="AP12" i="29"/>
  <c r="AI22" i="29"/>
  <c r="AG17" i="29"/>
  <c r="AE12" i="29"/>
  <c r="Y26" i="29"/>
  <c r="V23" i="29"/>
  <c r="X19" i="29"/>
  <c r="U16" i="29"/>
  <c r="X12" i="29"/>
  <c r="N27" i="29"/>
  <c r="Q24" i="29"/>
  <c r="P22" i="29"/>
  <c r="N19" i="29"/>
  <c r="O17" i="29"/>
  <c r="Q15" i="29"/>
  <c r="R13" i="29"/>
  <c r="M12" i="29"/>
  <c r="P11" i="28"/>
  <c r="O13" i="28"/>
  <c r="N15" i="28"/>
  <c r="R16" i="28"/>
  <c r="Q18" i="28"/>
  <c r="P20" i="28"/>
  <c r="N22" i="28"/>
  <c r="M24" i="28"/>
  <c r="R25" i="28"/>
  <c r="P27" i="28"/>
  <c r="I26" i="29"/>
  <c r="K23" i="29"/>
  <c r="F22" i="29"/>
  <c r="H20" i="29"/>
  <c r="I18" i="29"/>
  <c r="J16" i="29"/>
  <c r="F15" i="29"/>
  <c r="H12" i="29"/>
  <c r="D25" i="29"/>
  <c r="D14" i="29"/>
  <c r="BY19" i="27"/>
  <c r="BC76" i="27" s="1"/>
  <c r="BG21" i="29"/>
  <c r="BG14" i="29"/>
  <c r="AY24" i="29"/>
  <c r="BD16" i="29"/>
  <c r="AW26" i="29"/>
  <c r="AV19" i="29"/>
  <c r="AU12" i="29"/>
  <c r="AN22" i="29"/>
  <c r="AM15" i="29"/>
  <c r="AE25" i="29"/>
  <c r="AF19" i="29"/>
  <c r="AD14" i="29"/>
  <c r="AA21" i="29"/>
  <c r="U26" i="29"/>
  <c r="X22" i="29"/>
  <c r="T19" i="29"/>
  <c r="X13" i="29"/>
  <c r="M27" i="29"/>
  <c r="P24" i="29"/>
  <c r="M21" i="29"/>
  <c r="M18" i="29"/>
  <c r="O15" i="29"/>
  <c r="Q12" i="29"/>
  <c r="R11" i="28"/>
  <c r="P14" i="28"/>
  <c r="N17" i="28"/>
  <c r="R19" i="28"/>
  <c r="P22" i="28"/>
  <c r="EI20" i="27"/>
  <c r="DF21" i="27"/>
  <c r="CM78" i="27" s="1"/>
  <c r="CF20" i="27"/>
  <c r="AH77" i="27" s="1"/>
  <c r="BK27" i="29"/>
  <c r="BG23" i="29"/>
  <c r="BI19" i="29"/>
  <c r="BK15" i="29"/>
  <c r="BH12" i="29"/>
  <c r="BD25" i="29"/>
  <c r="AZ22" i="29"/>
  <c r="BC18" i="29"/>
  <c r="AZ15" i="29"/>
  <c r="BB11" i="29"/>
  <c r="AR25" i="29"/>
  <c r="AU21" i="29"/>
  <c r="AW17" i="29"/>
  <c r="AT14" i="29"/>
  <c r="AP27" i="29"/>
  <c r="AL24" i="29"/>
  <c r="AO20" i="29"/>
  <c r="AL17" i="29"/>
  <c r="AN13" i="29"/>
  <c r="AD27" i="29"/>
  <c r="AG23" i="29"/>
  <c r="AH20" i="29"/>
  <c r="AD18" i="29"/>
  <c r="AF15" i="29"/>
  <c r="AH12" i="29"/>
  <c r="AA25" i="29"/>
  <c r="AA17" i="29"/>
  <c r="V27" i="29"/>
  <c r="V25" i="29"/>
  <c r="W23" i="29"/>
  <c r="X21" i="29"/>
  <c r="T20" i="29"/>
  <c r="U18" i="29"/>
  <c r="V16" i="29"/>
  <c r="X14" i="29"/>
  <c r="Y12" i="29"/>
  <c r="X11" i="29"/>
  <c r="O27" i="29"/>
  <c r="O26" i="29"/>
  <c r="N25" i="29"/>
  <c r="R23" i="29"/>
  <c r="Q22" i="29"/>
  <c r="Q21" i="29"/>
  <c r="O20" i="29"/>
  <c r="O19" i="29"/>
  <c r="P18" i="29"/>
  <c r="Q17" i="29"/>
  <c r="Q16" i="29"/>
  <c r="R15" i="29"/>
  <c r="M15" i="29"/>
  <c r="M14" i="29"/>
  <c r="N13" i="29"/>
  <c r="O12" i="29"/>
  <c r="O11" i="28"/>
  <c r="N12" i="28"/>
  <c r="N13" i="28"/>
  <c r="R14" i="28"/>
  <c r="Q16" i="28"/>
  <c r="P18" i="28"/>
  <c r="N20" i="28"/>
  <c r="M22" i="28"/>
  <c r="R23" i="28"/>
  <c r="P25" i="28"/>
  <c r="O27" i="28"/>
  <c r="J26" i="29"/>
  <c r="K25" i="29"/>
  <c r="F24" i="29"/>
  <c r="H22" i="29"/>
  <c r="I20" i="29"/>
  <c r="J18" i="29"/>
  <c r="F17" i="29"/>
  <c r="G15" i="29"/>
  <c r="H13" i="29"/>
  <c r="J11" i="29"/>
  <c r="D26" i="29"/>
  <c r="D16" i="29"/>
  <c r="DP19" i="27"/>
  <c r="CN76" i="27" s="1"/>
  <c r="CF21" i="27"/>
  <c r="AH78" i="27" s="1"/>
  <c r="BL19" i="27"/>
  <c r="AF76" i="27" s="1"/>
  <c r="BF27" i="29"/>
  <c r="BK18" i="29"/>
  <c r="BJ11" i="29"/>
  <c r="BB21" i="29"/>
  <c r="BB14" i="29"/>
  <c r="AT24" i="29"/>
  <c r="AW20" i="29"/>
  <c r="AV13" i="29"/>
  <c r="AN23" i="29"/>
  <c r="AN16" i="29"/>
  <c r="AF26" i="29"/>
  <c r="AE20" i="29"/>
  <c r="AI14" i="29"/>
  <c r="AB23" i="29"/>
  <c r="AB15" i="29"/>
  <c r="T25" i="29"/>
  <c r="W21" i="29"/>
  <c r="T18" i="29"/>
  <c r="V14" i="29"/>
  <c r="V11" i="29"/>
  <c r="M26" i="29"/>
  <c r="Q23" i="29"/>
  <c r="N21" i="29"/>
  <c r="M20" i="29"/>
  <c r="O18" i="29"/>
  <c r="P16" i="29"/>
  <c r="Q14" i="29"/>
  <c r="M13" i="29"/>
  <c r="N11" i="29"/>
  <c r="P12" i="28"/>
  <c r="N14" i="28"/>
  <c r="M16" i="28"/>
  <c r="R17" i="28"/>
  <c r="P19" i="28"/>
  <c r="O21" i="28"/>
  <c r="N23" i="28"/>
  <c r="R24" i="28"/>
  <c r="Q26" i="28"/>
  <c r="H27" i="29"/>
  <c r="J25" i="29"/>
  <c r="J24" i="29"/>
  <c r="F23" i="29"/>
  <c r="G21" i="29"/>
  <c r="H19" i="29"/>
  <c r="J17" i="29"/>
  <c r="K15" i="29"/>
  <c r="F14" i="29"/>
  <c r="G13" i="29"/>
  <c r="H11" i="29"/>
  <c r="D20" i="29"/>
  <c r="ES21" i="27"/>
  <c r="CF78" i="27" s="1"/>
  <c r="DY19" i="27"/>
  <c r="CP21" i="27"/>
  <c r="AI78" i="27" s="1"/>
  <c r="BP20" i="27"/>
  <c r="BM77" i="27" s="1"/>
  <c r="BJ25" i="29"/>
  <c r="BJ17" i="29"/>
  <c r="BB27" i="29"/>
  <c r="BB20" i="29"/>
  <c r="BA13" i="29"/>
  <c r="AS23" i="29"/>
  <c r="AS16" i="29"/>
  <c r="AK26" i="29"/>
  <c r="AP18" i="29"/>
  <c r="AP11" i="29"/>
  <c r="AD22" i="29"/>
  <c r="AH16" i="29"/>
  <c r="AF11" i="29"/>
  <c r="AA13" i="29"/>
  <c r="V24" i="29"/>
  <c r="Y20" i="29"/>
  <c r="V17" i="29"/>
  <c r="U12" i="29"/>
  <c r="T11" i="29"/>
  <c r="Q25" i="29"/>
  <c r="M22" i="29"/>
  <c r="M19" i="29"/>
  <c r="O16" i="29"/>
  <c r="P14" i="29"/>
  <c r="R11" i="29"/>
  <c r="Q12" i="28"/>
  <c r="O15" i="28"/>
  <c r="R18" i="28"/>
  <c r="P21" i="28"/>
  <c r="W15" i="29"/>
  <c r="O23" i="29"/>
  <c r="R19" i="29"/>
  <c r="N17" i="29"/>
  <c r="Q13" i="29"/>
  <c r="M11" i="29"/>
  <c r="P13" i="28"/>
  <c r="N16" i="28"/>
  <c r="M18" i="28"/>
  <c r="Q20" i="28"/>
  <c r="O23" i="28"/>
  <c r="R26" i="28"/>
  <c r="H25" i="29"/>
  <c r="K21" i="29"/>
  <c r="H18" i="29"/>
  <c r="J14" i="29"/>
  <c r="G11" i="29"/>
  <c r="D18" i="29"/>
  <c r="J22" i="29"/>
  <c r="G19" i="29"/>
  <c r="D13" i="29"/>
  <c r="N24" i="28"/>
  <c r="R27" i="28"/>
  <c r="I24" i="29"/>
  <c r="F21" i="29"/>
  <c r="H17" i="29"/>
  <c r="K13" i="29"/>
  <c r="D24" i="29"/>
  <c r="M26" i="28"/>
  <c r="F12" i="29"/>
  <c r="N25" i="28"/>
  <c r="G27" i="29"/>
  <c r="J23" i="29"/>
  <c r="F20" i="29"/>
  <c r="I16" i="29"/>
  <c r="F13" i="29"/>
  <c r="H26" i="29"/>
  <c r="J15" i="29"/>
  <c r="BL22" i="27"/>
  <c r="AF79" i="27" s="1"/>
  <c r="BO22" i="27"/>
  <c r="BB79" i="27" s="1"/>
  <c r="CA19" i="27"/>
  <c r="BY76" i="27" s="1"/>
  <c r="BW19" i="27"/>
  <c r="AR76" i="27" s="1"/>
  <c r="DK22" i="27"/>
  <c r="AV79" i="27" s="1"/>
  <c r="EN21" i="27"/>
  <c r="AN78" i="27" s="1"/>
  <c r="DE19" i="27"/>
  <c r="CB76" i="27" s="1"/>
  <c r="BW22" i="27"/>
  <c r="AR79" i="27" s="1"/>
  <c r="CR19" i="27"/>
  <c r="CP19" i="27"/>
  <c r="AI76" i="27" s="1"/>
  <c r="CK22" i="27"/>
  <c r="BZ79" i="27" s="1"/>
  <c r="DJ21" i="27"/>
  <c r="AK78" i="27" s="1"/>
  <c r="DZ21" i="27"/>
  <c r="EN20" i="27"/>
  <c r="AN77" i="27" s="1"/>
  <c r="CQ21" i="27"/>
  <c r="AT78" i="27" s="1"/>
  <c r="DY20" i="27"/>
  <c r="EF20" i="27"/>
  <c r="BZ21" i="27"/>
  <c r="BN78" i="27" s="1"/>
  <c r="CZ21" i="27"/>
  <c r="AJ78" i="27" s="1"/>
  <c r="BM21" i="27"/>
  <c r="AQ78" i="27" s="1"/>
  <c r="BV21" i="27"/>
  <c r="AG78" i="27" s="1"/>
  <c r="CH22" i="27"/>
  <c r="DD20" i="27"/>
  <c r="BQ77" i="27" s="1"/>
  <c r="DM19" i="27"/>
  <c r="BG76" i="27" s="1"/>
  <c r="DT21" i="27"/>
  <c r="EJ20" i="27"/>
  <c r="ES22" i="27"/>
  <c r="CF79" i="27" s="1"/>
  <c r="BO19" i="27"/>
  <c r="BB76" i="27" s="1"/>
  <c r="CB20" i="27"/>
  <c r="CJ77" i="27" s="1"/>
  <c r="CG21" i="27"/>
  <c r="AS78" i="27" s="1"/>
  <c r="CQ20" i="27"/>
  <c r="AT77" i="27" s="1"/>
  <c r="CZ22" i="27"/>
  <c r="AJ79" i="27" s="1"/>
  <c r="DU22" i="27"/>
  <c r="ED21" i="27"/>
  <c r="BQ20" i="27"/>
  <c r="BX77" i="27" s="1"/>
  <c r="CV22" i="27"/>
  <c r="CL79" i="27" s="1"/>
  <c r="EJ22" i="27"/>
  <c r="BI27" i="34"/>
  <c r="BK26" i="34"/>
  <c r="BG26" i="34"/>
  <c r="BI25" i="34"/>
  <c r="BK24" i="34"/>
  <c r="BG24" i="34"/>
  <c r="BI23" i="34"/>
  <c r="BK22" i="34"/>
  <c r="BG22" i="34"/>
  <c r="BI21" i="34"/>
  <c r="BK20" i="34"/>
  <c r="BG20" i="34"/>
  <c r="BI19" i="34"/>
  <c r="BK18" i="34"/>
  <c r="BG18" i="34"/>
  <c r="BI17" i="34"/>
  <c r="BK16" i="34"/>
  <c r="BG16" i="34"/>
  <c r="BI15" i="34"/>
  <c r="BK14" i="34"/>
  <c r="BG14" i="34"/>
  <c r="BI13" i="34"/>
  <c r="BK12" i="34"/>
  <c r="BG12" i="34"/>
  <c r="BI11" i="34"/>
  <c r="BQ22" i="27"/>
  <c r="BX79" i="27" s="1"/>
  <c r="BM22" i="27"/>
  <c r="AQ79" i="27" s="1"/>
  <c r="CB19" i="27"/>
  <c r="CJ76" i="27" s="1"/>
  <c r="DJ22" i="27"/>
  <c r="AK79" i="27" s="1"/>
  <c r="DL22" i="27"/>
  <c r="DB19" i="27"/>
  <c r="DA19" i="27"/>
  <c r="AU76" i="27" s="1"/>
  <c r="CF19" i="27"/>
  <c r="AH76" i="27" s="1"/>
  <c r="CQ19" i="27"/>
  <c r="AT76" i="27" s="1"/>
  <c r="EF22" i="27"/>
  <c r="CL22" i="27"/>
  <c r="CK79" i="27" s="1"/>
  <c r="DO21" i="27"/>
  <c r="CC78" i="27" s="1"/>
  <c r="DW21" i="27"/>
  <c r="ES20" i="27"/>
  <c r="CF77" i="27" s="1"/>
  <c r="CU21" i="27"/>
  <c r="CA78" i="27" s="1"/>
  <c r="DX20" i="27"/>
  <c r="EE20" i="27"/>
  <c r="BW21" i="27"/>
  <c r="AR78" i="27" s="1"/>
  <c r="DL21" i="27"/>
  <c r="BO21" i="27"/>
  <c r="BB78" i="27" s="1"/>
  <c r="CG20" i="27"/>
  <c r="AS77" i="27" s="1"/>
  <c r="CH20" i="27"/>
  <c r="DA20" i="27"/>
  <c r="AU77" i="27" s="1"/>
  <c r="DK21" i="27"/>
  <c r="AV78" i="27" s="1"/>
  <c r="DT20" i="27"/>
  <c r="EJ19" i="27"/>
  <c r="EP22" i="27"/>
  <c r="BN19" i="27"/>
  <c r="BZ20" i="27"/>
  <c r="BN77" i="27" s="1"/>
  <c r="CP20" i="27"/>
  <c r="AI77" i="27" s="1"/>
  <c r="DA22" i="27"/>
  <c r="AU79" i="27" s="1"/>
  <c r="DL20" i="27"/>
  <c r="EE21" i="27"/>
  <c r="EP19" i="27"/>
  <c r="CB22" i="27"/>
  <c r="CJ79" i="27" s="1"/>
  <c r="DD21" i="27"/>
  <c r="BQ78" i="27" s="1"/>
  <c r="ER21" i="27"/>
  <c r="BU78" i="27" s="1"/>
  <c r="BH27" i="34"/>
  <c r="BJ26" i="34"/>
  <c r="BF26" i="34"/>
  <c r="BH25" i="34"/>
  <c r="BJ24" i="34"/>
  <c r="BF24" i="34"/>
  <c r="BH23" i="34"/>
  <c r="BJ22" i="34"/>
  <c r="BF22" i="34"/>
  <c r="BH21" i="34"/>
  <c r="BJ20" i="34"/>
  <c r="BF20" i="34"/>
  <c r="BH19" i="34"/>
  <c r="BJ18" i="34"/>
  <c r="BF18" i="34"/>
  <c r="BH17" i="34"/>
  <c r="BJ16" i="34"/>
  <c r="BF16" i="34"/>
  <c r="BH15" i="34"/>
  <c r="BJ14" i="34"/>
  <c r="BF14" i="34"/>
  <c r="BH13" i="34"/>
  <c r="BJ12" i="34"/>
  <c r="BF12" i="34"/>
  <c r="BH11" i="34"/>
  <c r="BR22" i="27"/>
  <c r="CI79" i="27" s="1"/>
  <c r="BP22" i="27"/>
  <c r="BM79" i="27" s="1"/>
  <c r="BV19" i="27"/>
  <c r="AG76" i="27" s="1"/>
  <c r="DN22" i="27"/>
  <c r="BR79" i="27" s="1"/>
  <c r="DO22" i="27"/>
  <c r="CC79" i="27" s="1"/>
  <c r="DF19" i="27"/>
  <c r="CM76" i="27" s="1"/>
  <c r="DC19" i="27"/>
  <c r="BF76" i="27" s="1"/>
  <c r="BX21" i="27"/>
  <c r="CT19" i="27"/>
  <c r="BP76" i="27" s="1"/>
  <c r="CI22" i="27"/>
  <c r="BD79" i="27" s="1"/>
  <c r="CR22" i="27"/>
  <c r="DN21" i="27"/>
  <c r="BR78" i="27" s="1"/>
  <c r="DX21" i="27"/>
  <c r="EP20" i="27"/>
  <c r="CT21" i="27"/>
  <c r="BP78" i="27" s="1"/>
  <c r="ED20" i="27"/>
  <c r="EO20" i="27"/>
  <c r="AY77" i="27" s="1"/>
  <c r="BY21" i="27"/>
  <c r="BC78" i="27" s="1"/>
  <c r="DU21" i="27"/>
  <c r="BL21" i="27"/>
  <c r="AF78" i="27" s="1"/>
  <c r="CK20" i="27"/>
  <c r="BZ77" i="27" s="1"/>
  <c r="CR21" i="27"/>
  <c r="DK19" i="27"/>
  <c r="AV76" i="27" s="1"/>
  <c r="DJ19" i="27"/>
  <c r="AK76" i="27" s="1"/>
  <c r="EG19" i="27"/>
  <c r="ED19" i="27"/>
  <c r="ET22" i="27"/>
  <c r="CQ79" i="27" s="1"/>
  <c r="BM19" i="27"/>
  <c r="AQ76" i="27" s="1"/>
  <c r="CH21" i="27"/>
  <c r="CT20" i="27"/>
  <c r="BP77" i="27" s="1"/>
  <c r="DE22" i="27"/>
  <c r="CB79" i="27" s="1"/>
  <c r="DW22" i="27"/>
  <c r="EI21" i="27"/>
  <c r="ET19" i="27"/>
  <c r="CQ76" i="27" s="1"/>
  <c r="BX22" i="27"/>
  <c r="DP20" i="27"/>
  <c r="CN77" i="27" s="1"/>
  <c r="BK27" i="34"/>
  <c r="BG27" i="34"/>
  <c r="BI26" i="34"/>
  <c r="BK25" i="34"/>
  <c r="BG25" i="34"/>
  <c r="BI24" i="34"/>
  <c r="BK23" i="34"/>
  <c r="BG23" i="34"/>
  <c r="BI22" i="34"/>
  <c r="BK21" i="34"/>
  <c r="BG21" i="34"/>
  <c r="BI20" i="34"/>
  <c r="BK19" i="34"/>
  <c r="BG19" i="34"/>
  <c r="BI18" i="34"/>
  <c r="BK17" i="34"/>
  <c r="BG17" i="34"/>
  <c r="BI16" i="34"/>
  <c r="BK15" i="34"/>
  <c r="BG15" i="34"/>
  <c r="BI14" i="34"/>
  <c r="BK13" i="34"/>
  <c r="BG13" i="34"/>
  <c r="BI12" i="34"/>
  <c r="BK11" i="34"/>
  <c r="BG11" i="34"/>
  <c r="BN22" i="27"/>
  <c r="DP22" i="27"/>
  <c r="CN79" i="27" s="1"/>
  <c r="CU19" i="27"/>
  <c r="CA76" i="27" s="1"/>
  <c r="EQ20" i="27"/>
  <c r="BJ77" i="27" s="1"/>
  <c r="BL20" i="27"/>
  <c r="AF77" i="27" s="1"/>
  <c r="CI20" i="27"/>
  <c r="BD77" i="27" s="1"/>
  <c r="EH19" i="27"/>
  <c r="CL21" i="27"/>
  <c r="CK78" i="27" s="1"/>
  <c r="EJ21" i="27"/>
  <c r="BJ27" i="34"/>
  <c r="BF25" i="34"/>
  <c r="BH22" i="34"/>
  <c r="BJ19" i="34"/>
  <c r="BF17" i="34"/>
  <c r="BH14" i="34"/>
  <c r="BJ11" i="34"/>
  <c r="BH27" i="31"/>
  <c r="BJ26" i="31"/>
  <c r="BF26" i="31"/>
  <c r="BH25" i="31"/>
  <c r="BJ24" i="31"/>
  <c r="BF24" i="31"/>
  <c r="BH23" i="31"/>
  <c r="BJ22" i="31"/>
  <c r="BF22" i="31"/>
  <c r="BH21" i="31"/>
  <c r="BJ20" i="31"/>
  <c r="BF20" i="31"/>
  <c r="BH19" i="31"/>
  <c r="BJ18" i="31"/>
  <c r="BF18" i="31"/>
  <c r="BH17" i="31"/>
  <c r="BJ16" i="31"/>
  <c r="BF16" i="31"/>
  <c r="BH15" i="31"/>
  <c r="BJ14" i="31"/>
  <c r="BF14" i="31"/>
  <c r="BH13" i="31"/>
  <c r="BJ12" i="31"/>
  <c r="BF12" i="31"/>
  <c r="BH11" i="31"/>
  <c r="BJ27" i="30"/>
  <c r="BF27" i="30"/>
  <c r="BH26" i="30"/>
  <c r="BJ25" i="30"/>
  <c r="BF25" i="30"/>
  <c r="BH24" i="30"/>
  <c r="BJ23" i="30"/>
  <c r="BF23" i="30"/>
  <c r="BH22" i="30"/>
  <c r="BJ21" i="30"/>
  <c r="BF21" i="30"/>
  <c r="BH20" i="30"/>
  <c r="BJ19" i="30"/>
  <c r="BF19" i="30"/>
  <c r="BH18" i="30"/>
  <c r="BJ17" i="30"/>
  <c r="BF17" i="30"/>
  <c r="BH16" i="30"/>
  <c r="BJ15" i="30"/>
  <c r="BF15" i="30"/>
  <c r="BH14" i="30"/>
  <c r="BJ13" i="30"/>
  <c r="BF13" i="30"/>
  <c r="BH12" i="30"/>
  <c r="BJ11" i="30"/>
  <c r="BF11" i="30"/>
  <c r="BA27" i="34"/>
  <c r="BC26" i="34"/>
  <c r="AY26" i="34"/>
  <c r="BA25" i="34"/>
  <c r="BC24" i="34"/>
  <c r="AY24" i="34"/>
  <c r="BA23" i="34"/>
  <c r="BC22" i="34"/>
  <c r="AY22" i="34"/>
  <c r="BA21" i="34"/>
  <c r="BC20" i="34"/>
  <c r="AY20" i="34"/>
  <c r="BA19" i="34"/>
  <c r="BC18" i="34"/>
  <c r="AY18" i="34"/>
  <c r="BA17" i="34"/>
  <c r="BC16" i="34"/>
  <c r="AY16" i="34"/>
  <c r="BA15" i="34"/>
  <c r="BC14" i="34"/>
  <c r="AY14" i="34"/>
  <c r="BA13" i="34"/>
  <c r="BC12" i="34"/>
  <c r="AY12" i="34"/>
  <c r="BA11" i="34"/>
  <c r="BC27" i="31"/>
  <c r="AY27" i="31"/>
  <c r="BA26" i="31"/>
  <c r="BC25" i="31"/>
  <c r="AY25" i="31"/>
  <c r="BA24" i="31"/>
  <c r="BC23" i="31"/>
  <c r="AY23" i="31"/>
  <c r="BA22" i="31"/>
  <c r="BZ19" i="27"/>
  <c r="BN76" i="27" s="1"/>
  <c r="CZ19" i="27"/>
  <c r="AJ76" i="27" s="1"/>
  <c r="CF22" i="27"/>
  <c r="AH79" i="27" s="1"/>
  <c r="CJ22" i="27"/>
  <c r="BO79" i="27" s="1"/>
  <c r="CS21" i="27"/>
  <c r="BE78" i="27" s="1"/>
  <c r="DC20" i="27"/>
  <c r="BF77" i="27" s="1"/>
  <c r="EO22" i="27"/>
  <c r="AY79" i="27" s="1"/>
  <c r="CV20" i="27"/>
  <c r="CL77" i="27" s="1"/>
  <c r="EO19" i="27"/>
  <c r="AY76" i="27" s="1"/>
  <c r="BF27" i="34"/>
  <c r="BH24" i="34"/>
  <c r="BJ21" i="34"/>
  <c r="BF19" i="34"/>
  <c r="BH16" i="34"/>
  <c r="BJ13" i="34"/>
  <c r="BF11" i="34"/>
  <c r="BK27" i="31"/>
  <c r="BG27" i="31"/>
  <c r="BI26" i="31"/>
  <c r="BK25" i="31"/>
  <c r="BG25" i="31"/>
  <c r="BI24" i="31"/>
  <c r="BK23" i="31"/>
  <c r="BG23" i="31"/>
  <c r="BI22" i="31"/>
  <c r="BK21" i="31"/>
  <c r="BG21" i="31"/>
  <c r="BI20" i="31"/>
  <c r="BK19" i="31"/>
  <c r="BG19" i="31"/>
  <c r="BI18" i="31"/>
  <c r="BK17" i="31"/>
  <c r="BG17" i="31"/>
  <c r="BI16" i="31"/>
  <c r="BK15" i="31"/>
  <c r="BG15" i="31"/>
  <c r="BI14" i="31"/>
  <c r="BK13" i="31"/>
  <c r="BG13" i="31"/>
  <c r="BI12" i="31"/>
  <c r="BK11" i="31"/>
  <c r="BG11" i="31"/>
  <c r="BI27" i="30"/>
  <c r="BK26" i="30"/>
  <c r="BG26" i="30"/>
  <c r="BI25" i="30"/>
  <c r="BK24" i="30"/>
  <c r="BG24" i="30"/>
  <c r="BI23" i="30"/>
  <c r="BK22" i="30"/>
  <c r="BG22" i="30"/>
  <c r="BI21" i="30"/>
  <c r="BK20" i="30"/>
  <c r="BG20" i="30"/>
  <c r="BI19" i="30"/>
  <c r="BK18" i="30"/>
  <c r="BG18" i="30"/>
  <c r="BI17" i="30"/>
  <c r="BK16" i="30"/>
  <c r="BG16" i="30"/>
  <c r="BI15" i="30"/>
  <c r="BK14" i="30"/>
  <c r="BG14" i="30"/>
  <c r="BI13" i="30"/>
  <c r="BK12" i="30"/>
  <c r="BG12" i="30"/>
  <c r="BI11" i="30"/>
  <c r="BD27" i="34"/>
  <c r="AZ27" i="34"/>
  <c r="BB26" i="34"/>
  <c r="BD25" i="34"/>
  <c r="AZ25" i="34"/>
  <c r="BB24" i="34"/>
  <c r="BD23" i="34"/>
  <c r="AZ23" i="34"/>
  <c r="BB22" i="34"/>
  <c r="BD21" i="34"/>
  <c r="AZ21" i="34"/>
  <c r="BB20" i="34"/>
  <c r="BD19" i="34"/>
  <c r="AZ19" i="34"/>
  <c r="BB18" i="34"/>
  <c r="BD17" i="34"/>
  <c r="AZ17" i="34"/>
  <c r="BB16" i="34"/>
  <c r="BD15" i="34"/>
  <c r="AZ15" i="34"/>
  <c r="BB14" i="34"/>
  <c r="BD13" i="34"/>
  <c r="AZ13" i="34"/>
  <c r="BB12" i="34"/>
  <c r="BD11" i="34"/>
  <c r="AZ11" i="34"/>
  <c r="BB27" i="31"/>
  <c r="BD26" i="31"/>
  <c r="AZ26" i="31"/>
  <c r="BB25" i="31"/>
  <c r="BD24" i="31"/>
  <c r="AZ24" i="31"/>
  <c r="BB23" i="31"/>
  <c r="BD22" i="31"/>
  <c r="AZ22" i="31"/>
  <c r="BB21" i="31"/>
  <c r="BD20" i="31"/>
  <c r="AZ20" i="31"/>
  <c r="BB19" i="31"/>
  <c r="BD18" i="31"/>
  <c r="AZ18" i="31"/>
  <c r="BB17" i="31"/>
  <c r="BD16" i="31"/>
  <c r="AZ16" i="31"/>
  <c r="BB15" i="31"/>
  <c r="BD14" i="31"/>
  <c r="AZ14" i="31"/>
  <c r="BB13" i="31"/>
  <c r="BD12" i="31"/>
  <c r="AZ12" i="31"/>
  <c r="BB11" i="31"/>
  <c r="BD27" i="30"/>
  <c r="BX19" i="27"/>
  <c r="DD19" i="27"/>
  <c r="BQ76" i="27" s="1"/>
  <c r="DM21" i="27"/>
  <c r="BG78" i="27" s="1"/>
  <c r="DU20" i="27"/>
  <c r="DV20" i="27"/>
  <c r="DO19" i="27"/>
  <c r="CC76" i="27" s="1"/>
  <c r="ET20" i="27"/>
  <c r="CQ77" i="27" s="1"/>
  <c r="DF22" i="27"/>
  <c r="CM79" i="27" s="1"/>
  <c r="CJ19" i="27"/>
  <c r="BO76" i="27" s="1"/>
  <c r="BH26" i="34"/>
  <c r="BJ23" i="34"/>
  <c r="BF21" i="34"/>
  <c r="BH18" i="34"/>
  <c r="BJ15" i="34"/>
  <c r="BF13" i="34"/>
  <c r="BJ27" i="31"/>
  <c r="BF27" i="31"/>
  <c r="BH26" i="31"/>
  <c r="BJ25" i="31"/>
  <c r="BF25" i="31"/>
  <c r="BH24" i="31"/>
  <c r="BJ23" i="31"/>
  <c r="BF23" i="31"/>
  <c r="BH22" i="31"/>
  <c r="BJ21" i="31"/>
  <c r="BF21" i="31"/>
  <c r="BH20" i="31"/>
  <c r="BJ19" i="31"/>
  <c r="BF19" i="31"/>
  <c r="BH18" i="31"/>
  <c r="BJ17" i="31"/>
  <c r="BF17" i="31"/>
  <c r="BH16" i="31"/>
  <c r="BJ15" i="31"/>
  <c r="BF15" i="31"/>
  <c r="BH14" i="31"/>
  <c r="BJ13" i="31"/>
  <c r="BF13" i="31"/>
  <c r="BH12" i="31"/>
  <c r="BJ11" i="31"/>
  <c r="BF11" i="31"/>
  <c r="BH27" i="30"/>
  <c r="BJ26" i="30"/>
  <c r="BF26" i="30"/>
  <c r="BH25" i="30"/>
  <c r="BJ24" i="30"/>
  <c r="BF24" i="30"/>
  <c r="BH23" i="30"/>
  <c r="BJ22" i="30"/>
  <c r="BF22" i="30"/>
  <c r="BH21" i="30"/>
  <c r="BJ20" i="30"/>
  <c r="BF20" i="30"/>
  <c r="BH19" i="30"/>
  <c r="BJ18" i="30"/>
  <c r="BF18" i="30"/>
  <c r="BH17" i="30"/>
  <c r="BJ16" i="30"/>
  <c r="BF16" i="30"/>
  <c r="BH15" i="30"/>
  <c r="BJ14" i="30"/>
  <c r="BF14" i="30"/>
  <c r="BH13" i="30"/>
  <c r="BJ12" i="30"/>
  <c r="BF12" i="30"/>
  <c r="BH11" i="30"/>
  <c r="BC27" i="34"/>
  <c r="AY27" i="34"/>
  <c r="BA26" i="34"/>
  <c r="BC25" i="34"/>
  <c r="AY25" i="34"/>
  <c r="BA24" i="34"/>
  <c r="BC23" i="34"/>
  <c r="AY23" i="34"/>
  <c r="BA22" i="34"/>
  <c r="BC21" i="34"/>
  <c r="AY21" i="34"/>
  <c r="BA20" i="34"/>
  <c r="BC19" i="34"/>
  <c r="AY19" i="34"/>
  <c r="BA18" i="34"/>
  <c r="BC17" i="34"/>
  <c r="AY17" i="34"/>
  <c r="BA16" i="34"/>
  <c r="BC15" i="34"/>
  <c r="AY15" i="34"/>
  <c r="BA14" i="34"/>
  <c r="BC13" i="34"/>
  <c r="AY13" i="34"/>
  <c r="BA12" i="34"/>
  <c r="BC11" i="34"/>
  <c r="AY11" i="34"/>
  <c r="DM22" i="27"/>
  <c r="BG79" i="27" s="1"/>
  <c r="BR21" i="27"/>
  <c r="CI78" i="27" s="1"/>
  <c r="DX19" i="27"/>
  <c r="BJ17" i="34"/>
  <c r="BI25" i="31"/>
  <c r="BK22" i="31"/>
  <c r="BG20" i="31"/>
  <c r="BI17" i="31"/>
  <c r="BK14" i="31"/>
  <c r="BG12" i="31"/>
  <c r="BI26" i="30"/>
  <c r="BK23" i="30"/>
  <c r="BG21" i="30"/>
  <c r="BI18" i="30"/>
  <c r="BK15" i="30"/>
  <c r="BG13" i="30"/>
  <c r="BB27" i="34"/>
  <c r="BD24" i="34"/>
  <c r="AZ22" i="34"/>
  <c r="BB19" i="34"/>
  <c r="BD16" i="34"/>
  <c r="AZ14" i="34"/>
  <c r="BB11" i="34"/>
  <c r="BA27" i="31"/>
  <c r="AY26" i="31"/>
  <c r="BC24" i="31"/>
  <c r="BA23" i="31"/>
  <c r="AY22" i="31"/>
  <c r="AZ21" i="31"/>
  <c r="BA20" i="31"/>
  <c r="BA19" i="31"/>
  <c r="BB18" i="31"/>
  <c r="BC17" i="31"/>
  <c r="BC16" i="31"/>
  <c r="BD15" i="31"/>
  <c r="AY15" i="31"/>
  <c r="AY14" i="31"/>
  <c r="AZ13" i="31"/>
  <c r="BA12" i="31"/>
  <c r="BA11" i="31"/>
  <c r="BB27" i="30"/>
  <c r="BD26" i="30"/>
  <c r="AZ26" i="30"/>
  <c r="BB25" i="30"/>
  <c r="BD24" i="30"/>
  <c r="AZ24" i="30"/>
  <c r="BB23" i="30"/>
  <c r="BD22" i="30"/>
  <c r="AZ22" i="30"/>
  <c r="BB21" i="30"/>
  <c r="BD20" i="30"/>
  <c r="AZ20" i="30"/>
  <c r="BB19" i="30"/>
  <c r="BD18" i="30"/>
  <c r="AZ18" i="30"/>
  <c r="BB17" i="30"/>
  <c r="BD16" i="30"/>
  <c r="AZ16" i="30"/>
  <c r="BB15" i="30"/>
  <c r="BD14" i="30"/>
  <c r="AZ14" i="30"/>
  <c r="BB13" i="30"/>
  <c r="BD12" i="30"/>
  <c r="AZ12" i="30"/>
  <c r="BB11" i="30"/>
  <c r="AW27" i="34"/>
  <c r="AS27" i="34"/>
  <c r="AU26" i="34"/>
  <c r="AW25" i="34"/>
  <c r="AS25" i="34"/>
  <c r="AU24" i="34"/>
  <c r="AW23" i="34"/>
  <c r="AS23" i="34"/>
  <c r="AU22" i="34"/>
  <c r="AW21" i="34"/>
  <c r="AS21" i="34"/>
  <c r="AU20" i="34"/>
  <c r="AW19" i="34"/>
  <c r="AS19" i="34"/>
  <c r="AU18" i="34"/>
  <c r="AW17" i="34"/>
  <c r="AS17" i="34"/>
  <c r="AU16" i="34"/>
  <c r="AW15" i="34"/>
  <c r="AS15" i="34"/>
  <c r="AU14" i="34"/>
  <c r="AW13" i="34"/>
  <c r="AS13" i="34"/>
  <c r="AU12" i="34"/>
  <c r="AW11" i="34"/>
  <c r="AS11" i="34"/>
  <c r="AU27" i="31"/>
  <c r="AW26" i="31"/>
  <c r="AS26" i="31"/>
  <c r="AU25" i="31"/>
  <c r="AW24" i="31"/>
  <c r="AS24" i="31"/>
  <c r="AU23" i="31"/>
  <c r="AW22" i="31"/>
  <c r="AS22" i="31"/>
  <c r="AU21" i="31"/>
  <c r="AW20" i="31"/>
  <c r="AS20" i="31"/>
  <c r="AU19" i="31"/>
  <c r="AW18" i="31"/>
  <c r="AS18" i="31"/>
  <c r="AU17" i="31"/>
  <c r="AW16" i="31"/>
  <c r="AS16" i="31"/>
  <c r="AU15" i="31"/>
  <c r="AW14" i="31"/>
  <c r="AS14" i="31"/>
  <c r="AU13" i="31"/>
  <c r="AW12" i="31"/>
  <c r="AS12" i="31"/>
  <c r="AU11" i="31"/>
  <c r="AW27" i="30"/>
  <c r="AS27" i="30"/>
  <c r="AU26" i="30"/>
  <c r="AW25" i="30"/>
  <c r="AS25" i="30"/>
  <c r="AU24" i="30"/>
  <c r="AW23" i="30"/>
  <c r="AS23" i="30"/>
  <c r="AU22" i="30"/>
  <c r="AW21" i="30"/>
  <c r="AS21" i="30"/>
  <c r="AU20" i="30"/>
  <c r="AW19" i="30"/>
  <c r="AS19" i="30"/>
  <c r="AU18" i="30"/>
  <c r="AW17" i="30"/>
  <c r="AS17" i="30"/>
  <c r="AU16" i="30"/>
  <c r="AW15" i="30"/>
  <c r="AS15" i="30"/>
  <c r="AU14" i="30"/>
  <c r="AW13" i="30"/>
  <c r="AS13" i="30"/>
  <c r="AU12" i="30"/>
  <c r="AW11" i="30"/>
  <c r="AS11" i="30"/>
  <c r="AN27" i="34"/>
  <c r="AP26" i="34"/>
  <c r="AL26" i="34"/>
  <c r="AN25" i="34"/>
  <c r="AP24" i="34"/>
  <c r="AL24" i="34"/>
  <c r="AN23" i="34"/>
  <c r="AP22" i="34"/>
  <c r="AL22" i="34"/>
  <c r="AN21" i="34"/>
  <c r="AP20" i="34"/>
  <c r="AL20" i="34"/>
  <c r="AN19" i="34"/>
  <c r="AP18" i="34"/>
  <c r="AL18" i="34"/>
  <c r="AN17" i="34"/>
  <c r="AP16" i="34"/>
  <c r="AL16" i="34"/>
  <c r="AN15" i="34"/>
  <c r="AP14" i="34"/>
  <c r="AL14" i="34"/>
  <c r="AN13" i="34"/>
  <c r="AP12" i="34"/>
  <c r="AL12" i="34"/>
  <c r="AN11" i="34"/>
  <c r="AP27" i="31"/>
  <c r="AL27" i="31"/>
  <c r="AN26" i="31"/>
  <c r="AP25" i="31"/>
  <c r="AL25" i="31"/>
  <c r="AN24" i="31"/>
  <c r="AP23" i="31"/>
  <c r="AL23" i="31"/>
  <c r="AN22" i="31"/>
  <c r="AP21" i="31"/>
  <c r="AL21" i="31"/>
  <c r="AN20" i="31"/>
  <c r="AP19" i="31"/>
  <c r="AL19" i="31"/>
  <c r="AN18" i="31"/>
  <c r="CS19" i="27"/>
  <c r="BE76" i="27" s="1"/>
  <c r="DT19" i="27"/>
  <c r="BJ25" i="34"/>
  <c r="BF15" i="34"/>
  <c r="BI27" i="31"/>
  <c r="BK24" i="31"/>
  <c r="BG22" i="31"/>
  <c r="BI19" i="31"/>
  <c r="BK16" i="31"/>
  <c r="BG14" i="31"/>
  <c r="BI11" i="31"/>
  <c r="BK25" i="30"/>
  <c r="BG23" i="30"/>
  <c r="BI20" i="30"/>
  <c r="BK17" i="30"/>
  <c r="BG15" i="30"/>
  <c r="BI12" i="30"/>
  <c r="BD26" i="34"/>
  <c r="AZ24" i="34"/>
  <c r="BB21" i="34"/>
  <c r="BD18" i="34"/>
  <c r="AZ16" i="34"/>
  <c r="BB13" i="34"/>
  <c r="AZ27" i="31"/>
  <c r="BD25" i="31"/>
  <c r="BB24" i="31"/>
  <c r="AZ23" i="31"/>
  <c r="BD21" i="31"/>
  <c r="AY21" i="31"/>
  <c r="AY20" i="31"/>
  <c r="AZ19" i="31"/>
  <c r="BA18" i="31"/>
  <c r="BA17" i="31"/>
  <c r="BB16" i="31"/>
  <c r="BC15" i="31"/>
  <c r="BC14" i="31"/>
  <c r="BD13" i="31"/>
  <c r="AY13" i="31"/>
  <c r="AY12" i="31"/>
  <c r="AZ11" i="31"/>
  <c r="BA27" i="30"/>
  <c r="BC26" i="30"/>
  <c r="AY26" i="30"/>
  <c r="BA25" i="30"/>
  <c r="BC24" i="30"/>
  <c r="AY24" i="30"/>
  <c r="BA23" i="30"/>
  <c r="BC22" i="30"/>
  <c r="AY22" i="30"/>
  <c r="BA21" i="30"/>
  <c r="BC20" i="30"/>
  <c r="AY20" i="30"/>
  <c r="BA19" i="30"/>
  <c r="BC18" i="30"/>
  <c r="AY18" i="30"/>
  <c r="BA17" i="30"/>
  <c r="BC16" i="30"/>
  <c r="AY16" i="30"/>
  <c r="BA15" i="30"/>
  <c r="BC14" i="30"/>
  <c r="AY14" i="30"/>
  <c r="BA13" i="30"/>
  <c r="BC12" i="30"/>
  <c r="AY12" i="30"/>
  <c r="BA11" i="30"/>
  <c r="AV27" i="34"/>
  <c r="AR27" i="34"/>
  <c r="AT26" i="34"/>
  <c r="AV25" i="34"/>
  <c r="AR25" i="34"/>
  <c r="AT24" i="34"/>
  <c r="AV23" i="34"/>
  <c r="AR23" i="34"/>
  <c r="AT22" i="34"/>
  <c r="AV21" i="34"/>
  <c r="AR21" i="34"/>
  <c r="AT20" i="34"/>
  <c r="AV19" i="34"/>
  <c r="AR19" i="34"/>
  <c r="AT18" i="34"/>
  <c r="AV17" i="34"/>
  <c r="AR17" i="34"/>
  <c r="AT16" i="34"/>
  <c r="AV15" i="34"/>
  <c r="AR15" i="34"/>
  <c r="AT14" i="34"/>
  <c r="AV13" i="34"/>
  <c r="AR13" i="34"/>
  <c r="AT12" i="34"/>
  <c r="AV11" i="34"/>
  <c r="AR11" i="34"/>
  <c r="AT27" i="31"/>
  <c r="AV26" i="31"/>
  <c r="AR26" i="31"/>
  <c r="AT25" i="31"/>
  <c r="AV24" i="31"/>
  <c r="AR24" i="31"/>
  <c r="AT23" i="31"/>
  <c r="AV22" i="31"/>
  <c r="AR22" i="31"/>
  <c r="AT21" i="31"/>
  <c r="AV20" i="31"/>
  <c r="AR20" i="31"/>
  <c r="AT19" i="31"/>
  <c r="AV18" i="31"/>
  <c r="AR18" i="31"/>
  <c r="AT17" i="31"/>
  <c r="AV16" i="31"/>
  <c r="AR16" i="31"/>
  <c r="AT15" i="31"/>
  <c r="AV14" i="31"/>
  <c r="AR14" i="31"/>
  <c r="AT13" i="31"/>
  <c r="AV12" i="31"/>
  <c r="AR12" i="31"/>
  <c r="AT11" i="31"/>
  <c r="AV27" i="30"/>
  <c r="AR27" i="30"/>
  <c r="AT26" i="30"/>
  <c r="AV25" i="30"/>
  <c r="AR25" i="30"/>
  <c r="AT24" i="30"/>
  <c r="AV23" i="30"/>
  <c r="AR23" i="30"/>
  <c r="AT22" i="30"/>
  <c r="AV21" i="30"/>
  <c r="AR21" i="30"/>
  <c r="AT20" i="30"/>
  <c r="AV19" i="30"/>
  <c r="AR19" i="30"/>
  <c r="AT18" i="30"/>
  <c r="AV17" i="30"/>
  <c r="AR17" i="30"/>
  <c r="AT16" i="30"/>
  <c r="AV15" i="30"/>
  <c r="AR15" i="30"/>
  <c r="AT14" i="30"/>
  <c r="AV13" i="30"/>
  <c r="AR13" i="30"/>
  <c r="AT12" i="30"/>
  <c r="AV11" i="30"/>
  <c r="AR11" i="30"/>
  <c r="AM27" i="34"/>
  <c r="AO26" i="34"/>
  <c r="AK26" i="34"/>
  <c r="AM25" i="34"/>
  <c r="AO24" i="34"/>
  <c r="AK24" i="34"/>
  <c r="AM23" i="34"/>
  <c r="AO22" i="34"/>
  <c r="AK22" i="34"/>
  <c r="AM21" i="34"/>
  <c r="AO20" i="34"/>
  <c r="AK20" i="34"/>
  <c r="AM19" i="34"/>
  <c r="AO18" i="34"/>
  <c r="AK18" i="34"/>
  <c r="AM17" i="34"/>
  <c r="AO16" i="34"/>
  <c r="AK16" i="34"/>
  <c r="AM15" i="34"/>
  <c r="AO14" i="34"/>
  <c r="AK14" i="34"/>
  <c r="AM13" i="34"/>
  <c r="AO12" i="34"/>
  <c r="AK12" i="34"/>
  <c r="AM11" i="34"/>
  <c r="AO27" i="31"/>
  <c r="AK27" i="31"/>
  <c r="AM26" i="31"/>
  <c r="AO25" i="31"/>
  <c r="AK25" i="31"/>
  <c r="AM24" i="31"/>
  <c r="AO23" i="31"/>
  <c r="AK23" i="31"/>
  <c r="AM22" i="31"/>
  <c r="AO21" i="31"/>
  <c r="AK21" i="31"/>
  <c r="AM20" i="31"/>
  <c r="AO19" i="31"/>
  <c r="AK19" i="31"/>
  <c r="AM18" i="31"/>
  <c r="AO17" i="31"/>
  <c r="AK17" i="31"/>
  <c r="AM16" i="31"/>
  <c r="AO15" i="31"/>
  <c r="AK15" i="31"/>
  <c r="AM14" i="31"/>
  <c r="AO13" i="31"/>
  <c r="AK13" i="31"/>
  <c r="AM12" i="31"/>
  <c r="AO11" i="31"/>
  <c r="AK11" i="31"/>
  <c r="AM27" i="30"/>
  <c r="AO26" i="30"/>
  <c r="AK26" i="30"/>
  <c r="AM25" i="30"/>
  <c r="AO24" i="30"/>
  <c r="AK24" i="30"/>
  <c r="AM23" i="30"/>
  <c r="AO22" i="30"/>
  <c r="AK22" i="30"/>
  <c r="AM21" i="30"/>
  <c r="AO20" i="30"/>
  <c r="AK20" i="30"/>
  <c r="AM19" i="30"/>
  <c r="AO18" i="30"/>
  <c r="AK18" i="30"/>
  <c r="AM17" i="30"/>
  <c r="AO16" i="30"/>
  <c r="AK16" i="30"/>
  <c r="AM15" i="30"/>
  <c r="AO14" i="30"/>
  <c r="AK14" i="30"/>
  <c r="AM13" i="30"/>
  <c r="AO12" i="30"/>
  <c r="DV21" i="27"/>
  <c r="EH20" i="27"/>
  <c r="BH20" i="34"/>
  <c r="BG26" i="31"/>
  <c r="BK20" i="31"/>
  <c r="BI15" i="31"/>
  <c r="BG27" i="30"/>
  <c r="BK21" i="30"/>
  <c r="BI16" i="30"/>
  <c r="BG11" i="30"/>
  <c r="BD22" i="34"/>
  <c r="BB17" i="34"/>
  <c r="AZ12" i="34"/>
  <c r="BB26" i="31"/>
  <c r="BD23" i="31"/>
  <c r="BA21" i="31"/>
  <c r="BC19" i="31"/>
  <c r="BD17" i="31"/>
  <c r="AY16" i="31"/>
  <c r="BA14" i="31"/>
  <c r="BB12" i="31"/>
  <c r="BC27" i="30"/>
  <c r="BA26" i="30"/>
  <c r="AY25" i="30"/>
  <c r="BC23" i="30"/>
  <c r="BA22" i="30"/>
  <c r="AY21" i="30"/>
  <c r="BC19" i="30"/>
  <c r="BA18" i="30"/>
  <c r="AY17" i="30"/>
  <c r="BC15" i="30"/>
  <c r="BA14" i="30"/>
  <c r="AY13" i="30"/>
  <c r="BC11" i="30"/>
  <c r="AT27" i="34"/>
  <c r="AR26" i="34"/>
  <c r="AV24" i="34"/>
  <c r="AT23" i="34"/>
  <c r="AR22" i="34"/>
  <c r="AV20" i="34"/>
  <c r="AT19" i="34"/>
  <c r="AR18" i="34"/>
  <c r="AV16" i="34"/>
  <c r="AT15" i="34"/>
  <c r="AR14" i="34"/>
  <c r="AV12" i="34"/>
  <c r="AT11" i="34"/>
  <c r="AV27" i="31"/>
  <c r="AT26" i="31"/>
  <c r="AR25" i="31"/>
  <c r="AV23" i="31"/>
  <c r="AT22" i="31"/>
  <c r="AR21" i="31"/>
  <c r="AV19" i="31"/>
  <c r="AT18" i="31"/>
  <c r="AR17" i="31"/>
  <c r="AV15" i="31"/>
  <c r="AT14" i="31"/>
  <c r="AR13" i="31"/>
  <c r="AV11" i="31"/>
  <c r="AT27" i="30"/>
  <c r="AR26" i="30"/>
  <c r="AV24" i="30"/>
  <c r="AT23" i="30"/>
  <c r="AR22" i="30"/>
  <c r="AV20" i="30"/>
  <c r="AT19" i="30"/>
  <c r="AR18" i="30"/>
  <c r="AV16" i="30"/>
  <c r="AT15" i="30"/>
  <c r="AR14" i="30"/>
  <c r="AV12" i="30"/>
  <c r="AT11" i="30"/>
  <c r="AK27" i="34"/>
  <c r="AO25" i="34"/>
  <c r="AM24" i="34"/>
  <c r="AK23" i="34"/>
  <c r="AO21" i="34"/>
  <c r="AM20" i="34"/>
  <c r="AK19" i="34"/>
  <c r="AO17" i="34"/>
  <c r="AM16" i="34"/>
  <c r="AK15" i="34"/>
  <c r="AO13" i="34"/>
  <c r="AM12" i="34"/>
  <c r="AK11" i="34"/>
  <c r="AM27" i="31"/>
  <c r="AK26" i="31"/>
  <c r="AO24" i="31"/>
  <c r="AM23" i="31"/>
  <c r="AK22" i="31"/>
  <c r="AO20" i="31"/>
  <c r="AM19" i="31"/>
  <c r="AK18" i="31"/>
  <c r="AL17" i="31"/>
  <c r="AL16" i="31"/>
  <c r="AM15" i="31"/>
  <c r="AN14" i="31"/>
  <c r="AN13" i="31"/>
  <c r="AO12" i="31"/>
  <c r="AP11" i="31"/>
  <c r="AP27" i="30"/>
  <c r="AK27" i="30"/>
  <c r="AL26" i="30"/>
  <c r="AL25" i="30"/>
  <c r="AM24" i="30"/>
  <c r="AN23" i="30"/>
  <c r="AN22" i="30"/>
  <c r="AO21" i="30"/>
  <c r="AP20" i="30"/>
  <c r="AP19" i="30"/>
  <c r="AK19" i="30"/>
  <c r="AL18" i="30"/>
  <c r="AL17" i="30"/>
  <c r="AM16" i="30"/>
  <c r="AN15" i="30"/>
  <c r="AN14" i="30"/>
  <c r="AO13" i="30"/>
  <c r="AP12" i="30"/>
  <c r="AK12" i="30"/>
  <c r="AM11" i="30"/>
  <c r="AH27" i="34"/>
  <c r="AD27" i="34"/>
  <c r="AF26" i="34"/>
  <c r="AH25" i="34"/>
  <c r="AD25" i="34"/>
  <c r="AF24" i="34"/>
  <c r="AH23" i="34"/>
  <c r="AD23" i="34"/>
  <c r="AF22" i="34"/>
  <c r="AH21" i="34"/>
  <c r="AD21" i="34"/>
  <c r="AF20" i="34"/>
  <c r="AH19" i="34"/>
  <c r="AD19" i="34"/>
  <c r="AF18" i="34"/>
  <c r="AH17" i="34"/>
  <c r="AD17" i="34"/>
  <c r="AF16" i="34"/>
  <c r="AH15" i="34"/>
  <c r="AD15" i="34"/>
  <c r="AF14" i="34"/>
  <c r="AH13" i="34"/>
  <c r="AD13" i="34"/>
  <c r="AF12" i="34"/>
  <c r="AH11" i="34"/>
  <c r="AD11" i="34"/>
  <c r="AF27" i="31"/>
  <c r="AH26" i="31"/>
  <c r="AD26" i="31"/>
  <c r="AF25" i="31"/>
  <c r="AH24" i="31"/>
  <c r="AD24" i="31"/>
  <c r="AF23" i="31"/>
  <c r="AH22" i="31"/>
  <c r="AD22" i="31"/>
  <c r="AF21" i="31"/>
  <c r="AH20" i="31"/>
  <c r="AD20" i="31"/>
  <c r="AF19" i="31"/>
  <c r="AH18" i="31"/>
  <c r="AD18" i="31"/>
  <c r="AF17" i="31"/>
  <c r="AH16" i="31"/>
  <c r="AD16" i="31"/>
  <c r="AF15" i="31"/>
  <c r="AH14" i="31"/>
  <c r="AD14" i="31"/>
  <c r="AF13" i="31"/>
  <c r="AH12" i="31"/>
  <c r="AD12" i="31"/>
  <c r="AF11" i="31"/>
  <c r="AH27" i="30"/>
  <c r="AD27" i="30"/>
  <c r="AF26" i="30"/>
  <c r="AH25" i="30"/>
  <c r="AD25" i="30"/>
  <c r="AF24" i="30"/>
  <c r="AH23" i="30"/>
  <c r="AD23" i="30"/>
  <c r="AF22" i="30"/>
  <c r="AH21" i="30"/>
  <c r="AD21" i="30"/>
  <c r="AF20" i="30"/>
  <c r="AH19" i="30"/>
  <c r="AD19" i="30"/>
  <c r="AF18" i="30"/>
  <c r="AH17" i="30"/>
  <c r="AD17" i="30"/>
  <c r="AF16" i="30"/>
  <c r="AH15" i="30"/>
  <c r="AD15" i="30"/>
  <c r="AF14" i="30"/>
  <c r="AH13" i="30"/>
  <c r="AD13" i="30"/>
  <c r="AF12" i="30"/>
  <c r="AH11" i="30"/>
  <c r="AD11" i="30"/>
  <c r="AA26" i="34"/>
  <c r="AA24" i="34"/>
  <c r="AA22" i="34"/>
  <c r="AA20" i="34"/>
  <c r="AA18" i="34"/>
  <c r="AA16" i="34"/>
  <c r="AA14" i="34"/>
  <c r="AA12" i="34"/>
  <c r="AA27" i="31"/>
  <c r="AA25" i="31"/>
  <c r="AA23" i="31"/>
  <c r="AA21" i="31"/>
  <c r="AA19" i="31"/>
  <c r="AA17" i="31"/>
  <c r="AA15" i="31"/>
  <c r="AA13" i="31"/>
  <c r="AA11" i="31"/>
  <c r="AA26" i="30"/>
  <c r="AA24" i="30"/>
  <c r="AA22" i="30"/>
  <c r="AA20" i="30"/>
  <c r="AA18" i="30"/>
  <c r="AA16" i="30"/>
  <c r="AA14" i="30"/>
  <c r="AA12" i="30"/>
  <c r="X27" i="34"/>
  <c r="T27" i="34"/>
  <c r="V26" i="34"/>
  <c r="X25" i="34"/>
  <c r="T25" i="34"/>
  <c r="V24" i="34"/>
  <c r="X23" i="34"/>
  <c r="T23" i="34"/>
  <c r="V22" i="34"/>
  <c r="X21" i="34"/>
  <c r="T21" i="34"/>
  <c r="V20" i="34"/>
  <c r="X19" i="34"/>
  <c r="T19" i="34"/>
  <c r="V18" i="34"/>
  <c r="X17" i="34"/>
  <c r="T17" i="34"/>
  <c r="V16" i="34"/>
  <c r="X15" i="34"/>
  <c r="T15" i="34"/>
  <c r="V14" i="34"/>
  <c r="X13" i="34"/>
  <c r="T13" i="34"/>
  <c r="V12" i="34"/>
  <c r="X11" i="34"/>
  <c r="T11" i="34"/>
  <c r="V27" i="31"/>
  <c r="X26" i="31"/>
  <c r="T26" i="31"/>
  <c r="V25" i="31"/>
  <c r="X24" i="31"/>
  <c r="T24" i="31"/>
  <c r="V23" i="31"/>
  <c r="X22" i="31"/>
  <c r="T22" i="31"/>
  <c r="V21" i="31"/>
  <c r="X20" i="31"/>
  <c r="T20" i="31"/>
  <c r="V19" i="31"/>
  <c r="X18" i="31"/>
  <c r="T18" i="31"/>
  <c r="V17" i="31"/>
  <c r="X16" i="31"/>
  <c r="T16" i="31"/>
  <c r="V15" i="31"/>
  <c r="X14" i="31"/>
  <c r="T14" i="31"/>
  <c r="V13" i="31"/>
  <c r="X12" i="31"/>
  <c r="T12" i="31"/>
  <c r="V11" i="31"/>
  <c r="X27" i="30"/>
  <c r="T27" i="30"/>
  <c r="V26" i="30"/>
  <c r="X25" i="30"/>
  <c r="T25" i="30"/>
  <c r="V24" i="30"/>
  <c r="X23" i="30"/>
  <c r="T23" i="30"/>
  <c r="V22" i="30"/>
  <c r="X21" i="30"/>
  <c r="T21" i="30"/>
  <c r="V20" i="30"/>
  <c r="X19" i="30"/>
  <c r="T19" i="30"/>
  <c r="V18" i="30"/>
  <c r="X17" i="30"/>
  <c r="T17" i="30"/>
  <c r="V16" i="30"/>
  <c r="X15" i="30"/>
  <c r="T15" i="30"/>
  <c r="V14" i="30"/>
  <c r="X13" i="30"/>
  <c r="T13" i="30"/>
  <c r="V12" i="30"/>
  <c r="X11" i="30"/>
  <c r="T11" i="30"/>
  <c r="O27" i="34"/>
  <c r="Q26" i="34"/>
  <c r="M26" i="34"/>
  <c r="O25" i="34"/>
  <c r="Q24" i="34"/>
  <c r="M24" i="34"/>
  <c r="O23" i="34"/>
  <c r="Q22" i="34"/>
  <c r="M22" i="34"/>
  <c r="O21" i="34"/>
  <c r="Q20" i="34"/>
  <c r="M20" i="34"/>
  <c r="O19" i="34"/>
  <c r="Q18" i="34"/>
  <c r="M18" i="34"/>
  <c r="O17" i="34"/>
  <c r="Q16" i="34"/>
  <c r="M16" i="34"/>
  <c r="O15" i="34"/>
  <c r="Q14" i="34"/>
  <c r="M14" i="34"/>
  <c r="O13" i="34"/>
  <c r="Q12" i="34"/>
  <c r="M12" i="34"/>
  <c r="O11" i="34"/>
  <c r="Q27" i="31"/>
  <c r="M27" i="31"/>
  <c r="O26" i="31"/>
  <c r="Q25" i="31"/>
  <c r="M25" i="31"/>
  <c r="O24" i="31"/>
  <c r="Q23" i="31"/>
  <c r="M23" i="31"/>
  <c r="O22" i="31"/>
  <c r="Q21" i="31"/>
  <c r="M21" i="31"/>
  <c r="O20" i="31"/>
  <c r="Q19" i="31"/>
  <c r="M19" i="31"/>
  <c r="O18" i="31"/>
  <c r="Q17" i="31"/>
  <c r="M17" i="31"/>
  <c r="O16" i="31"/>
  <c r="Q15" i="31"/>
  <c r="M15" i="31"/>
  <c r="O14" i="31"/>
  <c r="Q13" i="31"/>
  <c r="M13" i="31"/>
  <c r="O12" i="31"/>
  <c r="Q11" i="31"/>
  <c r="M11" i="31"/>
  <c r="O27" i="30"/>
  <c r="Q26" i="30"/>
  <c r="M26" i="30"/>
  <c r="O25" i="30"/>
  <c r="Q24" i="30"/>
  <c r="M24" i="30"/>
  <c r="O23" i="30"/>
  <c r="Q22" i="30"/>
  <c r="M22" i="30"/>
  <c r="O21" i="30"/>
  <c r="Q20" i="30"/>
  <c r="M20" i="30"/>
  <c r="O19" i="30"/>
  <c r="Q18" i="30"/>
  <c r="M18" i="30"/>
  <c r="O17" i="30"/>
  <c r="Q16" i="30"/>
  <c r="M16" i="30"/>
  <c r="O15" i="30"/>
  <c r="Q14" i="30"/>
  <c r="M14" i="30"/>
  <c r="O13" i="30"/>
  <c r="Q12" i="30"/>
  <c r="M12" i="30"/>
  <c r="O11" i="30"/>
  <c r="J27" i="34"/>
  <c r="F27" i="34"/>
  <c r="H26" i="34"/>
  <c r="J25" i="34"/>
  <c r="F25" i="34"/>
  <c r="H24" i="34"/>
  <c r="J23" i="34"/>
  <c r="F23" i="34"/>
  <c r="H22" i="34"/>
  <c r="J21" i="34"/>
  <c r="F21" i="34"/>
  <c r="H20" i="34"/>
  <c r="J19" i="34"/>
  <c r="F19" i="34"/>
  <c r="H18" i="34"/>
  <c r="J17" i="34"/>
  <c r="F17" i="34"/>
  <c r="H16" i="34"/>
  <c r="J15" i="34"/>
  <c r="F15" i="34"/>
  <c r="H14" i="34"/>
  <c r="J13" i="34"/>
  <c r="F13" i="34"/>
  <c r="H12" i="34"/>
  <c r="J11" i="34"/>
  <c r="F11" i="34"/>
  <c r="BX20" i="27"/>
  <c r="BH12" i="34"/>
  <c r="BG24" i="31"/>
  <c r="BK18" i="31"/>
  <c r="BI13" i="31"/>
  <c r="BG25" i="30"/>
  <c r="BK19" i="30"/>
  <c r="BI14" i="30"/>
  <c r="AZ26" i="34"/>
  <c r="BD20" i="34"/>
  <c r="BB15" i="34"/>
  <c r="BA25" i="31"/>
  <c r="BC22" i="31"/>
  <c r="BC20" i="31"/>
  <c r="AY19" i="31"/>
  <c r="AZ17" i="31"/>
  <c r="BA15" i="31"/>
  <c r="BC13" i="31"/>
  <c r="BD11" i="31"/>
  <c r="AZ27" i="30"/>
  <c r="BD25" i="30"/>
  <c r="BB24" i="30"/>
  <c r="AZ23" i="30"/>
  <c r="BD21" i="30"/>
  <c r="BB20" i="30"/>
  <c r="AZ19" i="30"/>
  <c r="BD17" i="30"/>
  <c r="BB16" i="30"/>
  <c r="AZ15" i="30"/>
  <c r="BD13" i="30"/>
  <c r="BB12" i="30"/>
  <c r="AZ11" i="30"/>
  <c r="AW26" i="34"/>
  <c r="AU25" i="34"/>
  <c r="AS24" i="34"/>
  <c r="AW22" i="34"/>
  <c r="AU21" i="34"/>
  <c r="AS20" i="34"/>
  <c r="AW18" i="34"/>
  <c r="AU17" i="34"/>
  <c r="AS16" i="34"/>
  <c r="AW14" i="34"/>
  <c r="AU13" i="34"/>
  <c r="AS12" i="34"/>
  <c r="AS27" i="31"/>
  <c r="AW25" i="31"/>
  <c r="AU24" i="31"/>
  <c r="AS23" i="31"/>
  <c r="AW21" i="31"/>
  <c r="AU20" i="31"/>
  <c r="AS19" i="31"/>
  <c r="AW17" i="31"/>
  <c r="AU16" i="31"/>
  <c r="AS15" i="31"/>
  <c r="AW13" i="31"/>
  <c r="AU12" i="31"/>
  <c r="AS11" i="31"/>
  <c r="AW26" i="30"/>
  <c r="AU25" i="30"/>
  <c r="AS24" i="30"/>
  <c r="AW22" i="30"/>
  <c r="AU21" i="30"/>
  <c r="AS20" i="30"/>
  <c r="AW18" i="30"/>
  <c r="AU17" i="30"/>
  <c r="AS16" i="30"/>
  <c r="AW14" i="30"/>
  <c r="AU13" i="30"/>
  <c r="AS12" i="30"/>
  <c r="AP27" i="34"/>
  <c r="AN26" i="34"/>
  <c r="AL25" i="34"/>
  <c r="AP23" i="34"/>
  <c r="AN22" i="34"/>
  <c r="AL21" i="34"/>
  <c r="AP19" i="34"/>
  <c r="AN18" i="34"/>
  <c r="AL17" i="34"/>
  <c r="AP15" i="34"/>
  <c r="AN14" i="34"/>
  <c r="AL13" i="34"/>
  <c r="AP11" i="34"/>
  <c r="AP26" i="31"/>
  <c r="AN25" i="31"/>
  <c r="AL24" i="31"/>
  <c r="AP22" i="31"/>
  <c r="AN21" i="31"/>
  <c r="AL20" i="31"/>
  <c r="AP18" i="31"/>
  <c r="AP17" i="31"/>
  <c r="AP16" i="31"/>
  <c r="AK16" i="31"/>
  <c r="AL15" i="31"/>
  <c r="AL14" i="31"/>
  <c r="AM13" i="31"/>
  <c r="AN12" i="31"/>
  <c r="AN11" i="31"/>
  <c r="AO27" i="30"/>
  <c r="AP26" i="30"/>
  <c r="AP25" i="30"/>
  <c r="AK25" i="30"/>
  <c r="AL24" i="30"/>
  <c r="AL23" i="30"/>
  <c r="AM22" i="30"/>
  <c r="AN21" i="30"/>
  <c r="AN20" i="30"/>
  <c r="AO19" i="30"/>
  <c r="AP18" i="30"/>
  <c r="AP17" i="30"/>
  <c r="AK17" i="30"/>
  <c r="AL16" i="30"/>
  <c r="AL15" i="30"/>
  <c r="AM14" i="30"/>
  <c r="AN13" i="30"/>
  <c r="AN12" i="30"/>
  <c r="AP11" i="30"/>
  <c r="AL11" i="30"/>
  <c r="AG27" i="34"/>
  <c r="AI26" i="34"/>
  <c r="AE26" i="34"/>
  <c r="AG25" i="34"/>
  <c r="AI24" i="34"/>
  <c r="AE24" i="34"/>
  <c r="AG23" i="34"/>
  <c r="AI22" i="34"/>
  <c r="AE22" i="34"/>
  <c r="AG21" i="34"/>
  <c r="AI20" i="34"/>
  <c r="AE20" i="34"/>
  <c r="AG19" i="34"/>
  <c r="AI18" i="34"/>
  <c r="AE18" i="34"/>
  <c r="AG17" i="34"/>
  <c r="AI16" i="34"/>
  <c r="AE16" i="34"/>
  <c r="AG15" i="34"/>
  <c r="AI14" i="34"/>
  <c r="AE14" i="34"/>
  <c r="AG13" i="34"/>
  <c r="AI12" i="34"/>
  <c r="AE12" i="34"/>
  <c r="AG11" i="34"/>
  <c r="AI27" i="31"/>
  <c r="AE27" i="31"/>
  <c r="AG26" i="31"/>
  <c r="AI25" i="31"/>
  <c r="AE25" i="31"/>
  <c r="AG24" i="31"/>
  <c r="AI23" i="31"/>
  <c r="AE23" i="31"/>
  <c r="AG22" i="31"/>
  <c r="AI21" i="31"/>
  <c r="AE21" i="31"/>
  <c r="AG20" i="31"/>
  <c r="AI19" i="31"/>
  <c r="AE19" i="31"/>
  <c r="AG18" i="31"/>
  <c r="AI17" i="31"/>
  <c r="AE17" i="31"/>
  <c r="AG16" i="31"/>
  <c r="AI15" i="31"/>
  <c r="AE15" i="31"/>
  <c r="AG14" i="31"/>
  <c r="AI13" i="31"/>
  <c r="AE13" i="31"/>
  <c r="AG12" i="31"/>
  <c r="AI11" i="31"/>
  <c r="AE11" i="31"/>
  <c r="AG27" i="30"/>
  <c r="AI26" i="30"/>
  <c r="AE26" i="30"/>
  <c r="AG25" i="30"/>
  <c r="AI24" i="30"/>
  <c r="AE24" i="30"/>
  <c r="AG23" i="30"/>
  <c r="AI22" i="30"/>
  <c r="AE22" i="30"/>
  <c r="AG21" i="30"/>
  <c r="AI20" i="30"/>
  <c r="AE20" i="30"/>
  <c r="AG19" i="30"/>
  <c r="AI18" i="30"/>
  <c r="AE18" i="30"/>
  <c r="AG17" i="30"/>
  <c r="AI16" i="30"/>
  <c r="AE16" i="30"/>
  <c r="AG15" i="30"/>
  <c r="AI14" i="30"/>
  <c r="AE14" i="30"/>
  <c r="AG13" i="30"/>
  <c r="AI12" i="30"/>
  <c r="AE12" i="30"/>
  <c r="AG11" i="30"/>
  <c r="AB27" i="34"/>
  <c r="AB25" i="34"/>
  <c r="AB23" i="34"/>
  <c r="AB21" i="34"/>
  <c r="AB19" i="34"/>
  <c r="AB17" i="34"/>
  <c r="AB15" i="34"/>
  <c r="AB13" i="34"/>
  <c r="AB11" i="34"/>
  <c r="AB26" i="31"/>
  <c r="AB24" i="31"/>
  <c r="AB22" i="31"/>
  <c r="AB20" i="31"/>
  <c r="AB18" i="31"/>
  <c r="AB16" i="31"/>
  <c r="AB14" i="31"/>
  <c r="AB12" i="31"/>
  <c r="AB27" i="30"/>
  <c r="AB25" i="30"/>
  <c r="AB23" i="30"/>
  <c r="AB21" i="30"/>
  <c r="AB19" i="30"/>
  <c r="AB17" i="30"/>
  <c r="AB15" i="30"/>
  <c r="AB13" i="30"/>
  <c r="AB11" i="30"/>
  <c r="W27" i="34"/>
  <c r="Y26" i="34"/>
  <c r="U26" i="34"/>
  <c r="W25" i="34"/>
  <c r="Y24" i="34"/>
  <c r="U24" i="34"/>
  <c r="W23" i="34"/>
  <c r="Y22" i="34"/>
  <c r="U22" i="34"/>
  <c r="W21" i="34"/>
  <c r="Y20" i="34"/>
  <c r="U20" i="34"/>
  <c r="W19" i="34"/>
  <c r="Y18" i="34"/>
  <c r="U18" i="34"/>
  <c r="W17" i="34"/>
  <c r="Y16" i="34"/>
  <c r="U16" i="34"/>
  <c r="W15" i="34"/>
  <c r="Y14" i="34"/>
  <c r="U14" i="34"/>
  <c r="W13" i="34"/>
  <c r="Y12" i="34"/>
  <c r="U12" i="34"/>
  <c r="W11" i="34"/>
  <c r="Y27" i="31"/>
  <c r="U27" i="31"/>
  <c r="W26" i="31"/>
  <c r="Y25" i="31"/>
  <c r="U25" i="31"/>
  <c r="W24" i="31"/>
  <c r="Y23" i="31"/>
  <c r="U23" i="31"/>
  <c r="W22" i="31"/>
  <c r="Y21" i="31"/>
  <c r="U21" i="31"/>
  <c r="W20" i="31"/>
  <c r="Y19" i="31"/>
  <c r="U19" i="31"/>
  <c r="W18" i="31"/>
  <c r="Y17" i="31"/>
  <c r="U17" i="31"/>
  <c r="W16" i="31"/>
  <c r="Y15" i="31"/>
  <c r="U15" i="31"/>
  <c r="W14" i="31"/>
  <c r="Y13" i="31"/>
  <c r="U13" i="31"/>
  <c r="W12" i="31"/>
  <c r="Y11" i="31"/>
  <c r="U11" i="31"/>
  <c r="W27" i="30"/>
  <c r="Y26" i="30"/>
  <c r="U26" i="30"/>
  <c r="W25" i="30"/>
  <c r="Y24" i="30"/>
  <c r="U24" i="30"/>
  <c r="W23" i="30"/>
  <c r="Y22" i="30"/>
  <c r="U22" i="30"/>
  <c r="W21" i="30"/>
  <c r="Y20" i="30"/>
  <c r="U20" i="30"/>
  <c r="W19" i="30"/>
  <c r="Y18" i="30"/>
  <c r="U18" i="30"/>
  <c r="W17" i="30"/>
  <c r="Y16" i="30"/>
  <c r="U16" i="30"/>
  <c r="W15" i="30"/>
  <c r="Y14" i="30"/>
  <c r="U14" i="30"/>
  <c r="W13" i="30"/>
  <c r="Y12" i="30"/>
  <c r="U12" i="30"/>
  <c r="W11" i="30"/>
  <c r="R27" i="34"/>
  <c r="N27" i="34"/>
  <c r="P26" i="34"/>
  <c r="R25" i="34"/>
  <c r="N25" i="34"/>
  <c r="P24" i="34"/>
  <c r="R23" i="34"/>
  <c r="N23" i="34"/>
  <c r="P22" i="34"/>
  <c r="R21" i="34"/>
  <c r="N21" i="34"/>
  <c r="P20" i="34"/>
  <c r="R19" i="34"/>
  <c r="N19" i="34"/>
  <c r="P18" i="34"/>
  <c r="R17" i="34"/>
  <c r="N17" i="34"/>
  <c r="P16" i="34"/>
  <c r="R15" i="34"/>
  <c r="N15" i="34"/>
  <c r="P14" i="34"/>
  <c r="R13" i="34"/>
  <c r="N13" i="34"/>
  <c r="P12" i="34"/>
  <c r="R11" i="34"/>
  <c r="N11" i="34"/>
  <c r="P27" i="31"/>
  <c r="R26" i="31"/>
  <c r="N26" i="31"/>
  <c r="P25" i="31"/>
  <c r="R24" i="31"/>
  <c r="N24" i="31"/>
  <c r="P23" i="31"/>
  <c r="R22" i="31"/>
  <c r="N22" i="31"/>
  <c r="P21" i="31"/>
  <c r="R20" i="31"/>
  <c r="N20" i="31"/>
  <c r="P19" i="31"/>
  <c r="R18" i="31"/>
  <c r="N18" i="31"/>
  <c r="P17" i="31"/>
  <c r="R16" i="31"/>
  <c r="N16" i="31"/>
  <c r="P15" i="31"/>
  <c r="R14" i="31"/>
  <c r="N14" i="31"/>
  <c r="P13" i="31"/>
  <c r="R12" i="31"/>
  <c r="N12" i="31"/>
  <c r="P11" i="31"/>
  <c r="R27" i="30"/>
  <c r="N27" i="30"/>
  <c r="P26" i="30"/>
  <c r="R25" i="30"/>
  <c r="N25" i="30"/>
  <c r="P24" i="30"/>
  <c r="R23" i="30"/>
  <c r="N23" i="30"/>
  <c r="P22" i="30"/>
  <c r="R21" i="30"/>
  <c r="N21" i="30"/>
  <c r="P20" i="30"/>
  <c r="R19" i="30"/>
  <c r="N19" i="30"/>
  <c r="P18" i="30"/>
  <c r="R17" i="30"/>
  <c r="N17" i="30"/>
  <c r="P16" i="30"/>
  <c r="R15" i="30"/>
  <c r="N15" i="30"/>
  <c r="P14" i="30"/>
  <c r="R13" i="30"/>
  <c r="N13" i="30"/>
  <c r="P12" i="30"/>
  <c r="R11" i="30"/>
  <c r="N11" i="30"/>
  <c r="I27" i="34"/>
  <c r="K26" i="34"/>
  <c r="G26" i="34"/>
  <c r="I25" i="34"/>
  <c r="K24" i="34"/>
  <c r="DZ22" i="27"/>
  <c r="BI23" i="31"/>
  <c r="BK12" i="31"/>
  <c r="BG19" i="30"/>
  <c r="BB25" i="34"/>
  <c r="BD14" i="34"/>
  <c r="BD27" i="31"/>
  <c r="BB22" i="31"/>
  <c r="BC18" i="31"/>
  <c r="AZ15" i="31"/>
  <c r="BC11" i="31"/>
  <c r="BC25" i="30"/>
  <c r="AY23" i="30"/>
  <c r="BA20" i="30"/>
  <c r="BC17" i="30"/>
  <c r="AY15" i="30"/>
  <c r="BA12" i="30"/>
  <c r="AV26" i="34"/>
  <c r="AR24" i="34"/>
  <c r="AT21" i="34"/>
  <c r="AV18" i="34"/>
  <c r="AR16" i="34"/>
  <c r="AT13" i="34"/>
  <c r="AR27" i="31"/>
  <c r="AT24" i="31"/>
  <c r="AV21" i="31"/>
  <c r="AR19" i="31"/>
  <c r="AT16" i="31"/>
  <c r="AV13" i="31"/>
  <c r="AR11" i="31"/>
  <c r="AT25" i="30"/>
  <c r="AV22" i="30"/>
  <c r="AR20" i="30"/>
  <c r="AT17" i="30"/>
  <c r="AV14" i="30"/>
  <c r="AR12" i="30"/>
  <c r="AM26" i="34"/>
  <c r="AO23" i="34"/>
  <c r="AK21" i="34"/>
  <c r="AM18" i="34"/>
  <c r="AO15" i="34"/>
  <c r="AK13" i="34"/>
  <c r="AO26" i="31"/>
  <c r="AK24" i="31"/>
  <c r="AM21" i="31"/>
  <c r="AO18" i="31"/>
  <c r="AO16" i="31"/>
  <c r="AP14" i="31"/>
  <c r="AL13" i="31"/>
  <c r="AM11" i="31"/>
  <c r="AN26" i="30"/>
  <c r="AP24" i="30"/>
  <c r="AK23" i="30"/>
  <c r="AL21" i="30"/>
  <c r="AN19" i="30"/>
  <c r="AO17" i="30"/>
  <c r="AP15" i="30"/>
  <c r="AL14" i="30"/>
  <c r="AM12" i="30"/>
  <c r="AK11" i="30"/>
  <c r="AH26" i="34"/>
  <c r="AF25" i="34"/>
  <c r="AD24" i="34"/>
  <c r="AH22" i="34"/>
  <c r="AF21" i="34"/>
  <c r="AD20" i="34"/>
  <c r="AH18" i="34"/>
  <c r="AF17" i="34"/>
  <c r="AD16" i="34"/>
  <c r="AH14" i="34"/>
  <c r="AF13" i="34"/>
  <c r="AD12" i="34"/>
  <c r="AD27" i="31"/>
  <c r="AH25" i="31"/>
  <c r="AF24" i="31"/>
  <c r="AD23" i="31"/>
  <c r="AH21" i="31"/>
  <c r="AF20" i="31"/>
  <c r="AD19" i="31"/>
  <c r="AH17" i="31"/>
  <c r="AF16" i="31"/>
  <c r="AD15" i="31"/>
  <c r="AH13" i="31"/>
  <c r="AF12" i="31"/>
  <c r="AD11" i="31"/>
  <c r="AH26" i="30"/>
  <c r="AF25" i="30"/>
  <c r="AD24" i="30"/>
  <c r="AH22" i="30"/>
  <c r="AF21" i="30"/>
  <c r="AD20" i="30"/>
  <c r="AH18" i="30"/>
  <c r="AF17" i="30"/>
  <c r="AD16" i="30"/>
  <c r="AH14" i="30"/>
  <c r="AF13" i="30"/>
  <c r="AD12" i="30"/>
  <c r="AA27" i="34"/>
  <c r="AA23" i="34"/>
  <c r="AA19" i="34"/>
  <c r="AA15" i="34"/>
  <c r="AA11" i="34"/>
  <c r="AA26" i="31"/>
  <c r="AA22" i="31"/>
  <c r="AA18" i="31"/>
  <c r="AA14" i="31"/>
  <c r="AA27" i="30"/>
  <c r="AA23" i="30"/>
  <c r="AA19" i="30"/>
  <c r="AA15" i="30"/>
  <c r="AA11" i="30"/>
  <c r="X26" i="34"/>
  <c r="V25" i="34"/>
  <c r="T24" i="34"/>
  <c r="X22" i="34"/>
  <c r="V21" i="34"/>
  <c r="T20" i="34"/>
  <c r="X18" i="34"/>
  <c r="V17" i="34"/>
  <c r="T16" i="34"/>
  <c r="X14" i="34"/>
  <c r="V13" i="34"/>
  <c r="T12" i="34"/>
  <c r="T27" i="31"/>
  <c r="X25" i="31"/>
  <c r="V24" i="31"/>
  <c r="T23" i="31"/>
  <c r="X21" i="31"/>
  <c r="V20" i="31"/>
  <c r="T19" i="31"/>
  <c r="X17" i="31"/>
  <c r="V16" i="31"/>
  <c r="T15" i="31"/>
  <c r="X13" i="31"/>
  <c r="V12" i="31"/>
  <c r="T11" i="31"/>
  <c r="X26" i="30"/>
  <c r="V25" i="30"/>
  <c r="T24" i="30"/>
  <c r="X22" i="30"/>
  <c r="V21" i="30"/>
  <c r="T20" i="30"/>
  <c r="X18" i="30"/>
  <c r="V17" i="30"/>
  <c r="T16" i="30"/>
  <c r="X14" i="30"/>
  <c r="V13" i="30"/>
  <c r="T12" i="30"/>
  <c r="Q27" i="34"/>
  <c r="O26" i="34"/>
  <c r="M25" i="34"/>
  <c r="Q23" i="34"/>
  <c r="O22" i="34"/>
  <c r="M21" i="34"/>
  <c r="Q19" i="34"/>
  <c r="O18" i="34"/>
  <c r="M17" i="34"/>
  <c r="Q15" i="34"/>
  <c r="O14" i="34"/>
  <c r="M13" i="34"/>
  <c r="Q11" i="34"/>
  <c r="Q26" i="31"/>
  <c r="O25" i="31"/>
  <c r="M24" i="31"/>
  <c r="Q22" i="31"/>
  <c r="O21" i="31"/>
  <c r="M20" i="31"/>
  <c r="Q18" i="31"/>
  <c r="O17" i="31"/>
  <c r="M16" i="31"/>
  <c r="Q14" i="31"/>
  <c r="O13" i="31"/>
  <c r="M12" i="31"/>
  <c r="Q27" i="30"/>
  <c r="O26" i="30"/>
  <c r="M25" i="30"/>
  <c r="Q23" i="30"/>
  <c r="O22" i="30"/>
  <c r="M21" i="30"/>
  <c r="Q19" i="30"/>
  <c r="O18" i="30"/>
  <c r="M17" i="30"/>
  <c r="Q15" i="30"/>
  <c r="O14" i="30"/>
  <c r="M13" i="30"/>
  <c r="Q11" i="30"/>
  <c r="H27" i="34"/>
  <c r="F26" i="34"/>
  <c r="J24" i="34"/>
  <c r="K23" i="34"/>
  <c r="K22" i="34"/>
  <c r="F22" i="34"/>
  <c r="G21" i="34"/>
  <c r="G20" i="34"/>
  <c r="H19" i="34"/>
  <c r="I18" i="34"/>
  <c r="I17" i="34"/>
  <c r="J16" i="34"/>
  <c r="K15" i="34"/>
  <c r="K14" i="34"/>
  <c r="F14" i="34"/>
  <c r="G13" i="34"/>
  <c r="G12" i="34"/>
  <c r="H11" i="34"/>
  <c r="K27" i="31"/>
  <c r="G27" i="31"/>
  <c r="I26" i="31"/>
  <c r="K25" i="31"/>
  <c r="G25" i="31"/>
  <c r="I24" i="31"/>
  <c r="K23" i="31"/>
  <c r="G23" i="31"/>
  <c r="I22" i="31"/>
  <c r="K21" i="31"/>
  <c r="G21" i="31"/>
  <c r="I20" i="31"/>
  <c r="K19" i="31"/>
  <c r="G19" i="31"/>
  <c r="I18" i="31"/>
  <c r="K17" i="31"/>
  <c r="G17" i="31"/>
  <c r="I16" i="31"/>
  <c r="K15" i="31"/>
  <c r="G15" i="31"/>
  <c r="I14" i="31"/>
  <c r="K13" i="31"/>
  <c r="G13" i="31"/>
  <c r="I12" i="31"/>
  <c r="K11" i="31"/>
  <c r="G11" i="31"/>
  <c r="I27" i="30"/>
  <c r="K26" i="30"/>
  <c r="G26" i="30"/>
  <c r="I25" i="30"/>
  <c r="K24" i="30"/>
  <c r="G24" i="30"/>
  <c r="I23" i="30"/>
  <c r="K22" i="30"/>
  <c r="G22" i="30"/>
  <c r="I21" i="30"/>
  <c r="K20" i="30"/>
  <c r="G20" i="30"/>
  <c r="I19" i="30"/>
  <c r="K18" i="30"/>
  <c r="G18" i="30"/>
  <c r="I17" i="30"/>
  <c r="K16" i="30"/>
  <c r="G16" i="30"/>
  <c r="I15" i="30"/>
  <c r="K14" i="30"/>
  <c r="G14" i="30"/>
  <c r="I13" i="30"/>
  <c r="K12" i="30"/>
  <c r="G12" i="30"/>
  <c r="I11" i="30"/>
  <c r="D27" i="34"/>
  <c r="D23" i="34"/>
  <c r="D19" i="34"/>
  <c r="D15" i="34"/>
  <c r="D11" i="34"/>
  <c r="D26" i="31"/>
  <c r="D22" i="31"/>
  <c r="D18" i="31"/>
  <c r="D14" i="31"/>
  <c r="D27" i="30"/>
  <c r="D23" i="30"/>
  <c r="D19" i="30"/>
  <c r="D15" i="30"/>
  <c r="D11" i="30"/>
  <c r="BH27" i="28"/>
  <c r="BJ26" i="28"/>
  <c r="BF26" i="28"/>
  <c r="BH25" i="28"/>
  <c r="BJ24" i="28"/>
  <c r="BF24" i="28"/>
  <c r="BH23" i="28"/>
  <c r="BJ22" i="28"/>
  <c r="BF22" i="28"/>
  <c r="BH21" i="28"/>
  <c r="BJ20" i="28"/>
  <c r="BF20" i="28"/>
  <c r="BH19" i="28"/>
  <c r="BJ18" i="28"/>
  <c r="BF18" i="28"/>
  <c r="BH17" i="28"/>
  <c r="BJ16" i="28"/>
  <c r="BF16" i="28"/>
  <c r="BH15" i="28"/>
  <c r="BJ14" i="28"/>
  <c r="BF14" i="28"/>
  <c r="BH13" i="28"/>
  <c r="BJ12" i="28"/>
  <c r="BF12" i="28"/>
  <c r="BH11" i="28"/>
  <c r="BC27" i="28"/>
  <c r="AY27" i="28"/>
  <c r="BA26" i="28"/>
  <c r="BC25" i="28"/>
  <c r="AY25" i="28"/>
  <c r="BA24" i="28"/>
  <c r="BC23" i="28"/>
  <c r="AY23" i="28"/>
  <c r="BA22" i="28"/>
  <c r="BC21" i="28"/>
  <c r="AY21" i="28"/>
  <c r="BA20" i="28"/>
  <c r="BC19" i="28"/>
  <c r="AY19" i="28"/>
  <c r="BA18" i="28"/>
  <c r="BC17" i="28"/>
  <c r="AY17" i="28"/>
  <c r="BA16" i="28"/>
  <c r="BC15" i="28"/>
  <c r="AY15" i="28"/>
  <c r="BA14" i="28"/>
  <c r="BC13" i="28"/>
  <c r="AY13" i="28"/>
  <c r="BA12" i="28"/>
  <c r="BC11" i="28"/>
  <c r="AY11" i="28"/>
  <c r="AT27" i="28"/>
  <c r="AV26" i="28"/>
  <c r="AR26" i="28"/>
  <c r="AT25" i="28"/>
  <c r="AV24" i="28"/>
  <c r="AR24" i="28"/>
  <c r="AT23" i="28"/>
  <c r="AV22" i="28"/>
  <c r="AR22" i="28"/>
  <c r="AT21" i="28"/>
  <c r="AV20" i="28"/>
  <c r="AR20" i="28"/>
  <c r="AT19" i="28"/>
  <c r="AV18" i="28"/>
  <c r="AR18" i="28"/>
  <c r="AT17" i="28"/>
  <c r="AV16" i="28"/>
  <c r="AR16" i="28"/>
  <c r="AT15" i="28"/>
  <c r="AV14" i="28"/>
  <c r="AR14" i="28"/>
  <c r="AT13" i="28"/>
  <c r="AV12" i="28"/>
  <c r="AR12" i="28"/>
  <c r="AT11" i="28"/>
  <c r="AO27" i="28"/>
  <c r="AK27" i="28"/>
  <c r="AM26" i="28"/>
  <c r="AO25" i="28"/>
  <c r="AK25" i="28"/>
  <c r="AM24" i="28"/>
  <c r="AO23" i="28"/>
  <c r="AK23" i="28"/>
  <c r="AM22" i="28"/>
  <c r="AO21" i="28"/>
  <c r="AK21" i="28"/>
  <c r="AM20" i="28"/>
  <c r="AO19" i="28"/>
  <c r="AK19" i="28"/>
  <c r="AM18" i="28"/>
  <c r="AO17" i="28"/>
  <c r="AK17" i="28"/>
  <c r="AM16" i="28"/>
  <c r="AO15" i="28"/>
  <c r="AK15" i="28"/>
  <c r="AM14" i="28"/>
  <c r="AO13" i="28"/>
  <c r="AK13" i="28"/>
  <c r="AM12" i="28"/>
  <c r="AO11" i="28"/>
  <c r="AK11" i="28"/>
  <c r="AF27" i="28"/>
  <c r="AH26" i="28"/>
  <c r="AD26" i="28"/>
  <c r="AF25" i="28"/>
  <c r="AH24" i="28"/>
  <c r="AD24" i="28"/>
  <c r="AF23" i="28"/>
  <c r="AH22" i="28"/>
  <c r="AD22" i="28"/>
  <c r="AF21" i="28"/>
  <c r="AH20" i="28"/>
  <c r="AD20" i="28"/>
  <c r="AF19" i="28"/>
  <c r="AH18" i="28"/>
  <c r="AD18" i="28"/>
  <c r="AF17" i="28"/>
  <c r="AH16" i="28"/>
  <c r="AD16" i="28"/>
  <c r="AF15" i="28"/>
  <c r="AH14" i="28"/>
  <c r="AD14" i="28"/>
  <c r="AF13" i="28"/>
  <c r="AH12" i="28"/>
  <c r="AD12" i="28"/>
  <c r="AF11" i="28"/>
  <c r="AA27" i="28"/>
  <c r="AA25" i="28"/>
  <c r="AA23" i="28"/>
  <c r="AA21" i="28"/>
  <c r="AA19" i="28"/>
  <c r="AA17" i="28"/>
  <c r="AA15" i="28"/>
  <c r="AA13" i="28"/>
  <c r="AA11" i="28"/>
  <c r="V27" i="28"/>
  <c r="X26" i="28"/>
  <c r="T26" i="28"/>
  <c r="V25" i="28"/>
  <c r="X24" i="28"/>
  <c r="T24" i="28"/>
  <c r="V23" i="28"/>
  <c r="X22" i="28"/>
  <c r="T22" i="28"/>
  <c r="V21" i="28"/>
  <c r="X20" i="28"/>
  <c r="T20" i="28"/>
  <c r="V19" i="28"/>
  <c r="X18" i="28"/>
  <c r="T18" i="28"/>
  <c r="V17" i="28"/>
  <c r="X16" i="28"/>
  <c r="T16" i="28"/>
  <c r="V15" i="28"/>
  <c r="X14" i="28"/>
  <c r="T14" i="28"/>
  <c r="V13" i="28"/>
  <c r="X12" i="28"/>
  <c r="T12" i="28"/>
  <c r="V11" i="28"/>
  <c r="G12" i="28"/>
  <c r="K12" i="28"/>
  <c r="I13" i="28"/>
  <c r="G14" i="28"/>
  <c r="K14" i="28"/>
  <c r="I15" i="28"/>
  <c r="G16" i="28"/>
  <c r="K16" i="28"/>
  <c r="I17" i="28"/>
  <c r="G18" i="28"/>
  <c r="K18" i="28"/>
  <c r="I19" i="28"/>
  <c r="G20" i="28"/>
  <c r="K20" i="28"/>
  <c r="I21" i="28"/>
  <c r="G22" i="28"/>
  <c r="K22" i="28"/>
  <c r="I23" i="28"/>
  <c r="G24" i="28"/>
  <c r="K24" i="28"/>
  <c r="I25" i="28"/>
  <c r="G26" i="28"/>
  <c r="K26" i="28"/>
  <c r="I27" i="28"/>
  <c r="J11" i="28"/>
  <c r="F11" i="28"/>
  <c r="D24" i="28"/>
  <c r="D15" i="28"/>
  <c r="D19" i="28"/>
  <c r="D23" i="28"/>
  <c r="BG12" i="4"/>
  <c r="BK12" i="4"/>
  <c r="BI13" i="4"/>
  <c r="BG14" i="4"/>
  <c r="BK14" i="4"/>
  <c r="BI15" i="4"/>
  <c r="BG16" i="4"/>
  <c r="BK16" i="4"/>
  <c r="BI17" i="4"/>
  <c r="BG18" i="4"/>
  <c r="BK18" i="4"/>
  <c r="BI19" i="4"/>
  <c r="BG20" i="4"/>
  <c r="BK20" i="4"/>
  <c r="BI21" i="4"/>
  <c r="BG22" i="4"/>
  <c r="BK22" i="4"/>
  <c r="BI23" i="4"/>
  <c r="BG24" i="4"/>
  <c r="BK24" i="4"/>
  <c r="BI25" i="4"/>
  <c r="BG26" i="4"/>
  <c r="BK26" i="4"/>
  <c r="BI27" i="4"/>
  <c r="AZ12" i="4"/>
  <c r="BD12" i="4"/>
  <c r="BB13" i="4"/>
  <c r="AZ14" i="4"/>
  <c r="BD14" i="4"/>
  <c r="BB15" i="4"/>
  <c r="AZ16" i="4"/>
  <c r="BD16" i="4"/>
  <c r="BB17" i="4"/>
  <c r="AZ18" i="4"/>
  <c r="BD18" i="4"/>
  <c r="BB19" i="4"/>
  <c r="AZ20" i="4"/>
  <c r="BD20" i="4"/>
  <c r="BB21" i="4"/>
  <c r="AZ22" i="4"/>
  <c r="BD22" i="4"/>
  <c r="BB23" i="4"/>
  <c r="AZ24" i="4"/>
  <c r="BD24" i="4"/>
  <c r="BB25" i="4"/>
  <c r="AZ26" i="4"/>
  <c r="BD26" i="4"/>
  <c r="BB27" i="4"/>
  <c r="AS12" i="4"/>
  <c r="AW12" i="4"/>
  <c r="AU13" i="4"/>
  <c r="AS14" i="4"/>
  <c r="AW14" i="4"/>
  <c r="AU15" i="4"/>
  <c r="AS16" i="4"/>
  <c r="AW16" i="4"/>
  <c r="AU17" i="4"/>
  <c r="AS18" i="4"/>
  <c r="AW18" i="4"/>
  <c r="AU19" i="4"/>
  <c r="AS20" i="4"/>
  <c r="AW20" i="4"/>
  <c r="AU21" i="4"/>
  <c r="AS22" i="4"/>
  <c r="AW22" i="4"/>
  <c r="AU23" i="4"/>
  <c r="AS24" i="4"/>
  <c r="AW24" i="4"/>
  <c r="AU25" i="4"/>
  <c r="AS26" i="4"/>
  <c r="AW26" i="4"/>
  <c r="AU27" i="4"/>
  <c r="AL12" i="4"/>
  <c r="AP12" i="4"/>
  <c r="AN13" i="4"/>
  <c r="AL14" i="4"/>
  <c r="AP14" i="4"/>
  <c r="AN15" i="4"/>
  <c r="AL16" i="4"/>
  <c r="AP16" i="4"/>
  <c r="AN17" i="4"/>
  <c r="AL18" i="4"/>
  <c r="AP18" i="4"/>
  <c r="AN19" i="4"/>
  <c r="AL20" i="4"/>
  <c r="AP20" i="4"/>
  <c r="AN21" i="4"/>
  <c r="AL22" i="4"/>
  <c r="AP22" i="4"/>
  <c r="AN23" i="4"/>
  <c r="AL24" i="4"/>
  <c r="AP24" i="4"/>
  <c r="AN25" i="4"/>
  <c r="AL26" i="4"/>
  <c r="AP26" i="4"/>
  <c r="AN27" i="4"/>
  <c r="AE12" i="4"/>
  <c r="AI12" i="4"/>
  <c r="AG13" i="4"/>
  <c r="AE14" i="4"/>
  <c r="AI14" i="4"/>
  <c r="AG15" i="4"/>
  <c r="AE16" i="4"/>
  <c r="AI16" i="4"/>
  <c r="AG17" i="4"/>
  <c r="AE18" i="4"/>
  <c r="AI18" i="4"/>
  <c r="AG19" i="4"/>
  <c r="AE20" i="4"/>
  <c r="AI20" i="4"/>
  <c r="AG21" i="4"/>
  <c r="AE22" i="4"/>
  <c r="AI22" i="4"/>
  <c r="AG23" i="4"/>
  <c r="AE24" i="4"/>
  <c r="AI24" i="4"/>
  <c r="AG25" i="4"/>
  <c r="AE26" i="4"/>
  <c r="AI26" i="4"/>
  <c r="AG27" i="4"/>
  <c r="BJ11" i="4"/>
  <c r="BF11" i="4"/>
  <c r="BA11" i="4"/>
  <c r="AV11" i="4"/>
  <c r="AR11" i="4"/>
  <c r="AM11" i="4"/>
  <c r="AH11" i="4"/>
  <c r="AD11" i="4"/>
  <c r="AA13" i="4"/>
  <c r="AA15" i="4"/>
  <c r="AA17" i="4"/>
  <c r="AA19" i="4"/>
  <c r="AA21" i="4"/>
  <c r="AA23" i="4"/>
  <c r="AA25" i="4"/>
  <c r="AA27" i="4"/>
  <c r="T12" i="4"/>
  <c r="X12" i="4"/>
  <c r="V13" i="4"/>
  <c r="T14" i="4"/>
  <c r="X14" i="4"/>
  <c r="V15" i="4"/>
  <c r="T16" i="4"/>
  <c r="X16" i="4"/>
  <c r="V17" i="4"/>
  <c r="T18" i="4"/>
  <c r="X18" i="4"/>
  <c r="V19" i="4"/>
  <c r="T20" i="4"/>
  <c r="X20" i="4"/>
  <c r="V21" i="4"/>
  <c r="T22" i="4"/>
  <c r="X22" i="4"/>
  <c r="V23" i="4"/>
  <c r="T24" i="4"/>
  <c r="X24" i="4"/>
  <c r="V25" i="4"/>
  <c r="T26" i="4"/>
  <c r="X26" i="4"/>
  <c r="V27" i="4"/>
  <c r="X11" i="4"/>
  <c r="T11" i="4"/>
  <c r="AI26" i="31"/>
  <c r="AE24" i="31"/>
  <c r="AG21" i="31"/>
  <c r="AI18" i="31"/>
  <c r="AE16" i="31"/>
  <c r="AG13" i="31"/>
  <c r="AI27" i="30"/>
  <c r="AE25" i="30"/>
  <c r="AG22" i="30"/>
  <c r="AI19" i="30"/>
  <c r="AE17" i="30"/>
  <c r="AG14" i="30"/>
  <c r="AI11" i="30"/>
  <c r="AB22" i="34"/>
  <c r="AB14" i="34"/>
  <c r="AB25" i="31"/>
  <c r="AB17" i="31"/>
  <c r="AB26" i="30"/>
  <c r="AB18" i="30"/>
  <c r="Y27" i="34"/>
  <c r="U25" i="34"/>
  <c r="W22" i="34"/>
  <c r="Y19" i="34"/>
  <c r="U17" i="34"/>
  <c r="U13" i="34"/>
  <c r="Y26" i="31"/>
  <c r="W25" i="31"/>
  <c r="U24" i="31"/>
  <c r="Y22" i="31"/>
  <c r="W21" i="31"/>
  <c r="U20" i="31"/>
  <c r="Y18" i="31"/>
  <c r="W17" i="31"/>
  <c r="U16" i="31"/>
  <c r="Y14" i="31"/>
  <c r="W13" i="31"/>
  <c r="U12" i="31"/>
  <c r="Y27" i="30"/>
  <c r="W26" i="30"/>
  <c r="U25" i="30"/>
  <c r="Y23" i="30"/>
  <c r="W22" i="30"/>
  <c r="U21" i="30"/>
  <c r="Y19" i="30"/>
  <c r="W18" i="30"/>
  <c r="U17" i="30"/>
  <c r="Y15" i="30"/>
  <c r="W14" i="30"/>
  <c r="U13" i="30"/>
  <c r="Y11" i="30"/>
  <c r="P27" i="34"/>
  <c r="N26" i="34"/>
  <c r="R24" i="34"/>
  <c r="P23" i="34"/>
  <c r="R20" i="34"/>
  <c r="P19" i="34"/>
  <c r="N18" i="34"/>
  <c r="R16" i="34"/>
  <c r="N14" i="34"/>
  <c r="P11" i="34"/>
  <c r="R27" i="31"/>
  <c r="N25" i="31"/>
  <c r="P22" i="31"/>
  <c r="R19" i="31"/>
  <c r="N17" i="31"/>
  <c r="P14" i="31"/>
  <c r="R11" i="31"/>
  <c r="N26" i="30"/>
  <c r="P23" i="30"/>
  <c r="R20" i="30"/>
  <c r="N18" i="30"/>
  <c r="P15" i="30"/>
  <c r="P11" i="30"/>
  <c r="K25" i="34"/>
  <c r="I23" i="34"/>
  <c r="K21" i="34"/>
  <c r="F20" i="34"/>
  <c r="G18" i="34"/>
  <c r="I16" i="34"/>
  <c r="J14" i="34"/>
  <c r="K12" i="34"/>
  <c r="G11" i="34"/>
  <c r="F27" i="31"/>
  <c r="J25" i="31"/>
  <c r="H24" i="31"/>
  <c r="F23" i="31"/>
  <c r="J21" i="31"/>
  <c r="H20" i="31"/>
  <c r="F19" i="31"/>
  <c r="J17" i="31"/>
  <c r="F17" i="31"/>
  <c r="J15" i="31"/>
  <c r="H14" i="31"/>
  <c r="F13" i="31"/>
  <c r="J11" i="31"/>
  <c r="H27" i="30"/>
  <c r="F26" i="30"/>
  <c r="J24" i="30"/>
  <c r="H23" i="30"/>
  <c r="F22" i="30"/>
  <c r="J20" i="30"/>
  <c r="H19" i="30"/>
  <c r="F18" i="30"/>
  <c r="J16" i="30"/>
  <c r="J14" i="30"/>
  <c r="H13" i="30"/>
  <c r="F12" i="30"/>
  <c r="D26" i="34"/>
  <c r="D18" i="34"/>
  <c r="D25" i="31"/>
  <c r="D17" i="31"/>
  <c r="D26" i="30"/>
  <c r="D18" i="30"/>
  <c r="BK27" i="28"/>
  <c r="BI26" i="28"/>
  <c r="BG25" i="28"/>
  <c r="BK23" i="28"/>
  <c r="BI22" i="28"/>
  <c r="BG21" i="28"/>
  <c r="BK19" i="28"/>
  <c r="BI18" i="28"/>
  <c r="BG17" i="28"/>
  <c r="BK15" i="28"/>
  <c r="BI14" i="28"/>
  <c r="BG13" i="28"/>
  <c r="BK11" i="28"/>
  <c r="BB27" i="28"/>
  <c r="AZ26" i="28"/>
  <c r="BD24" i="28"/>
  <c r="BB23" i="28"/>
  <c r="AZ22" i="28"/>
  <c r="BD20" i="28"/>
  <c r="BB19" i="28"/>
  <c r="BB17" i="28"/>
  <c r="AZ16" i="28"/>
  <c r="BD14" i="28"/>
  <c r="BB13" i="28"/>
  <c r="AZ12" i="28"/>
  <c r="AW27" i="28"/>
  <c r="AU26" i="28"/>
  <c r="AS25" i="28"/>
  <c r="AW23" i="28"/>
  <c r="AU22" i="28"/>
  <c r="AS21" i="28"/>
  <c r="AW19" i="28"/>
  <c r="AU18" i="28"/>
  <c r="AS17" i="28"/>
  <c r="AW15" i="28"/>
  <c r="AU14" i="28"/>
  <c r="AS13" i="28"/>
  <c r="AW11" i="28"/>
  <c r="AN27" i="28"/>
  <c r="AL26" i="28"/>
  <c r="AP24" i="28"/>
  <c r="AN23" i="28"/>
  <c r="AL22" i="28"/>
  <c r="AP20" i="28"/>
  <c r="AN19" i="28"/>
  <c r="AL18" i="28"/>
  <c r="AP16" i="28"/>
  <c r="AN15" i="28"/>
  <c r="AL14" i="28"/>
  <c r="AP12" i="28"/>
  <c r="AN11" i="28"/>
  <c r="AE27" i="28"/>
  <c r="AI25" i="28"/>
  <c r="AG24" i="28"/>
  <c r="AE23" i="28"/>
  <c r="AI21" i="28"/>
  <c r="AG20" i="28"/>
  <c r="AE19" i="28"/>
  <c r="AI17" i="28"/>
  <c r="AG16" i="28"/>
  <c r="AE15" i="28"/>
  <c r="AI13" i="28"/>
  <c r="AI11" i="28"/>
  <c r="AB26" i="28"/>
  <c r="AB22" i="28"/>
  <c r="AB18" i="28"/>
  <c r="AB14" i="28"/>
  <c r="Y27" i="28"/>
  <c r="W26" i="28"/>
  <c r="U25" i="28"/>
  <c r="Y23" i="28"/>
  <c r="W22" i="28"/>
  <c r="U21" i="28"/>
  <c r="Y19" i="28"/>
  <c r="U17" i="28"/>
  <c r="Y15" i="28"/>
  <c r="W14" i="28"/>
  <c r="U13" i="28"/>
  <c r="Y11" i="28"/>
  <c r="H12" i="28"/>
  <c r="J13" i="28"/>
  <c r="F15" i="28"/>
  <c r="H16" i="28"/>
  <c r="H18" i="28"/>
  <c r="J19" i="28"/>
  <c r="F21" i="28"/>
  <c r="H22" i="28"/>
  <c r="J23" i="28"/>
  <c r="F25" i="28"/>
  <c r="H26" i="28"/>
  <c r="J27" i="28"/>
  <c r="D27" i="28"/>
  <c r="D16" i="28"/>
  <c r="D11" i="28"/>
  <c r="BF13" i="4"/>
  <c r="BH14" i="4"/>
  <c r="BJ15" i="4"/>
  <c r="BF17" i="4"/>
  <c r="BH18" i="4"/>
  <c r="BJ19" i="4"/>
  <c r="BF21" i="4"/>
  <c r="BH22" i="4"/>
  <c r="BJ23" i="4"/>
  <c r="BJ25" i="4"/>
  <c r="BF27" i="4"/>
  <c r="BA12" i="4"/>
  <c r="BC13" i="4"/>
  <c r="AY15" i="4"/>
  <c r="BA16" i="4"/>
  <c r="BC17" i="4"/>
  <c r="AY19" i="4"/>
  <c r="BA20" i="4"/>
  <c r="BC21" i="4"/>
  <c r="AY23" i="4"/>
  <c r="BA24" i="4"/>
  <c r="BC25" i="4"/>
  <c r="AY27" i="4"/>
  <c r="AT12" i="4"/>
  <c r="AT14" i="4"/>
  <c r="AV15" i="4"/>
  <c r="AR17" i="4"/>
  <c r="AT18" i="4"/>
  <c r="AV19" i="4"/>
  <c r="AR21" i="4"/>
  <c r="AT22" i="4"/>
  <c r="AV23" i="4"/>
  <c r="AR25" i="4"/>
  <c r="AT26" i="4"/>
  <c r="AV27" i="4"/>
  <c r="AK13" i="4"/>
  <c r="AM14" i="4"/>
  <c r="AO15" i="4"/>
  <c r="AK17" i="4"/>
  <c r="AM18" i="4"/>
  <c r="AO19" i="4"/>
  <c r="AK21" i="4"/>
  <c r="AM22" i="4"/>
  <c r="AK23" i="4"/>
  <c r="AM24" i="4"/>
  <c r="AO25" i="4"/>
  <c r="AK27" i="4"/>
  <c r="AF12" i="4"/>
  <c r="AD13" i="4"/>
  <c r="AF14" i="4"/>
  <c r="AH15" i="4"/>
  <c r="AD17" i="4"/>
  <c r="AF18" i="4"/>
  <c r="AH19" i="4"/>
  <c r="AF20" i="4"/>
  <c r="AH21" i="4"/>
  <c r="AD23" i="4"/>
  <c r="AF24" i="4"/>
  <c r="AD25" i="4"/>
  <c r="AF26" i="4"/>
  <c r="AH27" i="4"/>
  <c r="BD11" i="4"/>
  <c r="AU11" i="4"/>
  <c r="AL11" i="4"/>
  <c r="AB11" i="4"/>
  <c r="AB13" i="4"/>
  <c r="AB17" i="4"/>
  <c r="AB21" i="4"/>
  <c r="AB25" i="4"/>
  <c r="U12" i="4"/>
  <c r="W13" i="4"/>
  <c r="Y14" i="4"/>
  <c r="U16" i="4"/>
  <c r="Y16" i="4"/>
  <c r="U18" i="4"/>
  <c r="W19" i="4"/>
  <c r="Y20" i="4"/>
  <c r="U22" i="4"/>
  <c r="W23" i="4"/>
  <c r="Y24" i="4"/>
  <c r="U26" i="4"/>
  <c r="W27" i="4"/>
  <c r="R11" i="4"/>
  <c r="O27" i="31"/>
  <c r="Q24" i="31"/>
  <c r="M22" i="31"/>
  <c r="O19" i="31"/>
  <c r="Q16" i="31"/>
  <c r="M14" i="31"/>
  <c r="O11" i="31"/>
  <c r="M27" i="30"/>
  <c r="O24" i="30"/>
  <c r="Q21" i="30"/>
  <c r="M19" i="30"/>
  <c r="O16" i="30"/>
  <c r="Q13" i="30"/>
  <c r="M11" i="30"/>
  <c r="H25" i="34"/>
  <c r="H23" i="34"/>
  <c r="I21" i="34"/>
  <c r="K19" i="34"/>
  <c r="F18" i="34"/>
  <c r="G16" i="34"/>
  <c r="I14" i="34"/>
  <c r="J12" i="34"/>
  <c r="K26" i="31"/>
  <c r="K24" i="31"/>
  <c r="I23" i="31"/>
  <c r="I21" i="31"/>
  <c r="G20" i="31"/>
  <c r="K18" i="31"/>
  <c r="I17" i="31"/>
  <c r="G16" i="31"/>
  <c r="G14" i="31"/>
  <c r="G12" i="31"/>
  <c r="G27" i="30"/>
  <c r="G25" i="30"/>
  <c r="G23" i="30"/>
  <c r="G21" i="30"/>
  <c r="G19" i="30"/>
  <c r="G17" i="30"/>
  <c r="G15" i="30"/>
  <c r="G13" i="30"/>
  <c r="G11" i="30"/>
  <c r="D17" i="34"/>
  <c r="D16" i="31"/>
  <c r="D25" i="30"/>
  <c r="D13" i="30"/>
  <c r="BH26" i="28"/>
  <c r="BF25" i="28"/>
  <c r="BF23" i="28"/>
  <c r="BF21" i="28"/>
  <c r="BF19" i="28"/>
  <c r="BF17" i="28"/>
  <c r="BF15" i="28"/>
  <c r="BF13" i="28"/>
  <c r="BF11" i="28"/>
  <c r="AY26" i="28"/>
  <c r="AY24" i="28"/>
  <c r="AY22" i="28"/>
  <c r="AY20" i="28"/>
  <c r="AY18" i="28"/>
  <c r="AY16" i="28"/>
  <c r="AY14" i="28"/>
  <c r="AY12" i="28"/>
  <c r="AR27" i="28"/>
  <c r="AT24" i="28"/>
  <c r="AT22" i="28"/>
  <c r="AR21" i="28"/>
  <c r="AR19" i="28"/>
  <c r="AR17" i="28"/>
  <c r="AR15" i="28"/>
  <c r="AR13" i="28"/>
  <c r="AR11" i="28"/>
  <c r="AK26" i="28"/>
  <c r="AK24" i="28"/>
  <c r="AK22" i="28"/>
  <c r="AK20" i="28"/>
  <c r="AK18" i="28"/>
  <c r="AK16" i="28"/>
  <c r="AK14" i="28"/>
  <c r="AK12" i="28"/>
  <c r="AD27" i="28"/>
  <c r="AD25" i="28"/>
  <c r="AD23" i="28"/>
  <c r="AD21" i="28"/>
  <c r="AD19" i="28"/>
  <c r="AD17" i="28"/>
  <c r="AD15" i="28"/>
  <c r="AD13" i="28"/>
  <c r="AD11" i="28"/>
  <c r="AA22" i="28"/>
  <c r="AA16" i="28"/>
  <c r="AA12" i="28"/>
  <c r="V26" i="28"/>
  <c r="V24" i="28"/>
  <c r="V22" i="28"/>
  <c r="V20" i="28"/>
  <c r="V18" i="28"/>
  <c r="V16" i="28"/>
  <c r="V14" i="28"/>
  <c r="V12" i="28"/>
  <c r="G13" i="28"/>
  <c r="G15" i="28"/>
  <c r="G17" i="28"/>
  <c r="K19" i="28"/>
  <c r="G21" i="28"/>
  <c r="G23" i="28"/>
  <c r="G25" i="28"/>
  <c r="G27" i="28"/>
  <c r="BF23" i="34"/>
  <c r="BI21" i="31"/>
  <c r="BK27" i="30"/>
  <c r="BG17" i="30"/>
  <c r="BB23" i="34"/>
  <c r="BD12" i="34"/>
  <c r="BC26" i="31"/>
  <c r="BC21" i="31"/>
  <c r="AY18" i="31"/>
  <c r="BB14" i="31"/>
  <c r="AY11" i="31"/>
  <c r="AZ25" i="30"/>
  <c r="BB22" i="30"/>
  <c r="BD19" i="30"/>
  <c r="AZ17" i="30"/>
  <c r="BB14" i="30"/>
  <c r="BD11" i="30"/>
  <c r="AS26" i="34"/>
  <c r="AU23" i="34"/>
  <c r="AW20" i="34"/>
  <c r="AS18" i="34"/>
  <c r="AU15" i="34"/>
  <c r="AW12" i="34"/>
  <c r="AU26" i="31"/>
  <c r="AW23" i="31"/>
  <c r="AS21" i="31"/>
  <c r="AU18" i="31"/>
  <c r="AW15" i="31"/>
  <c r="AS13" i="31"/>
  <c r="AU27" i="30"/>
  <c r="AW24" i="30"/>
  <c r="AS22" i="30"/>
  <c r="AU19" i="30"/>
  <c r="AW16" i="30"/>
  <c r="AS14" i="30"/>
  <c r="AU11" i="30"/>
  <c r="AP25" i="34"/>
  <c r="AL23" i="34"/>
  <c r="AN20" i="34"/>
  <c r="AP17" i="34"/>
  <c r="AL15" i="34"/>
  <c r="AN12" i="34"/>
  <c r="AL26" i="31"/>
  <c r="AN23" i="31"/>
  <c r="AP20" i="31"/>
  <c r="AL18" i="31"/>
  <c r="AN16" i="31"/>
  <c r="AO14" i="31"/>
  <c r="AP12" i="31"/>
  <c r="AL11" i="31"/>
  <c r="AM26" i="30"/>
  <c r="AN24" i="30"/>
  <c r="AP22" i="30"/>
  <c r="AK21" i="30"/>
  <c r="AL19" i="30"/>
  <c r="AN17" i="30"/>
  <c r="AO15" i="30"/>
  <c r="AP13" i="30"/>
  <c r="AL12" i="30"/>
  <c r="AI27" i="34"/>
  <c r="AG26" i="34"/>
  <c r="AE25" i="34"/>
  <c r="AI23" i="34"/>
  <c r="AG22" i="34"/>
  <c r="AE21" i="34"/>
  <c r="AI19" i="34"/>
  <c r="AG18" i="34"/>
  <c r="AE17" i="34"/>
  <c r="AI15" i="34"/>
  <c r="AG14" i="34"/>
  <c r="AE13" i="34"/>
  <c r="AI11" i="34"/>
  <c r="AG25" i="31"/>
  <c r="AI22" i="31"/>
  <c r="AE20" i="31"/>
  <c r="AG17" i="31"/>
  <c r="AI14" i="31"/>
  <c r="AE12" i="31"/>
  <c r="AG26" i="30"/>
  <c r="AI23" i="30"/>
  <c r="AE21" i="30"/>
  <c r="AG18" i="30"/>
  <c r="AI15" i="30"/>
  <c r="AE13" i="30"/>
  <c r="AB26" i="34"/>
  <c r="AB18" i="34"/>
  <c r="AB21" i="31"/>
  <c r="AB13" i="31"/>
  <c r="AB22" i="30"/>
  <c r="AB14" i="30"/>
  <c r="W26" i="34"/>
  <c r="Y23" i="34"/>
  <c r="U21" i="34"/>
  <c r="W18" i="34"/>
  <c r="Y15" i="34"/>
  <c r="W14" i="34"/>
  <c r="Y11" i="34"/>
  <c r="N22" i="34"/>
  <c r="P15" i="34"/>
  <c r="R12" i="34"/>
  <c r="P26" i="31"/>
  <c r="R23" i="31"/>
  <c r="N21" i="31"/>
  <c r="P18" i="31"/>
  <c r="R15" i="31"/>
  <c r="N13" i="31"/>
  <c r="P27" i="30"/>
  <c r="R24" i="30"/>
  <c r="N22" i="30"/>
  <c r="P19" i="30"/>
  <c r="R16" i="30"/>
  <c r="N14" i="30"/>
  <c r="R12" i="30"/>
  <c r="G27" i="34"/>
  <c r="I24" i="34"/>
  <c r="J22" i="34"/>
  <c r="K20" i="34"/>
  <c r="G19" i="34"/>
  <c r="H17" i="34"/>
  <c r="I15" i="34"/>
  <c r="K13" i="34"/>
  <c r="F12" i="34"/>
  <c r="J27" i="31"/>
  <c r="H26" i="31"/>
  <c r="F25" i="31"/>
  <c r="J23" i="31"/>
  <c r="H22" i="31"/>
  <c r="F21" i="31"/>
  <c r="J19" i="31"/>
  <c r="H18" i="31"/>
  <c r="H16" i="31"/>
  <c r="F15" i="31"/>
  <c r="J13" i="31"/>
  <c r="H12" i="31"/>
  <c r="F11" i="31"/>
  <c r="J26" i="30"/>
  <c r="H25" i="30"/>
  <c r="F24" i="30"/>
  <c r="J22" i="30"/>
  <c r="H21" i="30"/>
  <c r="F20" i="30"/>
  <c r="J18" i="30"/>
  <c r="H17" i="30"/>
  <c r="F16" i="30"/>
  <c r="H15" i="30"/>
  <c r="F14" i="30"/>
  <c r="J12" i="30"/>
  <c r="H11" i="30"/>
  <c r="D22" i="34"/>
  <c r="D14" i="34"/>
  <c r="D21" i="31"/>
  <c r="D13" i="31"/>
  <c r="D22" i="30"/>
  <c r="D14" i="30"/>
  <c r="BG27" i="28"/>
  <c r="BK25" i="28"/>
  <c r="BI24" i="28"/>
  <c r="BG23" i="28"/>
  <c r="BK21" i="28"/>
  <c r="BI20" i="28"/>
  <c r="BG19" i="28"/>
  <c r="BK17" i="28"/>
  <c r="BI16" i="28"/>
  <c r="BG15" i="28"/>
  <c r="BK13" i="28"/>
  <c r="BI12" i="28"/>
  <c r="BG11" i="28"/>
  <c r="BD26" i="28"/>
  <c r="BB25" i="28"/>
  <c r="AZ24" i="28"/>
  <c r="BD22" i="28"/>
  <c r="BB21" i="28"/>
  <c r="AZ20" i="28"/>
  <c r="BD18" i="28"/>
  <c r="AZ18" i="28"/>
  <c r="BD16" i="28"/>
  <c r="BB15" i="28"/>
  <c r="AZ14" i="28"/>
  <c r="BD12" i="28"/>
  <c r="BB11" i="28"/>
  <c r="AS27" i="28"/>
  <c r="AW25" i="28"/>
  <c r="AU24" i="28"/>
  <c r="AS23" i="28"/>
  <c r="AW21" i="28"/>
  <c r="AU20" i="28"/>
  <c r="AS19" i="28"/>
  <c r="AW17" i="28"/>
  <c r="AU16" i="28"/>
  <c r="AS15" i="28"/>
  <c r="AW13" i="28"/>
  <c r="AU12" i="28"/>
  <c r="AS11" i="28"/>
  <c r="AP26" i="28"/>
  <c r="AN25" i="28"/>
  <c r="AL24" i="28"/>
  <c r="AP22" i="28"/>
  <c r="AN21" i="28"/>
  <c r="AL20" i="28"/>
  <c r="AP18" i="28"/>
  <c r="AN17" i="28"/>
  <c r="AL16" i="28"/>
  <c r="AP14" i="28"/>
  <c r="AN13" i="28"/>
  <c r="AL12" i="28"/>
  <c r="AI27" i="28"/>
  <c r="AG26" i="28"/>
  <c r="AE25" i="28"/>
  <c r="AI23" i="28"/>
  <c r="AG22" i="28"/>
  <c r="AE21" i="28"/>
  <c r="AI19" i="28"/>
  <c r="AG18" i="28"/>
  <c r="AE17" i="28"/>
  <c r="AI15" i="28"/>
  <c r="AG14" i="28"/>
  <c r="AE13" i="28"/>
  <c r="AG12" i="28"/>
  <c r="AE11" i="28"/>
  <c r="AB24" i="28"/>
  <c r="AB20" i="28"/>
  <c r="AB16" i="28"/>
  <c r="AB12" i="28"/>
  <c r="U27" i="28"/>
  <c r="Y25" i="28"/>
  <c r="W24" i="28"/>
  <c r="U23" i="28"/>
  <c r="Y21" i="28"/>
  <c r="W20" i="28"/>
  <c r="U19" i="28"/>
  <c r="W18" i="28"/>
  <c r="Y17" i="28"/>
  <c r="W16" i="28"/>
  <c r="U15" i="28"/>
  <c r="Y13" i="28"/>
  <c r="W12" i="28"/>
  <c r="U11" i="28"/>
  <c r="F13" i="28"/>
  <c r="H14" i="28"/>
  <c r="J15" i="28"/>
  <c r="F17" i="28"/>
  <c r="J17" i="28"/>
  <c r="F19" i="28"/>
  <c r="H20" i="28"/>
  <c r="J21" i="28"/>
  <c r="F23" i="28"/>
  <c r="H24" i="28"/>
  <c r="J25" i="28"/>
  <c r="F27" i="28"/>
  <c r="I11" i="28"/>
  <c r="D12" i="28"/>
  <c r="D20" i="28"/>
  <c r="BH12" i="4"/>
  <c r="BJ13" i="4"/>
  <c r="BF15" i="4"/>
  <c r="BH16" i="4"/>
  <c r="BJ17" i="4"/>
  <c r="BF19" i="4"/>
  <c r="BH20" i="4"/>
  <c r="BJ21" i="4"/>
  <c r="BF23" i="4"/>
  <c r="BH24" i="4"/>
  <c r="BF25" i="4"/>
  <c r="BH26" i="4"/>
  <c r="BJ27" i="4"/>
  <c r="AY13" i="4"/>
  <c r="BA14" i="4"/>
  <c r="BC15" i="4"/>
  <c r="AY17" i="4"/>
  <c r="BA18" i="4"/>
  <c r="BC19" i="4"/>
  <c r="AY21" i="4"/>
  <c r="BA22" i="4"/>
  <c r="BC23" i="4"/>
  <c r="AY25" i="4"/>
  <c r="BA26" i="4"/>
  <c r="BC27" i="4"/>
  <c r="AR13" i="4"/>
  <c r="AV13" i="4"/>
  <c r="AR15" i="4"/>
  <c r="AT16" i="4"/>
  <c r="AV17" i="4"/>
  <c r="AR19" i="4"/>
  <c r="AT20" i="4"/>
  <c r="AV21" i="4"/>
  <c r="AR23" i="4"/>
  <c r="AT24" i="4"/>
  <c r="AV25" i="4"/>
  <c r="AR27" i="4"/>
  <c r="AM12" i="4"/>
  <c r="AO13" i="4"/>
  <c r="AK15" i="4"/>
  <c r="AM16" i="4"/>
  <c r="AO17" i="4"/>
  <c r="AK19" i="4"/>
  <c r="AM20" i="4"/>
  <c r="AO21" i="4"/>
  <c r="AO23" i="4"/>
  <c r="AK25" i="4"/>
  <c r="AM26" i="4"/>
  <c r="AO27" i="4"/>
  <c r="AH13" i="4"/>
  <c r="AD15" i="4"/>
  <c r="AF16" i="4"/>
  <c r="AH17" i="4"/>
  <c r="AD19" i="4"/>
  <c r="AD21" i="4"/>
  <c r="AF22" i="4"/>
  <c r="AH23" i="4"/>
  <c r="AH25" i="4"/>
  <c r="AD27" i="4"/>
  <c r="BI11" i="4"/>
  <c r="AZ11" i="4"/>
  <c r="AP11" i="4"/>
  <c r="AG11" i="4"/>
  <c r="AB15" i="4"/>
  <c r="AB19" i="4"/>
  <c r="AB23" i="4"/>
  <c r="AB27" i="4"/>
  <c r="Y12" i="4"/>
  <c r="U14" i="4"/>
  <c r="W15" i="4"/>
  <c r="W17" i="4"/>
  <c r="Y18" i="4"/>
  <c r="U20" i="4"/>
  <c r="W21" i="4"/>
  <c r="Y22" i="4"/>
  <c r="U24" i="4"/>
  <c r="W25" i="4"/>
  <c r="Y26" i="4"/>
  <c r="W11" i="4"/>
  <c r="M26" i="31"/>
  <c r="O23" i="31"/>
  <c r="Q20" i="31"/>
  <c r="M18" i="31"/>
  <c r="O15" i="31"/>
  <c r="Q12" i="31"/>
  <c r="Q25" i="30"/>
  <c r="M23" i="30"/>
  <c r="O20" i="30"/>
  <c r="Q17" i="30"/>
  <c r="M15" i="30"/>
  <c r="O12" i="30"/>
  <c r="J26" i="34"/>
  <c r="G24" i="34"/>
  <c r="I22" i="34"/>
  <c r="J20" i="34"/>
  <c r="K18" i="34"/>
  <c r="G17" i="34"/>
  <c r="H15" i="34"/>
  <c r="I13" i="34"/>
  <c r="K11" i="34"/>
  <c r="I27" i="31"/>
  <c r="G26" i="31"/>
  <c r="I25" i="31"/>
  <c r="G24" i="31"/>
  <c r="G22" i="31"/>
  <c r="K20" i="31"/>
  <c r="I19" i="31"/>
  <c r="G18" i="31"/>
  <c r="K16" i="31"/>
  <c r="K14" i="31"/>
  <c r="K12" i="31"/>
  <c r="K27" i="30"/>
  <c r="K25" i="30"/>
  <c r="K23" i="30"/>
  <c r="K21" i="30"/>
  <c r="K19" i="30"/>
  <c r="K17" i="30"/>
  <c r="K15" i="30"/>
  <c r="K13" i="30"/>
  <c r="K11" i="30"/>
  <c r="D21" i="34"/>
  <c r="D20" i="31"/>
  <c r="D21" i="30"/>
  <c r="BJ27" i="28"/>
  <c r="BJ25" i="28"/>
  <c r="BJ23" i="28"/>
  <c r="BJ21" i="28"/>
  <c r="BJ19" i="28"/>
  <c r="BJ17" i="28"/>
  <c r="BJ15" i="28"/>
  <c r="BH14" i="28"/>
  <c r="BH12" i="28"/>
  <c r="BA27" i="28"/>
  <c r="BA25" i="28"/>
  <c r="BA23" i="28"/>
  <c r="BA21" i="28"/>
  <c r="BA19" i="28"/>
  <c r="BA17" i="28"/>
  <c r="BA15" i="28"/>
  <c r="BA13" i="28"/>
  <c r="BA11" i="28"/>
  <c r="AT26" i="28"/>
  <c r="AR25" i="28"/>
  <c r="AV23" i="28"/>
  <c r="AV21" i="28"/>
  <c r="AV19" i="28"/>
  <c r="AV17" i="28"/>
  <c r="AV15" i="28"/>
  <c r="AV13" i="28"/>
  <c r="AV11" i="28"/>
  <c r="AO26" i="28"/>
  <c r="AO24" i="28"/>
  <c r="AO22" i="28"/>
  <c r="AO20" i="28"/>
  <c r="AO18" i="28"/>
  <c r="AO16" i="28"/>
  <c r="AO14" i="28"/>
  <c r="AO12" i="28"/>
  <c r="AH27" i="28"/>
  <c r="AH25" i="28"/>
  <c r="AH23" i="28"/>
  <c r="AH21" i="28"/>
  <c r="AH19" i="28"/>
  <c r="AH17" i="28"/>
  <c r="AH15" i="28"/>
  <c r="AH13" i="28"/>
  <c r="AH11" i="28"/>
  <c r="AA24" i="28"/>
  <c r="AA18" i="28"/>
  <c r="X27" i="28"/>
  <c r="X25" i="28"/>
  <c r="X23" i="28"/>
  <c r="X21" i="28"/>
  <c r="X19" i="28"/>
  <c r="X17" i="28"/>
  <c r="X15" i="28"/>
  <c r="T13" i="28"/>
  <c r="T11" i="28"/>
  <c r="I12" i="28"/>
  <c r="I14" i="28"/>
  <c r="I16" i="28"/>
  <c r="I18" i="28"/>
  <c r="I20" i="28"/>
  <c r="I22" i="28"/>
  <c r="I24" i="28"/>
  <c r="I26" i="28"/>
  <c r="BG18" i="31"/>
  <c r="BI24" i="30"/>
  <c r="BK13" i="30"/>
  <c r="AZ20" i="34"/>
  <c r="AZ25" i="31"/>
  <c r="BB20" i="31"/>
  <c r="AY17" i="31"/>
  <c r="BA13" i="31"/>
  <c r="AY27" i="30"/>
  <c r="BA24" i="30"/>
  <c r="BC21" i="30"/>
  <c r="AY19" i="30"/>
  <c r="BA16" i="30"/>
  <c r="BC13" i="30"/>
  <c r="AY11" i="30"/>
  <c r="AT25" i="34"/>
  <c r="AV22" i="34"/>
  <c r="AR20" i="34"/>
  <c r="AT17" i="34"/>
  <c r="AV14" i="34"/>
  <c r="AR12" i="34"/>
  <c r="AV25" i="31"/>
  <c r="AR23" i="31"/>
  <c r="AT20" i="31"/>
  <c r="AV17" i="31"/>
  <c r="AR15" i="31"/>
  <c r="AT12" i="31"/>
  <c r="AV26" i="30"/>
  <c r="AR24" i="30"/>
  <c r="AT21" i="30"/>
  <c r="AV18" i="30"/>
  <c r="AR16" i="30"/>
  <c r="AT13" i="30"/>
  <c r="AO27" i="34"/>
  <c r="AK25" i="34"/>
  <c r="AM22" i="34"/>
  <c r="AO19" i="34"/>
  <c r="AK17" i="34"/>
  <c r="AM14" i="34"/>
  <c r="AO11" i="34"/>
  <c r="AM25" i="31"/>
  <c r="AO22" i="31"/>
  <c r="AK20" i="31"/>
  <c r="AN17" i="31"/>
  <c r="AP15" i="31"/>
  <c r="AK14" i="31"/>
  <c r="AL12" i="31"/>
  <c r="AN27" i="30"/>
  <c r="AO25" i="30"/>
  <c r="AP23" i="30"/>
  <c r="AL22" i="30"/>
  <c r="AM20" i="30"/>
  <c r="AN18" i="30"/>
  <c r="AP16" i="30"/>
  <c r="AK15" i="30"/>
  <c r="AL13" i="30"/>
  <c r="AO11" i="30"/>
  <c r="AF27" i="34"/>
  <c r="AD26" i="34"/>
  <c r="AH24" i="34"/>
  <c r="AF23" i="34"/>
  <c r="AD22" i="34"/>
  <c r="AH20" i="34"/>
  <c r="AF19" i="34"/>
  <c r="AD18" i="34"/>
  <c r="AH16" i="34"/>
  <c r="AF15" i="34"/>
  <c r="AD14" i="34"/>
  <c r="AH12" i="34"/>
  <c r="AF11" i="34"/>
  <c r="AH27" i="31"/>
  <c r="AF26" i="31"/>
  <c r="AD25" i="31"/>
  <c r="AH23" i="31"/>
  <c r="AF22" i="31"/>
  <c r="AD21" i="31"/>
  <c r="AH19" i="31"/>
  <c r="AF18" i="31"/>
  <c r="AD17" i="31"/>
  <c r="AH15" i="31"/>
  <c r="AF14" i="31"/>
  <c r="AD13" i="31"/>
  <c r="AH11" i="31"/>
  <c r="AF27" i="30"/>
  <c r="AD26" i="30"/>
  <c r="AH24" i="30"/>
  <c r="AF23" i="30"/>
  <c r="AD22" i="30"/>
  <c r="AH20" i="30"/>
  <c r="AF19" i="30"/>
  <c r="AD18" i="30"/>
  <c r="AH16" i="30"/>
  <c r="AF15" i="30"/>
  <c r="AD14" i="30"/>
  <c r="AH12" i="30"/>
  <c r="AF11" i="30"/>
  <c r="AA25" i="34"/>
  <c r="AA21" i="34"/>
  <c r="AA17" i="34"/>
  <c r="AA13" i="34"/>
  <c r="AA24" i="31"/>
  <c r="AA20" i="31"/>
  <c r="AA16" i="31"/>
  <c r="AA12" i="31"/>
  <c r="AA25" i="30"/>
  <c r="AA21" i="30"/>
  <c r="AA17" i="30"/>
  <c r="AA13" i="30"/>
  <c r="V27" i="34"/>
  <c r="T26" i="34"/>
  <c r="X24" i="34"/>
  <c r="V23" i="34"/>
  <c r="T22" i="34"/>
  <c r="X20" i="34"/>
  <c r="V19" i="34"/>
  <c r="T18" i="34"/>
  <c r="X16" i="34"/>
  <c r="V15" i="34"/>
  <c r="T14" i="34"/>
  <c r="X12" i="34"/>
  <c r="V11" i="34"/>
  <c r="X27" i="31"/>
  <c r="V26" i="31"/>
  <c r="T25" i="31"/>
  <c r="X23" i="31"/>
  <c r="V22" i="31"/>
  <c r="T21" i="31"/>
  <c r="X19" i="31"/>
  <c r="V18" i="31"/>
  <c r="T17" i="31"/>
  <c r="X15" i="31"/>
  <c r="V14" i="31"/>
  <c r="T13" i="31"/>
  <c r="X11" i="31"/>
  <c r="V27" i="30"/>
  <c r="T26" i="30"/>
  <c r="X24" i="30"/>
  <c r="V23" i="30"/>
  <c r="T22" i="30"/>
  <c r="X20" i="30"/>
  <c r="V19" i="30"/>
  <c r="T18" i="30"/>
  <c r="X16" i="30"/>
  <c r="V15" i="30"/>
  <c r="T14" i="30"/>
  <c r="X12" i="30"/>
  <c r="V11" i="30"/>
  <c r="M27" i="34"/>
  <c r="Q25" i="34"/>
  <c r="O24" i="34"/>
  <c r="M23" i="34"/>
  <c r="Q21" i="34"/>
  <c r="O20" i="34"/>
  <c r="M19" i="34"/>
  <c r="Q17" i="34"/>
  <c r="O16" i="34"/>
  <c r="M15" i="34"/>
  <c r="Q13" i="34"/>
  <c r="O12" i="34"/>
  <c r="M11" i="34"/>
  <c r="K22" i="31"/>
  <c r="I15" i="31"/>
  <c r="I13" i="31"/>
  <c r="I11" i="31"/>
  <c r="I26" i="30"/>
  <c r="I24" i="30"/>
  <c r="I22" i="30"/>
  <c r="I20" i="30"/>
  <c r="I18" i="30"/>
  <c r="I16" i="30"/>
  <c r="I14" i="30"/>
  <c r="I12" i="30"/>
  <c r="D25" i="34"/>
  <c r="D13" i="34"/>
  <c r="D24" i="31"/>
  <c r="D12" i="31"/>
  <c r="D17" i="30"/>
  <c r="BF27" i="28"/>
  <c r="BH24" i="28"/>
  <c r="BH22" i="28"/>
  <c r="BH20" i="28"/>
  <c r="BH18" i="28"/>
  <c r="BH16" i="28"/>
  <c r="BJ13" i="28"/>
  <c r="BJ11" i="28"/>
  <c r="BC26" i="28"/>
  <c r="BC24" i="28"/>
  <c r="BC22" i="28"/>
  <c r="BC20" i="28"/>
  <c r="BC18" i="28"/>
  <c r="BC16" i="28"/>
  <c r="BC14" i="28"/>
  <c r="BC12" i="28"/>
  <c r="AV27" i="28"/>
  <c r="AV25" i="28"/>
  <c r="AR23" i="28"/>
  <c r="AT20" i="28"/>
  <c r="AT18" i="28"/>
  <c r="AT16" i="28"/>
  <c r="AT14" i="28"/>
  <c r="AT12" i="28"/>
  <c r="AM27" i="28"/>
  <c r="AM25" i="28"/>
  <c r="AM23" i="28"/>
  <c r="AM21" i="28"/>
  <c r="AM19" i="28"/>
  <c r="AM17" i="28"/>
  <c r="AM15" i="28"/>
  <c r="AM13" i="28"/>
  <c r="AM11" i="28"/>
  <c r="AF26" i="28"/>
  <c r="AF24" i="28"/>
  <c r="AF22" i="28"/>
  <c r="AF20" i="28"/>
  <c r="AF18" i="28"/>
  <c r="AF16" i="28"/>
  <c r="AF14" i="28"/>
  <c r="AF12" i="28"/>
  <c r="AA26" i="28"/>
  <c r="AA20" i="28"/>
  <c r="AA14" i="28"/>
  <c r="T27" i="28"/>
  <c r="T25" i="28"/>
  <c r="T23" i="28"/>
  <c r="T21" i="28"/>
  <c r="T19" i="28"/>
  <c r="T17" i="28"/>
  <c r="T15" i="28"/>
  <c r="X13" i="28"/>
  <c r="X11" i="28"/>
  <c r="K13" i="28"/>
  <c r="K15" i="28"/>
  <c r="K17" i="28"/>
  <c r="G19" i="28"/>
  <c r="K21" i="28"/>
  <c r="K23" i="28"/>
  <c r="K25" i="28"/>
  <c r="BI22" i="30"/>
  <c r="BD19" i="31"/>
  <c r="BD23" i="30"/>
  <c r="AZ13" i="30"/>
  <c r="AU19" i="34"/>
  <c r="AW27" i="31"/>
  <c r="AS17" i="31"/>
  <c r="AU23" i="30"/>
  <c r="AW12" i="30"/>
  <c r="AL19" i="34"/>
  <c r="AN27" i="31"/>
  <c r="AM17" i="31"/>
  <c r="AL27" i="30"/>
  <c r="AL20" i="30"/>
  <c r="AK13" i="30"/>
  <c r="AG24" i="34"/>
  <c r="AE19" i="34"/>
  <c r="AI13" i="34"/>
  <c r="AG27" i="31"/>
  <c r="AE22" i="31"/>
  <c r="AI16" i="31"/>
  <c r="AG11" i="31"/>
  <c r="AE23" i="30"/>
  <c r="AI17" i="30"/>
  <c r="AG12" i="30"/>
  <c r="AB16" i="34"/>
  <c r="AB19" i="31"/>
  <c r="AB20" i="30"/>
  <c r="Y25" i="34"/>
  <c r="W20" i="34"/>
  <c r="U15" i="34"/>
  <c r="W23" i="31"/>
  <c r="U18" i="31"/>
  <c r="Y12" i="31"/>
  <c r="W24" i="30"/>
  <c r="U19" i="30"/>
  <c r="Y13" i="30"/>
  <c r="P25" i="34"/>
  <c r="N20" i="34"/>
  <c r="R14" i="34"/>
  <c r="N23" i="31"/>
  <c r="R17" i="31"/>
  <c r="P12" i="31"/>
  <c r="N24" i="30"/>
  <c r="R18" i="30"/>
  <c r="P13" i="30"/>
  <c r="G25" i="34"/>
  <c r="H21" i="34"/>
  <c r="K17" i="34"/>
  <c r="G14" i="34"/>
  <c r="J26" i="31"/>
  <c r="F24" i="31"/>
  <c r="H21" i="31"/>
  <c r="J18" i="31"/>
  <c r="F16" i="31"/>
  <c r="H13" i="31"/>
  <c r="J27" i="30"/>
  <c r="F25" i="30"/>
  <c r="H22" i="30"/>
  <c r="J19" i="30"/>
  <c r="F17" i="30"/>
  <c r="H14" i="30"/>
  <c r="J11" i="30"/>
  <c r="D16" i="34"/>
  <c r="D19" i="31"/>
  <c r="D20" i="30"/>
  <c r="BK26" i="28"/>
  <c r="BG24" i="28"/>
  <c r="BI21" i="28"/>
  <c r="BK18" i="28"/>
  <c r="BG16" i="28"/>
  <c r="BI13" i="28"/>
  <c r="BD27" i="28"/>
  <c r="AZ25" i="28"/>
  <c r="BB22" i="28"/>
  <c r="BD19" i="28"/>
  <c r="AZ17" i="28"/>
  <c r="BB14" i="28"/>
  <c r="BD11" i="28"/>
  <c r="AS26" i="28"/>
  <c r="AU23" i="28"/>
  <c r="AW20" i="28"/>
  <c r="AS18" i="28"/>
  <c r="AU15" i="28"/>
  <c r="AW12" i="28"/>
  <c r="AL27" i="28"/>
  <c r="AN24" i="28"/>
  <c r="AP21" i="28"/>
  <c r="AL19" i="28"/>
  <c r="AN16" i="28"/>
  <c r="AP13" i="28"/>
  <c r="AL11" i="28"/>
  <c r="AG25" i="28"/>
  <c r="AI22" i="28"/>
  <c r="AE20" i="28"/>
  <c r="AG17" i="28"/>
  <c r="AI14" i="28"/>
  <c r="AE12" i="28"/>
  <c r="AB23" i="28"/>
  <c r="AB15" i="28"/>
  <c r="Y26" i="28"/>
  <c r="U24" i="28"/>
  <c r="W21" i="28"/>
  <c r="Y18" i="28"/>
  <c r="U16" i="28"/>
  <c r="W13" i="28"/>
  <c r="H13" i="28"/>
  <c r="F16" i="28"/>
  <c r="J18" i="28"/>
  <c r="H21" i="28"/>
  <c r="F24" i="28"/>
  <c r="J26" i="28"/>
  <c r="H11" i="28"/>
  <c r="D13" i="28"/>
  <c r="D21" i="28"/>
  <c r="BI12" i="4"/>
  <c r="BK13" i="4"/>
  <c r="BG15" i="4"/>
  <c r="BI16" i="4"/>
  <c r="BK17" i="4"/>
  <c r="BG19" i="4"/>
  <c r="BI20" i="4"/>
  <c r="BK21" i="4"/>
  <c r="BG23" i="4"/>
  <c r="BI24" i="4"/>
  <c r="BK25" i="4"/>
  <c r="BG27" i="4"/>
  <c r="BB12" i="4"/>
  <c r="BD13" i="4"/>
  <c r="AZ15" i="4"/>
  <c r="BB16" i="4"/>
  <c r="BD17" i="4"/>
  <c r="AZ19" i="4"/>
  <c r="BB20" i="4"/>
  <c r="BD21" i="4"/>
  <c r="AZ23" i="4"/>
  <c r="BB24" i="4"/>
  <c r="BD25" i="4"/>
  <c r="AZ27" i="4"/>
  <c r="AU12" i="4"/>
  <c r="AW13" i="4"/>
  <c r="AS15" i="4"/>
  <c r="AU16" i="4"/>
  <c r="AW17" i="4"/>
  <c r="AS19" i="4"/>
  <c r="AU20" i="4"/>
  <c r="AW21" i="4"/>
  <c r="AS23" i="4"/>
  <c r="AU24" i="4"/>
  <c r="AW25" i="4"/>
  <c r="AS27" i="4"/>
  <c r="AN12" i="4"/>
  <c r="AP13" i="4"/>
  <c r="AL15" i="4"/>
  <c r="AN16" i="4"/>
  <c r="AP17" i="4"/>
  <c r="AL19" i="4"/>
  <c r="AN20" i="4"/>
  <c r="AP21" i="4"/>
  <c r="AL23" i="4"/>
  <c r="AN24" i="4"/>
  <c r="AP25" i="4"/>
  <c r="AL27" i="4"/>
  <c r="AG12" i="4"/>
  <c r="AI13" i="4"/>
  <c r="AE15" i="4"/>
  <c r="AG16" i="4"/>
  <c r="AI17" i="4"/>
  <c r="AE19" i="4"/>
  <c r="AG20" i="4"/>
  <c r="AI21" i="4"/>
  <c r="AE23" i="4"/>
  <c r="AG24" i="4"/>
  <c r="AI25" i="4"/>
  <c r="AE27" i="4"/>
  <c r="BH11" i="4"/>
  <c r="AY11" i="4"/>
  <c r="AO11" i="4"/>
  <c r="AF11" i="4"/>
  <c r="AA14" i="4"/>
  <c r="AA18" i="4"/>
  <c r="AA22" i="4"/>
  <c r="AA26" i="4"/>
  <c r="V12" i="4"/>
  <c r="X13" i="4"/>
  <c r="T15" i="4"/>
  <c r="V16" i="4"/>
  <c r="X17" i="4"/>
  <c r="T19" i="4"/>
  <c r="V20" i="4"/>
  <c r="X21" i="4"/>
  <c r="T23" i="4"/>
  <c r="V24" i="4"/>
  <c r="X25" i="4"/>
  <c r="T27" i="4"/>
  <c r="V11" i="4"/>
  <c r="I26" i="34"/>
  <c r="H11" i="31"/>
  <c r="F15" i="30"/>
  <c r="D24" i="30"/>
  <c r="BG22" i="28"/>
  <c r="BG14" i="28"/>
  <c r="AZ23" i="28"/>
  <c r="AZ15" i="28"/>
  <c r="AS24" i="28"/>
  <c r="AS16" i="28"/>
  <c r="AL25" i="28"/>
  <c r="AL17" i="28"/>
  <c r="AE26" i="28"/>
  <c r="AE18" i="28"/>
  <c r="AB25" i="28"/>
  <c r="Y24" i="28"/>
  <c r="Y16" i="28"/>
  <c r="J12" i="28"/>
  <c r="J20" i="28"/>
  <c r="F26" i="28"/>
  <c r="D18" i="28"/>
  <c r="BJ14" i="4"/>
  <c r="BJ18" i="4"/>
  <c r="BJ22" i="4"/>
  <c r="BJ26" i="4"/>
  <c r="BC14" i="4"/>
  <c r="BC18" i="4"/>
  <c r="BC22" i="4"/>
  <c r="BC26" i="4"/>
  <c r="AV14" i="4"/>
  <c r="AV18" i="4"/>
  <c r="AV22" i="4"/>
  <c r="AV26" i="4"/>
  <c r="AO14" i="4"/>
  <c r="AO18" i="4"/>
  <c r="AO22" i="4"/>
  <c r="AO26" i="4"/>
  <c r="AH14" i="4"/>
  <c r="AH18" i="4"/>
  <c r="AH22" i="4"/>
  <c r="AH26" i="4"/>
  <c r="AS11" i="4"/>
  <c r="AB16" i="4"/>
  <c r="Y11" i="4"/>
  <c r="W18" i="4"/>
  <c r="W22" i="4"/>
  <c r="BK11" i="30"/>
  <c r="BA16" i="31"/>
  <c r="AZ21" i="30"/>
  <c r="AU27" i="34"/>
  <c r="AW16" i="34"/>
  <c r="AS25" i="31"/>
  <c r="AU14" i="31"/>
  <c r="AW20" i="30"/>
  <c r="AL27" i="34"/>
  <c r="AN16" i="34"/>
  <c r="AP24" i="31"/>
  <c r="AN15" i="31"/>
  <c r="AN25" i="30"/>
  <c r="AM18" i="30"/>
  <c r="AN11" i="30"/>
  <c r="AE23" i="34"/>
  <c r="AI17" i="34"/>
  <c r="AG12" i="34"/>
  <c r="AE26" i="31"/>
  <c r="AI20" i="31"/>
  <c r="AG15" i="31"/>
  <c r="AE27" i="30"/>
  <c r="AI21" i="30"/>
  <c r="AG16" i="30"/>
  <c r="AE11" i="30"/>
  <c r="AB12" i="34"/>
  <c r="AB15" i="31"/>
  <c r="AB16" i="30"/>
  <c r="W24" i="34"/>
  <c r="U19" i="34"/>
  <c r="Y13" i="34"/>
  <c r="W27" i="31"/>
  <c r="U22" i="31"/>
  <c r="Y16" i="31"/>
  <c r="W11" i="31"/>
  <c r="U23" i="30"/>
  <c r="Y17" i="30"/>
  <c r="W12" i="30"/>
  <c r="N24" i="34"/>
  <c r="R18" i="34"/>
  <c r="P13" i="34"/>
  <c r="N27" i="31"/>
  <c r="R21" i="31"/>
  <c r="P16" i="31"/>
  <c r="N11" i="31"/>
  <c r="R22" i="30"/>
  <c r="P17" i="30"/>
  <c r="N12" i="30"/>
  <c r="F24" i="34"/>
  <c r="I20" i="34"/>
  <c r="K16" i="34"/>
  <c r="H13" i="34"/>
  <c r="F26" i="31"/>
  <c r="H23" i="31"/>
  <c r="J20" i="31"/>
  <c r="F18" i="31"/>
  <c r="H15" i="31"/>
  <c r="J12" i="31"/>
  <c r="F27" i="30"/>
  <c r="H24" i="30"/>
  <c r="J21" i="30"/>
  <c r="F19" i="30"/>
  <c r="H16" i="30"/>
  <c r="J13" i="30"/>
  <c r="F11" i="30"/>
  <c r="D12" i="34"/>
  <c r="D15" i="31"/>
  <c r="D16" i="30"/>
  <c r="BG26" i="28"/>
  <c r="BI23" i="28"/>
  <c r="BK20" i="28"/>
  <c r="BG18" i="28"/>
  <c r="BI15" i="28"/>
  <c r="BK12" i="28"/>
  <c r="AZ27" i="28"/>
  <c r="BB24" i="28"/>
  <c r="BD21" i="28"/>
  <c r="AZ19" i="28"/>
  <c r="BB16" i="28"/>
  <c r="BD13" i="28"/>
  <c r="AZ11" i="28"/>
  <c r="AU25" i="28"/>
  <c r="AW22" i="28"/>
  <c r="AS20" i="28"/>
  <c r="AU17" i="28"/>
  <c r="AW14" i="28"/>
  <c r="AS12" i="28"/>
  <c r="AN26" i="28"/>
  <c r="AP23" i="28"/>
  <c r="AL21" i="28"/>
  <c r="AN18" i="28"/>
  <c r="AP15" i="28"/>
  <c r="AL13" i="28"/>
  <c r="AG27" i="28"/>
  <c r="AI24" i="28"/>
  <c r="AE22" i="28"/>
  <c r="AG19" i="28"/>
  <c r="AI16" i="28"/>
  <c r="AE14" i="28"/>
  <c r="AG11" i="28"/>
  <c r="AB21" i="28"/>
  <c r="AB13" i="28"/>
  <c r="U26" i="28"/>
  <c r="W23" i="28"/>
  <c r="Y20" i="28"/>
  <c r="U18" i="28"/>
  <c r="W15" i="28"/>
  <c r="Y12" i="28"/>
  <c r="F14" i="28"/>
  <c r="J16" i="28"/>
  <c r="H19" i="28"/>
  <c r="F22" i="28"/>
  <c r="J24" i="28"/>
  <c r="H27" i="28"/>
  <c r="G11" i="28"/>
  <c r="D14" i="28"/>
  <c r="D22" i="28"/>
  <c r="BJ12" i="4"/>
  <c r="BF14" i="4"/>
  <c r="BH15" i="4"/>
  <c r="BJ16" i="4"/>
  <c r="BF18" i="4"/>
  <c r="BH19" i="4"/>
  <c r="BJ20" i="4"/>
  <c r="BF22" i="4"/>
  <c r="BH23" i="4"/>
  <c r="BJ24" i="4"/>
  <c r="BF26" i="4"/>
  <c r="BH27" i="4"/>
  <c r="BC12" i="4"/>
  <c r="AY14" i="4"/>
  <c r="BA15" i="4"/>
  <c r="BC16" i="4"/>
  <c r="AY18" i="4"/>
  <c r="BA19" i="4"/>
  <c r="BC20" i="4"/>
  <c r="AY22" i="4"/>
  <c r="BA23" i="4"/>
  <c r="BC24" i="4"/>
  <c r="AY26" i="4"/>
  <c r="BA27" i="4"/>
  <c r="AV12" i="4"/>
  <c r="AR14" i="4"/>
  <c r="AT15" i="4"/>
  <c r="AV16" i="4"/>
  <c r="AR18" i="4"/>
  <c r="AT19" i="4"/>
  <c r="AV20" i="4"/>
  <c r="AR22" i="4"/>
  <c r="AT23" i="4"/>
  <c r="AV24" i="4"/>
  <c r="AR26" i="4"/>
  <c r="AT27" i="4"/>
  <c r="AO12" i="4"/>
  <c r="AK14" i="4"/>
  <c r="AM15" i="4"/>
  <c r="AO16" i="4"/>
  <c r="AK18" i="4"/>
  <c r="AM19" i="4"/>
  <c r="AO20" i="4"/>
  <c r="AK22" i="4"/>
  <c r="AM23" i="4"/>
  <c r="AO24" i="4"/>
  <c r="AK26" i="4"/>
  <c r="AM27" i="4"/>
  <c r="AH12" i="4"/>
  <c r="AD14" i="4"/>
  <c r="AF15" i="4"/>
  <c r="AH16" i="4"/>
  <c r="AD18" i="4"/>
  <c r="AF19" i="4"/>
  <c r="AH20" i="4"/>
  <c r="AD22" i="4"/>
  <c r="AF23" i="4"/>
  <c r="AH24" i="4"/>
  <c r="AD26" i="4"/>
  <c r="AF27" i="4"/>
  <c r="BG11" i="4"/>
  <c r="AW11" i="4"/>
  <c r="AN11" i="4"/>
  <c r="AE11" i="4"/>
  <c r="AB14" i="4"/>
  <c r="AB18" i="4"/>
  <c r="AB22" i="4"/>
  <c r="AB26" i="4"/>
  <c r="W12" i="4"/>
  <c r="Y13" i="4"/>
  <c r="U15" i="4"/>
  <c r="W16" i="4"/>
  <c r="Y17" i="4"/>
  <c r="U19" i="4"/>
  <c r="W20" i="4"/>
  <c r="Y21" i="4"/>
  <c r="U23" i="4"/>
  <c r="W24" i="4"/>
  <c r="Y25" i="4"/>
  <c r="U27" i="4"/>
  <c r="U11" i="4"/>
  <c r="AP21" i="34"/>
  <c r="AP14" i="30"/>
  <c r="AG20" i="34"/>
  <c r="AE18" i="31"/>
  <c r="AG24" i="30"/>
  <c r="AI13" i="30"/>
  <c r="AB23" i="31"/>
  <c r="U27" i="34"/>
  <c r="W16" i="34"/>
  <c r="Y24" i="31"/>
  <c r="Y25" i="30"/>
  <c r="U15" i="30"/>
  <c r="P21" i="34"/>
  <c r="N19" i="31"/>
  <c r="P25" i="30"/>
  <c r="R14" i="30"/>
  <c r="J18" i="34"/>
  <c r="I11" i="34"/>
  <c r="H27" i="31"/>
  <c r="F22" i="31"/>
  <c r="J16" i="31"/>
  <c r="J25" i="30"/>
  <c r="H20" i="30"/>
  <c r="H12" i="30"/>
  <c r="BI27" i="28"/>
  <c r="BK16" i="28"/>
  <c r="BD25" i="28"/>
  <c r="BD17" i="28"/>
  <c r="AW26" i="28"/>
  <c r="AW18" i="28"/>
  <c r="AP27" i="28"/>
  <c r="AP19" i="28"/>
  <c r="AP11" i="28"/>
  <c r="AI20" i="28"/>
  <c r="AI12" i="28"/>
  <c r="W27" i="28"/>
  <c r="W19" i="28"/>
  <c r="W11" i="28"/>
  <c r="F18" i="28"/>
  <c r="K11" i="28"/>
  <c r="BF12" i="4"/>
  <c r="BF16" i="4"/>
  <c r="BF20" i="4"/>
  <c r="BF24" i="4"/>
  <c r="AY12" i="4"/>
  <c r="AY16" i="4"/>
  <c r="AY20" i="4"/>
  <c r="AY24" i="4"/>
  <c r="AR12" i="4"/>
  <c r="AR16" i="4"/>
  <c r="AT21" i="4"/>
  <c r="AT25" i="4"/>
  <c r="AM13" i="4"/>
  <c r="AM17" i="4"/>
  <c r="AM21" i="4"/>
  <c r="AM25" i="4"/>
  <c r="AF13" i="4"/>
  <c r="AF17" i="4"/>
  <c r="AF21" i="4"/>
  <c r="AF25" i="4"/>
  <c r="BB11" i="4"/>
  <c r="AB12" i="4"/>
  <c r="AB24" i="4"/>
  <c r="W14" i="4"/>
  <c r="U17" i="4"/>
  <c r="U21" i="4"/>
  <c r="U25" i="4"/>
  <c r="Y27" i="4"/>
  <c r="BK26" i="31"/>
  <c r="AZ18" i="34"/>
  <c r="BC12" i="31"/>
  <c r="BB18" i="30"/>
  <c r="AW24" i="34"/>
  <c r="AS14" i="34"/>
  <c r="AU22" i="31"/>
  <c r="AW11" i="31"/>
  <c r="AS18" i="30"/>
  <c r="AN24" i="34"/>
  <c r="AP13" i="34"/>
  <c r="AL22" i="31"/>
  <c r="AP13" i="31"/>
  <c r="AO23" i="30"/>
  <c r="AN16" i="30"/>
  <c r="AE27" i="34"/>
  <c r="AI21" i="34"/>
  <c r="AG16" i="34"/>
  <c r="AE11" i="34"/>
  <c r="AI24" i="31"/>
  <c r="AG19" i="31"/>
  <c r="AE14" i="31"/>
  <c r="AI25" i="30"/>
  <c r="AG20" i="30"/>
  <c r="AE15" i="30"/>
  <c r="AB24" i="34"/>
  <c r="AB27" i="31"/>
  <c r="AB11" i="31"/>
  <c r="AB12" i="30"/>
  <c r="U23" i="34"/>
  <c r="Y17" i="34"/>
  <c r="W12" i="34"/>
  <c r="U26" i="31"/>
  <c r="Y20" i="31"/>
  <c r="W15" i="31"/>
  <c r="U27" i="30"/>
  <c r="Y21" i="30"/>
  <c r="W16" i="30"/>
  <c r="U11" i="30"/>
  <c r="R22" i="34"/>
  <c r="P17" i="34"/>
  <c r="N12" i="34"/>
  <c r="R25" i="31"/>
  <c r="P20" i="31"/>
  <c r="N15" i="31"/>
  <c r="R26" i="30"/>
  <c r="P21" i="30"/>
  <c r="N16" i="30"/>
  <c r="K27" i="34"/>
  <c r="G23" i="34"/>
  <c r="I19" i="34"/>
  <c r="F16" i="34"/>
  <c r="I12" i="34"/>
  <c r="H25" i="31"/>
  <c r="J22" i="31"/>
  <c r="F20" i="31"/>
  <c r="H17" i="31"/>
  <c r="J14" i="31"/>
  <c r="F12" i="31"/>
  <c r="H26" i="30"/>
  <c r="J23" i="30"/>
  <c r="F21" i="30"/>
  <c r="H18" i="30"/>
  <c r="J15" i="30"/>
  <c r="F13" i="30"/>
  <c r="D24" i="34"/>
  <c r="D27" i="31"/>
  <c r="D11" i="31"/>
  <c r="D12" i="30"/>
  <c r="BI25" i="28"/>
  <c r="BK22" i="28"/>
  <c r="BG20" i="28"/>
  <c r="BI17" i="28"/>
  <c r="BK14" i="28"/>
  <c r="BG12" i="28"/>
  <c r="BB26" i="28"/>
  <c r="BD23" i="28"/>
  <c r="AZ21" i="28"/>
  <c r="BB18" i="28"/>
  <c r="BD15" i="28"/>
  <c r="AZ13" i="28"/>
  <c r="AU27" i="28"/>
  <c r="AW24" i="28"/>
  <c r="AS22" i="28"/>
  <c r="AU19" i="28"/>
  <c r="AW16" i="28"/>
  <c r="AS14" i="28"/>
  <c r="AU11" i="28"/>
  <c r="AP25" i="28"/>
  <c r="AL23" i="28"/>
  <c r="AN20" i="28"/>
  <c r="AP17" i="28"/>
  <c r="AL15" i="28"/>
  <c r="AN12" i="28"/>
  <c r="AI26" i="28"/>
  <c r="AE24" i="28"/>
  <c r="AG21" i="28"/>
  <c r="AI18" i="28"/>
  <c r="AE16" i="28"/>
  <c r="AG13" i="28"/>
  <c r="AB27" i="28"/>
  <c r="AB19" i="28"/>
  <c r="AB11" i="28"/>
  <c r="W25" i="28"/>
  <c r="Y22" i="28"/>
  <c r="U20" i="28"/>
  <c r="W17" i="28"/>
  <c r="Y14" i="28"/>
  <c r="U12" i="28"/>
  <c r="F12" i="28"/>
  <c r="J14" i="28"/>
  <c r="H17" i="28"/>
  <c r="F20" i="28"/>
  <c r="J22" i="28"/>
  <c r="H25" i="28"/>
  <c r="K27" i="28"/>
  <c r="D26" i="28"/>
  <c r="D17" i="28"/>
  <c r="BG13" i="4"/>
  <c r="BI14" i="4"/>
  <c r="BK15" i="4"/>
  <c r="BG17" i="4"/>
  <c r="BI18" i="4"/>
  <c r="BK19" i="4"/>
  <c r="BG21" i="4"/>
  <c r="BI22" i="4"/>
  <c r="BK23" i="4"/>
  <c r="BG25" i="4"/>
  <c r="BI26" i="4"/>
  <c r="BK27" i="4"/>
  <c r="AZ13" i="4"/>
  <c r="BB14" i="4"/>
  <c r="BD15" i="4"/>
  <c r="AZ17" i="4"/>
  <c r="BB18" i="4"/>
  <c r="BD19" i="4"/>
  <c r="AZ21" i="4"/>
  <c r="BB22" i="4"/>
  <c r="BD23" i="4"/>
  <c r="AZ25" i="4"/>
  <c r="BB26" i="4"/>
  <c r="BD27" i="4"/>
  <c r="AS13" i="4"/>
  <c r="AU14" i="4"/>
  <c r="AW15" i="4"/>
  <c r="AS17" i="4"/>
  <c r="AU18" i="4"/>
  <c r="AW19" i="4"/>
  <c r="AS21" i="4"/>
  <c r="AU22" i="4"/>
  <c r="AW23" i="4"/>
  <c r="AS25" i="4"/>
  <c r="AU26" i="4"/>
  <c r="AW27" i="4"/>
  <c r="AL13" i="4"/>
  <c r="AN14" i="4"/>
  <c r="AP15" i="4"/>
  <c r="AL17" i="4"/>
  <c r="AN18" i="4"/>
  <c r="AP19" i="4"/>
  <c r="AL21" i="4"/>
  <c r="AN22" i="4"/>
  <c r="AP23" i="4"/>
  <c r="AL25" i="4"/>
  <c r="AN26" i="4"/>
  <c r="AP27" i="4"/>
  <c r="AE13" i="4"/>
  <c r="AG14" i="4"/>
  <c r="AI15" i="4"/>
  <c r="AE17" i="4"/>
  <c r="AG18" i="4"/>
  <c r="AI19" i="4"/>
  <c r="AE21" i="4"/>
  <c r="AG22" i="4"/>
  <c r="AI23" i="4"/>
  <c r="AE25" i="4"/>
  <c r="AG26" i="4"/>
  <c r="AI27" i="4"/>
  <c r="BC11" i="4"/>
  <c r="AT11" i="4"/>
  <c r="AK11" i="4"/>
  <c r="AA12" i="4"/>
  <c r="AA16" i="4"/>
  <c r="AA20" i="4"/>
  <c r="AA24" i="4"/>
  <c r="AA11" i="4"/>
  <c r="T13" i="4"/>
  <c r="V14" i="4"/>
  <c r="X15" i="4"/>
  <c r="T17" i="4"/>
  <c r="V18" i="4"/>
  <c r="X19" i="4"/>
  <c r="T21" i="4"/>
  <c r="V22" i="4"/>
  <c r="X23" i="4"/>
  <c r="T25" i="4"/>
  <c r="V26" i="4"/>
  <c r="X27" i="4"/>
  <c r="BG16" i="31"/>
  <c r="AY24" i="31"/>
  <c r="BB26" i="30"/>
  <c r="BD15" i="30"/>
  <c r="AS22" i="34"/>
  <c r="AU11" i="34"/>
  <c r="AW19" i="31"/>
  <c r="AS26" i="30"/>
  <c r="AU15" i="30"/>
  <c r="AL11" i="34"/>
  <c r="AN19" i="31"/>
  <c r="AK12" i="31"/>
  <c r="AP21" i="30"/>
  <c r="AI25" i="34"/>
  <c r="AE15" i="34"/>
  <c r="AG23" i="31"/>
  <c r="AI12" i="31"/>
  <c r="AE19" i="30"/>
  <c r="AB20" i="34"/>
  <c r="AB24" i="30"/>
  <c r="Y21" i="34"/>
  <c r="U11" i="34"/>
  <c r="W19" i="31"/>
  <c r="U14" i="31"/>
  <c r="W20" i="30"/>
  <c r="R26" i="34"/>
  <c r="N16" i="34"/>
  <c r="P24" i="31"/>
  <c r="R13" i="31"/>
  <c r="N20" i="30"/>
  <c r="G22" i="34"/>
  <c r="G15" i="34"/>
  <c r="J24" i="31"/>
  <c r="H19" i="31"/>
  <c r="F14" i="31"/>
  <c r="F23" i="30"/>
  <c r="J17" i="30"/>
  <c r="D20" i="34"/>
  <c r="D23" i="31"/>
  <c r="BK24" i="28"/>
  <c r="BI19" i="28"/>
  <c r="BI11" i="28"/>
  <c r="BB20" i="28"/>
  <c r="BB12" i="28"/>
  <c r="AU21" i="28"/>
  <c r="AU13" i="28"/>
  <c r="AN22" i="28"/>
  <c r="AN14" i="28"/>
  <c r="AG23" i="28"/>
  <c r="AG15" i="28"/>
  <c r="AB17" i="28"/>
  <c r="U22" i="28"/>
  <c r="U14" i="28"/>
  <c r="H15" i="28"/>
  <c r="H23" i="28"/>
  <c r="D25" i="28"/>
  <c r="BH13" i="4"/>
  <c r="BH17" i="4"/>
  <c r="BH21" i="4"/>
  <c r="BH25" i="4"/>
  <c r="BA13" i="4"/>
  <c r="BA17" i="4"/>
  <c r="BA21" i="4"/>
  <c r="BA25" i="4"/>
  <c r="AT13" i="4"/>
  <c r="AT17" i="4"/>
  <c r="AR20" i="4"/>
  <c r="AR24" i="4"/>
  <c r="AK12" i="4"/>
  <c r="AK16" i="4"/>
  <c r="AK20" i="4"/>
  <c r="AK24" i="4"/>
  <c r="AD12" i="4"/>
  <c r="AD16" i="4"/>
  <c r="AD20" i="4"/>
  <c r="AD24" i="4"/>
  <c r="BK11" i="4"/>
  <c r="AI11" i="4"/>
  <c r="AB20" i="4"/>
  <c r="U13" i="4"/>
  <c r="Y15" i="4"/>
  <c r="Y19" i="4"/>
  <c r="Y23" i="4"/>
  <c r="W26" i="4"/>
  <c r="BW18" i="27"/>
  <c r="AR75" i="27" s="1"/>
  <c r="DK18" i="27"/>
  <c r="AV75" i="27" s="1"/>
  <c r="CI18" i="27"/>
  <c r="BD75" i="27" s="1"/>
  <c r="CJ18" i="27"/>
  <c r="BO75" i="27" s="1"/>
  <c r="DV18" i="27"/>
  <c r="DX18" i="27"/>
  <c r="CT18" i="27"/>
  <c r="BP75" i="27" s="1"/>
  <c r="CP18" i="27"/>
  <c r="AI75" i="27" s="1"/>
  <c r="EI18" i="27"/>
  <c r="BM18" i="27"/>
  <c r="AQ75" i="27" s="1"/>
  <c r="CZ18" i="27"/>
  <c r="AJ75" i="27" s="1"/>
  <c r="EO18" i="27"/>
  <c r="AY75" i="27" s="1"/>
  <c r="EN18" i="27"/>
  <c r="AN75" i="27" s="1"/>
  <c r="DJ18" i="27"/>
  <c r="AK75" i="27" s="1"/>
  <c r="DL18" i="27"/>
  <c r="CG18" i="27"/>
  <c r="AS75" i="27" s="1"/>
  <c r="CK18" i="27"/>
  <c r="BZ75" i="27" s="1"/>
  <c r="DT18" i="27"/>
  <c r="DY18" i="27"/>
  <c r="CQ18" i="27"/>
  <c r="AT75" i="27" s="1"/>
  <c r="EF18" i="27"/>
  <c r="EE18" i="27"/>
  <c r="DA18" i="27"/>
  <c r="AU75" i="27" s="1"/>
  <c r="DC18" i="27"/>
  <c r="BF75" i="27" s="1"/>
  <c r="ES18" i="27"/>
  <c r="CF75" i="27" s="1"/>
  <c r="EP18" i="27"/>
  <c r="DP18" i="27"/>
  <c r="CN75" i="27" s="1"/>
  <c r="DW18" i="27"/>
  <c r="CV18" i="27"/>
  <c r="CL75" i="27" s="1"/>
  <c r="ED18" i="27"/>
  <c r="DB18" i="27"/>
  <c r="ET18" i="27"/>
  <c r="CQ75" i="27" s="1"/>
  <c r="DN18" i="27"/>
  <c r="BR75" i="27" s="1"/>
  <c r="DM18" i="27"/>
  <c r="BG75" i="27" s="1"/>
  <c r="CL18" i="27"/>
  <c r="CK75" i="27" s="1"/>
  <c r="CF18" i="27"/>
  <c r="AH75" i="27" s="1"/>
  <c r="DZ18" i="27"/>
  <c r="CR18" i="27"/>
  <c r="CS18" i="27"/>
  <c r="BE75" i="27" s="1"/>
  <c r="EJ18" i="27"/>
  <c r="EG18" i="27"/>
  <c r="DE18" i="27"/>
  <c r="CB75" i="27" s="1"/>
  <c r="DD18" i="27"/>
  <c r="BQ75" i="27" s="1"/>
  <c r="EQ18" i="27"/>
  <c r="BJ75" i="27" s="1"/>
  <c r="ER18" i="27"/>
  <c r="BU75" i="27" s="1"/>
  <c r="DO18" i="27"/>
  <c r="CC75" i="27" s="1"/>
  <c r="CH18" i="27"/>
  <c r="DU18" i="27"/>
  <c r="CU18" i="27"/>
  <c r="CA75" i="27" s="1"/>
  <c r="EH18" i="27"/>
  <c r="DF18" i="27"/>
  <c r="CM75" i="27" s="1"/>
  <c r="M12" i="4"/>
  <c r="O13" i="4"/>
  <c r="Q14" i="4"/>
  <c r="M16" i="4"/>
  <c r="O17" i="4"/>
  <c r="Q18" i="4"/>
  <c r="M20" i="4"/>
  <c r="O21" i="4"/>
  <c r="Q22" i="4"/>
  <c r="M24" i="4"/>
  <c r="O25" i="4"/>
  <c r="Q26" i="4"/>
  <c r="G12" i="4"/>
  <c r="I13" i="4"/>
  <c r="K14" i="4"/>
  <c r="G16" i="4"/>
  <c r="I17" i="4"/>
  <c r="K18" i="4"/>
  <c r="G20" i="4"/>
  <c r="I21" i="4"/>
  <c r="K22" i="4"/>
  <c r="G24" i="4"/>
  <c r="I25" i="4"/>
  <c r="K26" i="4"/>
  <c r="I11" i="4"/>
  <c r="D16" i="4"/>
  <c r="D24" i="4"/>
  <c r="P12" i="4"/>
  <c r="P16" i="4"/>
  <c r="N19" i="4"/>
  <c r="N23" i="4"/>
  <c r="N27" i="4"/>
  <c r="F14" i="4"/>
  <c r="J16" i="4"/>
  <c r="F22" i="4"/>
  <c r="F26" i="4"/>
  <c r="D19" i="4"/>
  <c r="Q12" i="4"/>
  <c r="Q16" i="4"/>
  <c r="Q20" i="4"/>
  <c r="Q24" i="4"/>
  <c r="N11" i="4"/>
  <c r="G14" i="4"/>
  <c r="G18" i="4"/>
  <c r="K20" i="4"/>
  <c r="K24" i="4"/>
  <c r="D12" i="4"/>
  <c r="N13" i="4"/>
  <c r="P18" i="4"/>
  <c r="R23" i="4"/>
  <c r="R27" i="4"/>
  <c r="F16" i="4"/>
  <c r="F20" i="4"/>
  <c r="H25" i="4"/>
  <c r="D23" i="4"/>
  <c r="N12" i="4"/>
  <c r="P13" i="4"/>
  <c r="R14" i="4"/>
  <c r="N16" i="4"/>
  <c r="P17" i="4"/>
  <c r="R18" i="4"/>
  <c r="N20" i="4"/>
  <c r="P21" i="4"/>
  <c r="R22" i="4"/>
  <c r="N24" i="4"/>
  <c r="P25" i="4"/>
  <c r="R26" i="4"/>
  <c r="Q11" i="4"/>
  <c r="H12" i="4"/>
  <c r="J13" i="4"/>
  <c r="F15" i="4"/>
  <c r="H16" i="4"/>
  <c r="J17" i="4"/>
  <c r="F19" i="4"/>
  <c r="H20" i="4"/>
  <c r="J21" i="4"/>
  <c r="F23" i="4"/>
  <c r="H24" i="4"/>
  <c r="J25" i="4"/>
  <c r="F27" i="4"/>
  <c r="H11" i="4"/>
  <c r="D17" i="4"/>
  <c r="D25" i="4"/>
  <c r="R13" i="4"/>
  <c r="R17" i="4"/>
  <c r="R21" i="4"/>
  <c r="R25" i="4"/>
  <c r="O11" i="4"/>
  <c r="F18" i="4"/>
  <c r="J20" i="4"/>
  <c r="J24" i="4"/>
  <c r="F11" i="4"/>
  <c r="M14" i="4"/>
  <c r="M18" i="4"/>
  <c r="M22" i="4"/>
  <c r="M26" i="4"/>
  <c r="K12" i="4"/>
  <c r="K16" i="4"/>
  <c r="I23" i="4"/>
  <c r="I27" i="4"/>
  <c r="D11" i="4"/>
  <c r="R15" i="4"/>
  <c r="N21" i="4"/>
  <c r="P26" i="4"/>
  <c r="J14" i="4"/>
  <c r="H21" i="4"/>
  <c r="J26" i="4"/>
  <c r="O12" i="4"/>
  <c r="Q13" i="4"/>
  <c r="M15" i="4"/>
  <c r="O16" i="4"/>
  <c r="Q17" i="4"/>
  <c r="M19" i="4"/>
  <c r="O20" i="4"/>
  <c r="Q21" i="4"/>
  <c r="M23" i="4"/>
  <c r="O24" i="4"/>
  <c r="Q25" i="4"/>
  <c r="M27" i="4"/>
  <c r="P11" i="4"/>
  <c r="I12" i="4"/>
  <c r="K13" i="4"/>
  <c r="G15" i="4"/>
  <c r="I16" i="4"/>
  <c r="K17" i="4"/>
  <c r="G19" i="4"/>
  <c r="I20" i="4"/>
  <c r="K21" i="4"/>
  <c r="G23" i="4"/>
  <c r="I24" i="4"/>
  <c r="K25" i="4"/>
  <c r="G27" i="4"/>
  <c r="G11" i="4"/>
  <c r="D18" i="4"/>
  <c r="D26" i="4"/>
  <c r="N15" i="4"/>
  <c r="P20" i="4"/>
  <c r="P24" i="4"/>
  <c r="J12" i="4"/>
  <c r="H15" i="4"/>
  <c r="H19" i="4"/>
  <c r="H23" i="4"/>
  <c r="H27" i="4"/>
  <c r="D27" i="4"/>
  <c r="O15" i="4"/>
  <c r="O19" i="4"/>
  <c r="O23" i="4"/>
  <c r="O27" i="4"/>
  <c r="I15" i="4"/>
  <c r="I19" i="4"/>
  <c r="G22" i="4"/>
  <c r="G26" i="4"/>
  <c r="D20" i="4"/>
  <c r="P14" i="4"/>
  <c r="P22" i="4"/>
  <c r="F12" i="4"/>
  <c r="H17" i="4"/>
  <c r="J22" i="4"/>
  <c r="J11" i="4"/>
  <c r="R12" i="4"/>
  <c r="N14" i="4"/>
  <c r="P15" i="4"/>
  <c r="R16" i="4"/>
  <c r="N18" i="4"/>
  <c r="P19" i="4"/>
  <c r="R20" i="4"/>
  <c r="N22" i="4"/>
  <c r="P23" i="4"/>
  <c r="R24" i="4"/>
  <c r="N26" i="4"/>
  <c r="P27" i="4"/>
  <c r="M11" i="4"/>
  <c r="F13" i="4"/>
  <c r="H14" i="4"/>
  <c r="J15" i="4"/>
  <c r="F17" i="4"/>
  <c r="H18" i="4"/>
  <c r="J19" i="4"/>
  <c r="F21" i="4"/>
  <c r="H22" i="4"/>
  <c r="J23" i="4"/>
  <c r="F25" i="4"/>
  <c r="H26" i="4"/>
  <c r="J27" i="4"/>
  <c r="D13" i="4"/>
  <c r="D21" i="4"/>
  <c r="M13" i="4"/>
  <c r="O14" i="4"/>
  <c r="Q15" i="4"/>
  <c r="M17" i="4"/>
  <c r="O18" i="4"/>
  <c r="Q19" i="4"/>
  <c r="M21" i="4"/>
  <c r="O22" i="4"/>
  <c r="Q23" i="4"/>
  <c r="M25" i="4"/>
  <c r="O26" i="4"/>
  <c r="Q27" i="4"/>
  <c r="K11" i="4"/>
  <c r="G13" i="4"/>
  <c r="I14" i="4"/>
  <c r="K15" i="4"/>
  <c r="G17" i="4"/>
  <c r="I18" i="4"/>
  <c r="K19" i="4"/>
  <c r="G21" i="4"/>
  <c r="I22" i="4"/>
  <c r="K23" i="4"/>
  <c r="G25" i="4"/>
  <c r="I26" i="4"/>
  <c r="K27" i="4"/>
  <c r="D14" i="4"/>
  <c r="D22" i="4"/>
  <c r="N17" i="4"/>
  <c r="R19" i="4"/>
  <c r="N25" i="4"/>
  <c r="H13" i="4"/>
  <c r="J18" i="4"/>
  <c r="F24" i="4"/>
  <c r="D15" i="4"/>
  <c r="AB39" i="12"/>
  <c r="AC40" i="12"/>
  <c r="AD31" i="12"/>
  <c r="AE34" i="12"/>
  <c r="AA36" i="12"/>
  <c r="AB23" i="12"/>
  <c r="AC24" i="12"/>
  <c r="AD25" i="12"/>
  <c r="AE28" i="12"/>
  <c r="AA17" i="12"/>
  <c r="AB18" i="12"/>
  <c r="AC19" i="12"/>
  <c r="AD20" i="12"/>
  <c r="Z32" i="12"/>
  <c r="Z20" i="12"/>
  <c r="T39" i="12"/>
  <c r="U40" i="12"/>
  <c r="V31" i="12"/>
  <c r="W32" i="12"/>
  <c r="X35" i="12"/>
  <c r="T23" i="12"/>
  <c r="U24" i="12"/>
  <c r="V25" i="12"/>
  <c r="W26" i="12"/>
  <c r="X16" i="12"/>
  <c r="T18" i="12"/>
  <c r="U19" i="12"/>
  <c r="V20" i="12"/>
  <c r="W13" i="12"/>
  <c r="S34" i="12"/>
  <c r="S24" i="12"/>
  <c r="T11" i="12"/>
  <c r="Q31" i="12"/>
  <c r="M33" i="12"/>
  <c r="N34" i="12"/>
  <c r="O35" i="12"/>
  <c r="P36" i="12"/>
  <c r="Q25" i="12"/>
  <c r="M27" i="12"/>
  <c r="N28" i="12"/>
  <c r="L36" i="12"/>
  <c r="L26" i="12"/>
  <c r="P16" i="12"/>
  <c r="Q19" i="12"/>
  <c r="L19" i="12"/>
  <c r="N13" i="12"/>
  <c r="N11" i="12"/>
  <c r="G39" i="12"/>
  <c r="H40" i="12"/>
  <c r="I31" i="12"/>
  <c r="J34" i="12"/>
  <c r="F36" i="12"/>
  <c r="G23" i="12"/>
  <c r="H24" i="12"/>
  <c r="I25" i="12"/>
  <c r="J28" i="12"/>
  <c r="F17" i="12"/>
  <c r="G18" i="12"/>
  <c r="H19" i="12"/>
  <c r="I20" i="12"/>
  <c r="E34" i="12"/>
  <c r="E24" i="12"/>
  <c r="I13" i="12"/>
  <c r="G17" i="12"/>
  <c r="AC39" i="12"/>
  <c r="AD40" i="12"/>
  <c r="AE33" i="12"/>
  <c r="AA35" i="12"/>
  <c r="AB36" i="12"/>
  <c r="AC23" i="12"/>
  <c r="AD24" i="12"/>
  <c r="AE27" i="12"/>
  <c r="AA16" i="12"/>
  <c r="AB17" i="12"/>
  <c r="AC18" i="12"/>
  <c r="AD19" i="12"/>
  <c r="AE11" i="12"/>
  <c r="Z31" i="12"/>
  <c r="Z19" i="12"/>
  <c r="U39" i="12"/>
  <c r="V40" i="12"/>
  <c r="W31" i="12"/>
  <c r="X34" i="12"/>
  <c r="T36" i="12"/>
  <c r="U23" i="12"/>
  <c r="V24" i="12"/>
  <c r="W25" i="12"/>
  <c r="X28" i="12"/>
  <c r="T17" i="12"/>
  <c r="U18" i="12"/>
  <c r="V19" i="12"/>
  <c r="W20" i="12"/>
  <c r="S33" i="12"/>
  <c r="S23" i="12"/>
  <c r="U11" i="12"/>
  <c r="Q40" i="12"/>
  <c r="M32" i="12"/>
  <c r="N33" i="12"/>
  <c r="O34" i="12"/>
  <c r="P35" i="12"/>
  <c r="Q24" i="12"/>
  <c r="M26" i="12"/>
  <c r="N27" i="12"/>
  <c r="O28" i="12"/>
  <c r="L35" i="12"/>
  <c r="L25" i="12"/>
  <c r="Q18" i="12"/>
  <c r="M20" i="12"/>
  <c r="L18" i="12"/>
  <c r="O13" i="12"/>
  <c r="O11" i="12"/>
  <c r="H39" i="12"/>
  <c r="I40" i="12"/>
  <c r="J33" i="12"/>
  <c r="F35" i="12"/>
  <c r="G36" i="12"/>
  <c r="H23" i="12"/>
  <c r="I24" i="12"/>
  <c r="J27" i="12"/>
  <c r="F16" i="12"/>
  <c r="H18" i="12"/>
  <c r="AD39" i="12"/>
  <c r="AE32" i="12"/>
  <c r="AA34" i="12"/>
  <c r="AB35" i="12"/>
  <c r="AC36" i="12"/>
  <c r="AD23" i="12"/>
  <c r="AE26" i="12"/>
  <c r="AA28" i="12"/>
  <c r="AB16" i="12"/>
  <c r="AC17" i="12"/>
  <c r="AD18" i="12"/>
  <c r="AE13" i="12"/>
  <c r="Z40" i="12"/>
  <c r="Z28" i="12"/>
  <c r="Z18" i="12"/>
  <c r="V39" i="12"/>
  <c r="W40" i="12"/>
  <c r="X33" i="12"/>
  <c r="T35" i="12"/>
  <c r="U36" i="12"/>
  <c r="V23" i="12"/>
  <c r="W24" i="12"/>
  <c r="X27" i="12"/>
  <c r="T16" i="12"/>
  <c r="U17" i="12"/>
  <c r="V18" i="12"/>
  <c r="W19" i="12"/>
  <c r="S32" i="12"/>
  <c r="S20" i="12"/>
  <c r="V11" i="12"/>
  <c r="Q39" i="12"/>
  <c r="M31" i="12"/>
  <c r="N32" i="12"/>
  <c r="O33" i="12"/>
  <c r="P34" i="12"/>
  <c r="Q23" i="12"/>
  <c r="M25" i="12"/>
  <c r="N26" i="12"/>
  <c r="O27" i="12"/>
  <c r="P28" i="12"/>
  <c r="L34" i="12"/>
  <c r="L24" i="12"/>
  <c r="Q17" i="12"/>
  <c r="M19" i="12"/>
  <c r="N20" i="12"/>
  <c r="L16" i="12"/>
  <c r="P13" i="12"/>
  <c r="P11" i="12"/>
  <c r="I39" i="12"/>
  <c r="J32" i="12"/>
  <c r="F34" i="12"/>
  <c r="G35" i="12"/>
  <c r="H36" i="12"/>
  <c r="I23" i="12"/>
  <c r="J26" i="12"/>
  <c r="F28" i="12"/>
  <c r="G16" i="12"/>
  <c r="AE39" i="12"/>
  <c r="AA31" i="12"/>
  <c r="AB32" i="12"/>
  <c r="AC33" i="12"/>
  <c r="AD34" i="12"/>
  <c r="AE23" i="12"/>
  <c r="AA25" i="12"/>
  <c r="AB26" i="12"/>
  <c r="AC27" i="12"/>
  <c r="AD28" i="12"/>
  <c r="AE18" i="12"/>
  <c r="AA20" i="12"/>
  <c r="AB13" i="12"/>
  <c r="AC11" i="12"/>
  <c r="Z35" i="12"/>
  <c r="Z25" i="12"/>
  <c r="Z13" i="12"/>
  <c r="X40" i="12"/>
  <c r="T32" i="12"/>
  <c r="U33" i="12"/>
  <c r="V34" i="12"/>
  <c r="W35" i="12"/>
  <c r="X24" i="12"/>
  <c r="T26" i="12"/>
  <c r="U27" i="12"/>
  <c r="V28" i="12"/>
  <c r="W16" i="12"/>
  <c r="X19" i="12"/>
  <c r="T13" i="12"/>
  <c r="S39" i="12"/>
  <c r="S27" i="12"/>
  <c r="S17" i="12"/>
  <c r="N39" i="12"/>
  <c r="O40" i="12"/>
  <c r="P31" i="12"/>
  <c r="Q34" i="12"/>
  <c r="M36" i="12"/>
  <c r="N23" i="12"/>
  <c r="O24" i="12"/>
  <c r="P25" i="12"/>
  <c r="Q28" i="12"/>
  <c r="L31" i="12"/>
  <c r="M16" i="12"/>
  <c r="N17" i="12"/>
  <c r="O18" i="12"/>
  <c r="P19" i="12"/>
  <c r="E17" i="12"/>
  <c r="Q13" i="12"/>
  <c r="Q11" i="12"/>
  <c r="J39" i="12"/>
  <c r="F31" i="12"/>
  <c r="G32" i="12"/>
  <c r="H33" i="12"/>
  <c r="I34" i="12"/>
  <c r="J23" i="12"/>
  <c r="F25" i="12"/>
  <c r="G26" i="12"/>
  <c r="H27" i="12"/>
  <c r="I28" i="12"/>
  <c r="J18" i="12"/>
  <c r="F20" i="12"/>
  <c r="E39" i="12"/>
  <c r="E27" i="12"/>
  <c r="F13" i="12"/>
  <c r="G11" i="12"/>
  <c r="AE31" i="12"/>
  <c r="AB34" i="12"/>
  <c r="AD36" i="12"/>
  <c r="AA27" i="12"/>
  <c r="AC16" i="12"/>
  <c r="AE20" i="12"/>
  <c r="Z39" i="12"/>
  <c r="Z17" i="12"/>
  <c r="X32" i="12"/>
  <c r="U35" i="12"/>
  <c r="W23" i="12"/>
  <c r="T28" i="12"/>
  <c r="V17" i="12"/>
  <c r="X13" i="12"/>
  <c r="S19" i="12"/>
  <c r="N40" i="12"/>
  <c r="P32" i="12"/>
  <c r="M23" i="12"/>
  <c r="O25" i="12"/>
  <c r="L32" i="12"/>
  <c r="M17" i="12"/>
  <c r="O19" i="12"/>
  <c r="L13" i="12"/>
  <c r="J40" i="12"/>
  <c r="G33" i="12"/>
  <c r="I35" i="12"/>
  <c r="F26" i="12"/>
  <c r="H28" i="12"/>
  <c r="I17" i="12"/>
  <c r="G19" i="12"/>
  <c r="E28" i="12"/>
  <c r="H13" i="12"/>
  <c r="J11" i="12"/>
  <c r="AD32" i="12"/>
  <c r="AA23" i="12"/>
  <c r="AE16" i="12"/>
  <c r="Z33" i="12"/>
  <c r="W33" i="12"/>
  <c r="T24" i="12"/>
  <c r="X17" i="12"/>
  <c r="S35" i="12"/>
  <c r="P33" i="12"/>
  <c r="O26" i="12"/>
  <c r="M18" i="12"/>
  <c r="G34" i="12"/>
  <c r="F27" i="12"/>
  <c r="J13" i="12"/>
  <c r="AA33" i="12"/>
  <c r="AE25" i="12"/>
  <c r="AD17" i="12"/>
  <c r="Z27" i="12"/>
  <c r="T34" i="12"/>
  <c r="W18" i="12"/>
  <c r="W11" i="12"/>
  <c r="N24" i="12"/>
  <c r="L20" i="12"/>
  <c r="H34" i="12"/>
  <c r="G27" i="12"/>
  <c r="J19" i="12"/>
  <c r="F11" i="12"/>
  <c r="H20" i="12"/>
  <c r="AA32" i="12"/>
  <c r="AC34" i="12"/>
  <c r="AE24" i="12"/>
  <c r="AB27" i="12"/>
  <c r="AD16" i="12"/>
  <c r="AA13" i="12"/>
  <c r="Z36" i="12"/>
  <c r="Z16" i="12"/>
  <c r="T33" i="12"/>
  <c r="V35" i="12"/>
  <c r="X25" i="12"/>
  <c r="U28" i="12"/>
  <c r="W17" i="12"/>
  <c r="S40" i="12"/>
  <c r="S18" i="12"/>
  <c r="P40" i="12"/>
  <c r="M35" i="12"/>
  <c r="O23" i="12"/>
  <c r="Q27" i="12"/>
  <c r="L28" i="12"/>
  <c r="O17" i="12"/>
  <c r="E16" i="12"/>
  <c r="E11" i="12"/>
  <c r="G31" i="12"/>
  <c r="I33" i="12"/>
  <c r="F24" i="12"/>
  <c r="H26" i="12"/>
  <c r="I19" i="12"/>
  <c r="J20" i="12"/>
  <c r="E26" i="12"/>
  <c r="AB40" i="12"/>
  <c r="AC25" i="12"/>
  <c r="AB19" i="12"/>
  <c r="S11" i="12"/>
  <c r="S13" i="12"/>
  <c r="O20" i="12"/>
  <c r="J31" i="12"/>
  <c r="F18" i="12"/>
  <c r="E23" i="12"/>
  <c r="AC35" i="12"/>
  <c r="AB28" i="12"/>
  <c r="AA11" i="12"/>
  <c r="V36" i="12"/>
  <c r="U16" i="12"/>
  <c r="S31" i="12"/>
  <c r="O31" i="12"/>
  <c r="P20" i="12"/>
  <c r="F32" i="12"/>
  <c r="J24" i="12"/>
  <c r="I18" i="12"/>
  <c r="E20" i="12"/>
  <c r="E32" i="12"/>
  <c r="AA40" i="12"/>
  <c r="AC32" i="12"/>
  <c r="AE36" i="12"/>
  <c r="AB25" i="12"/>
  <c r="AD27" i="12"/>
  <c r="AA19" i="12"/>
  <c r="AC13" i="12"/>
  <c r="Z34" i="12"/>
  <c r="Z11" i="12"/>
  <c r="T31" i="12"/>
  <c r="V33" i="12"/>
  <c r="X23" i="12"/>
  <c r="U26" i="12"/>
  <c r="W28" i="12"/>
  <c r="T20" i="12"/>
  <c r="S36" i="12"/>
  <c r="S16" i="12"/>
  <c r="Q32" i="12"/>
  <c r="N35" i="12"/>
  <c r="P23" i="12"/>
  <c r="M28" i="12"/>
  <c r="L27" i="12"/>
  <c r="P17" i="12"/>
  <c r="M13" i="12"/>
  <c r="F39" i="12"/>
  <c r="H31" i="12"/>
  <c r="J35" i="12"/>
  <c r="G24" i="12"/>
  <c r="I26" i="12"/>
  <c r="J17" i="12"/>
  <c r="E40" i="12"/>
  <c r="E25" i="12"/>
  <c r="AD13" i="12"/>
  <c r="U31" i="12"/>
  <c r="V26" i="12"/>
  <c r="U20" i="12"/>
  <c r="N31" i="12"/>
  <c r="M24" i="12"/>
  <c r="L23" i="12"/>
  <c r="I36" i="12"/>
  <c r="H16" i="12"/>
  <c r="E36" i="12"/>
  <c r="W39" i="12"/>
  <c r="X26" i="12"/>
  <c r="M39" i="12"/>
  <c r="Q35" i="12"/>
  <c r="P26" i="12"/>
  <c r="N18" i="12"/>
  <c r="I16" i="12"/>
  <c r="E35" i="12"/>
  <c r="I11" i="12"/>
  <c r="AE40" i="12"/>
  <c r="AB33" i="12"/>
  <c r="AD35" i="12"/>
  <c r="AA26" i="12"/>
  <c r="AC28" i="12"/>
  <c r="AE19" i="12"/>
  <c r="AB11" i="12"/>
  <c r="Z26" i="12"/>
  <c r="X31" i="12"/>
  <c r="U34" i="12"/>
  <c r="W36" i="12"/>
  <c r="T27" i="12"/>
  <c r="V16" i="12"/>
  <c r="X20" i="12"/>
  <c r="S28" i="12"/>
  <c r="O39" i="12"/>
  <c r="Q33" i="12"/>
  <c r="N36" i="12"/>
  <c r="P24" i="12"/>
  <c r="L40" i="12"/>
  <c r="N16" i="12"/>
  <c r="P18" i="12"/>
  <c r="E13" i="12"/>
  <c r="F40" i="12"/>
  <c r="H32" i="12"/>
  <c r="J36" i="12"/>
  <c r="G25" i="12"/>
  <c r="I27" i="12"/>
  <c r="G20" i="12"/>
  <c r="E33" i="12"/>
  <c r="E19" i="12"/>
  <c r="H11" i="12"/>
  <c r="AB31" i="12"/>
  <c r="AD33" i="12"/>
  <c r="AA24" i="12"/>
  <c r="AC26" i="12"/>
  <c r="AE17" i="12"/>
  <c r="AB20" i="12"/>
  <c r="AD11" i="12"/>
  <c r="Z24" i="12"/>
  <c r="X39" i="12"/>
  <c r="U32" i="12"/>
  <c r="W34" i="12"/>
  <c r="T25" i="12"/>
  <c r="V27" i="12"/>
  <c r="X18" i="12"/>
  <c r="U13" i="12"/>
  <c r="S26" i="12"/>
  <c r="X11" i="12"/>
  <c r="P39" i="12"/>
  <c r="M34" i="12"/>
  <c r="O36" i="12"/>
  <c r="Q26" i="12"/>
  <c r="L39" i="12"/>
  <c r="O16" i="12"/>
  <c r="Q20" i="12"/>
  <c r="M11" i="12"/>
  <c r="G40" i="12"/>
  <c r="I32" i="12"/>
  <c r="F23" i="12"/>
  <c r="H25" i="12"/>
  <c r="J16" i="12"/>
  <c r="E18" i="12"/>
  <c r="AC31" i="12"/>
  <c r="Q16" i="12"/>
  <c r="J25" i="12"/>
  <c r="G28" i="12"/>
  <c r="AB24" i="12"/>
  <c r="AD26" i="12"/>
  <c r="Q36" i="12"/>
  <c r="U25" i="12"/>
  <c r="G13" i="12"/>
  <c r="L33" i="12"/>
  <c r="Z23" i="12"/>
  <c r="T19" i="12"/>
  <c r="M40" i="12"/>
  <c r="N19" i="12"/>
  <c r="H17" i="12"/>
  <c r="S25" i="12"/>
  <c r="F19" i="12"/>
  <c r="AA18" i="12"/>
  <c r="AC20" i="12"/>
  <c r="AE35" i="12"/>
  <c r="T40" i="12"/>
  <c r="V13" i="12"/>
  <c r="O32" i="12"/>
  <c r="L17" i="12"/>
  <c r="V32" i="12"/>
  <c r="L11" i="12"/>
  <c r="P27" i="12"/>
  <c r="W27" i="12"/>
  <c r="X36" i="12"/>
  <c r="N25" i="12"/>
  <c r="F33" i="12"/>
  <c r="E31" i="12"/>
  <c r="H35" i="12"/>
  <c r="AA39" i="12"/>
  <c r="E10" i="2"/>
  <c r="L36" i="2"/>
  <c r="K35" i="2"/>
  <c r="H34" i="2"/>
  <c r="G33" i="2"/>
  <c r="F32" i="2"/>
  <c r="E31" i="2"/>
  <c r="M27" i="2"/>
  <c r="L26" i="2"/>
  <c r="K25" i="2"/>
  <c r="H24" i="2"/>
  <c r="G23" i="2"/>
  <c r="F20" i="2"/>
  <c r="E19" i="2"/>
  <c r="M17" i="2"/>
  <c r="L16" i="2"/>
  <c r="K15" i="2"/>
  <c r="F12" i="2"/>
  <c r="G10" i="2"/>
  <c r="E12" i="2"/>
  <c r="F15" i="2"/>
  <c r="K40" i="2"/>
  <c r="F35" i="2"/>
  <c r="L31" i="2"/>
  <c r="G26" i="2"/>
  <c r="M20" i="2"/>
  <c r="H17" i="2"/>
  <c r="E15" i="2"/>
  <c r="F36" i="2"/>
  <c r="L32" i="2"/>
  <c r="K31" i="2"/>
  <c r="F26" i="2"/>
  <c r="L20" i="2"/>
  <c r="G17" i="2"/>
  <c r="M10" i="2"/>
  <c r="M15" i="2"/>
  <c r="E40" i="2"/>
  <c r="H33" i="2"/>
  <c r="E28" i="2"/>
  <c r="H23" i="2"/>
  <c r="M16" i="2"/>
  <c r="K36" i="2"/>
  <c r="H35" i="2"/>
  <c r="G34" i="2"/>
  <c r="F33" i="2"/>
  <c r="E32" i="2"/>
  <c r="M28" i="2"/>
  <c r="L27" i="2"/>
  <c r="K26" i="2"/>
  <c r="H25" i="2"/>
  <c r="G24" i="2"/>
  <c r="F23" i="2"/>
  <c r="E20" i="2"/>
  <c r="M18" i="2"/>
  <c r="L17" i="2"/>
  <c r="K16" i="2"/>
  <c r="H15" i="2"/>
  <c r="F10" i="2"/>
  <c r="H39" i="2"/>
  <c r="E34" i="2"/>
  <c r="K28" i="2"/>
  <c r="F25" i="2"/>
  <c r="L19" i="2"/>
  <c r="G16" i="2"/>
  <c r="H40" i="2"/>
  <c r="E35" i="2"/>
  <c r="H28" i="2"/>
  <c r="E25" i="2"/>
  <c r="K19" i="2"/>
  <c r="F18" i="2"/>
  <c r="K10" i="2"/>
  <c r="K34" i="2"/>
  <c r="M26" i="2"/>
  <c r="G20" i="2"/>
  <c r="G12" i="2"/>
  <c r="L40" i="2"/>
  <c r="K39" i="2"/>
  <c r="H36" i="2"/>
  <c r="G35" i="2"/>
  <c r="F34" i="2"/>
  <c r="E33" i="2"/>
  <c r="M31" i="2"/>
  <c r="L28" i="2"/>
  <c r="K27" i="2"/>
  <c r="H26" i="2"/>
  <c r="G25" i="2"/>
  <c r="F24" i="2"/>
  <c r="E23" i="2"/>
  <c r="M19" i="2"/>
  <c r="L18" i="2"/>
  <c r="K17" i="2"/>
  <c r="H16" i="2"/>
  <c r="G15" i="2"/>
  <c r="G36" i="2"/>
  <c r="M32" i="2"/>
  <c r="H27" i="2"/>
  <c r="E24" i="2"/>
  <c r="K18" i="2"/>
  <c r="G39" i="2"/>
  <c r="M33" i="2"/>
  <c r="G27" i="2"/>
  <c r="M23" i="2"/>
  <c r="H18" i="2"/>
  <c r="E17" i="2"/>
  <c r="M36" i="2"/>
  <c r="G32" i="2"/>
  <c r="K24" i="2"/>
  <c r="E18" i="2"/>
  <c r="H10" i="2"/>
  <c r="G40" i="2"/>
  <c r="F39" i="2"/>
  <c r="E36" i="2"/>
  <c r="M34" i="2"/>
  <c r="L33" i="2"/>
  <c r="K32" i="2"/>
  <c r="H31" i="2"/>
  <c r="G28" i="2"/>
  <c r="F27" i="2"/>
  <c r="E26" i="2"/>
  <c r="M24" i="2"/>
  <c r="L23" i="2"/>
  <c r="K20" i="2"/>
  <c r="H19" i="2"/>
  <c r="G18" i="2"/>
  <c r="F17" i="2"/>
  <c r="E16" i="2"/>
  <c r="K12" i="2"/>
  <c r="L10" i="2"/>
  <c r="F40" i="2"/>
  <c r="E39" i="2"/>
  <c r="M35" i="2"/>
  <c r="L34" i="2"/>
  <c r="K33" i="2"/>
  <c r="H32" i="2"/>
  <c r="G31" i="2"/>
  <c r="F28" i="2"/>
  <c r="E27" i="2"/>
  <c r="M25" i="2"/>
  <c r="L24" i="2"/>
  <c r="K23" i="2"/>
  <c r="H20" i="2"/>
  <c r="G19" i="2"/>
  <c r="H12" i="2"/>
  <c r="L35" i="2"/>
  <c r="F31" i="2"/>
  <c r="L25" i="2"/>
  <c r="F19" i="2"/>
  <c r="L15" i="2"/>
  <c r="EJ17" i="27"/>
  <c r="DZ16" i="27"/>
  <c r="DP10" i="27"/>
  <c r="CN67" i="27" s="1"/>
  <c r="CV11" i="27"/>
  <c r="CL68" i="27" s="1"/>
  <c r="EJ16" i="27"/>
  <c r="DZ10" i="27"/>
  <c r="DP9" i="27"/>
  <c r="CN66" i="27" s="1"/>
  <c r="CV9" i="27"/>
  <c r="CL66" i="27" s="1"/>
  <c r="ET13" i="27"/>
  <c r="CQ70" i="27" s="1"/>
  <c r="EJ10" i="27"/>
  <c r="DP7" i="27"/>
  <c r="CN64" i="27" s="1"/>
  <c r="EJ9" i="27"/>
  <c r="CV15" i="27"/>
  <c r="CL72" i="27" s="1"/>
  <c r="CV14" i="27"/>
  <c r="CL71" i="27" s="1"/>
  <c r="ET17" i="27"/>
  <c r="CQ74" i="27" s="1"/>
  <c r="EJ15" i="27"/>
  <c r="DZ7" i="27"/>
  <c r="DP8" i="27"/>
  <c r="CN65" i="27" s="1"/>
  <c r="CV7" i="27"/>
  <c r="CL64" i="27" s="1"/>
  <c r="DZ6" i="27"/>
  <c r="CL16" i="27"/>
  <c r="CK73" i="27" s="1"/>
  <c r="ET12" i="27"/>
  <c r="CQ69" i="27" s="1"/>
  <c r="CL15" i="27"/>
  <c r="CK72" i="27" s="1"/>
  <c r="EJ7" i="27"/>
  <c r="CL10" i="27"/>
  <c r="CK67" i="27" s="1"/>
  <c r="ET10" i="27"/>
  <c r="CQ67" i="27" s="1"/>
  <c r="EJ8" i="27"/>
  <c r="DP17" i="27"/>
  <c r="CN74" i="27" s="1"/>
  <c r="CV16" i="27"/>
  <c r="CL73" i="27" s="1"/>
  <c r="CL14" i="27"/>
  <c r="CK71" i="27" s="1"/>
  <c r="ET9" i="27"/>
  <c r="CQ66" i="27" s="1"/>
  <c r="DP16" i="27"/>
  <c r="CN73" i="27" s="1"/>
  <c r="DP14" i="27"/>
  <c r="CN71" i="27" s="1"/>
  <c r="CL7" i="27"/>
  <c r="CK64" i="27" s="1"/>
  <c r="DZ14" i="27"/>
  <c r="DZ12" i="27"/>
  <c r="DZ17" i="27"/>
  <c r="EJ11" i="27"/>
  <c r="DP6" i="27"/>
  <c r="CN63" i="27" s="1"/>
  <c r="EN11" i="27"/>
  <c r="AN68" i="27" s="1"/>
  <c r="EO8" i="27"/>
  <c r="AY65" i="27" s="1"/>
  <c r="EO16" i="27"/>
  <c r="AY73" i="27" s="1"/>
  <c r="EP11" i="27"/>
  <c r="EQ6" i="27"/>
  <c r="BJ63" i="27" s="1"/>
  <c r="EQ14" i="27"/>
  <c r="BJ71" i="27" s="1"/>
  <c r="ER9" i="27"/>
  <c r="BU66" i="27" s="1"/>
  <c r="ER17" i="27"/>
  <c r="BU74" i="27" s="1"/>
  <c r="ES12" i="27"/>
  <c r="CF69" i="27" s="1"/>
  <c r="ED7" i="27"/>
  <c r="ED15" i="27"/>
  <c r="EE10" i="27"/>
  <c r="EF13" i="27"/>
  <c r="EG8" i="27"/>
  <c r="EG16" i="27"/>
  <c r="EH11" i="27"/>
  <c r="EI6" i="27"/>
  <c r="EI14" i="27"/>
  <c r="DT7" i="27"/>
  <c r="DT17" i="27"/>
  <c r="DU12" i="27"/>
  <c r="DV7" i="27"/>
  <c r="DV15" i="27"/>
  <c r="DW10" i="27"/>
  <c r="DX13" i="27"/>
  <c r="DY8" i="27"/>
  <c r="DY16" i="27"/>
  <c r="DJ11" i="27"/>
  <c r="AK68" i="27" s="1"/>
  <c r="DK6" i="27"/>
  <c r="AV63" i="27" s="1"/>
  <c r="DK14" i="27"/>
  <c r="AV71" i="27" s="1"/>
  <c r="DL9" i="27"/>
  <c r="DL17" i="27"/>
  <c r="DM12" i="27"/>
  <c r="BG69" i="27" s="1"/>
  <c r="DN7" i="27"/>
  <c r="BR64" i="27" s="1"/>
  <c r="DN15" i="27"/>
  <c r="BR72" i="27" s="1"/>
  <c r="DO10" i="27"/>
  <c r="CC67" i="27" s="1"/>
  <c r="DE11" i="27"/>
  <c r="CB68" i="27" s="1"/>
  <c r="DD8" i="27"/>
  <c r="BQ65" i="27" s="1"/>
  <c r="DB12" i="27"/>
  <c r="DB13" i="27"/>
  <c r="DA9" i="27"/>
  <c r="AU66" i="27" s="1"/>
  <c r="CZ9" i="27"/>
  <c r="AJ66" i="27" s="1"/>
  <c r="DF6" i="27"/>
  <c r="CM63" i="27" s="1"/>
  <c r="DD10" i="27"/>
  <c r="BQ67" i="27" s="1"/>
  <c r="DB16" i="27"/>
  <c r="DC17" i="27"/>
  <c r="BF74" i="27" s="1"/>
  <c r="CP10" i="27"/>
  <c r="AI67" i="27" s="1"/>
  <c r="CQ13" i="27"/>
  <c r="AT70" i="27" s="1"/>
  <c r="CR8" i="27"/>
  <c r="CR16" i="27"/>
  <c r="CS11" i="27"/>
  <c r="BE68" i="27" s="1"/>
  <c r="CT6" i="27"/>
  <c r="BP63" i="27" s="1"/>
  <c r="CT14" i="27"/>
  <c r="BP71" i="27" s="1"/>
  <c r="CU9" i="27"/>
  <c r="CA66" i="27" s="1"/>
  <c r="CU17" i="27"/>
  <c r="CA74" i="27" s="1"/>
  <c r="CF12" i="27"/>
  <c r="AH69" i="27" s="1"/>
  <c r="CG7" i="27"/>
  <c r="AS64" i="27" s="1"/>
  <c r="CG15" i="27"/>
  <c r="AS72" i="27" s="1"/>
  <c r="CH10" i="27"/>
  <c r="CI13" i="27"/>
  <c r="BD70" i="27" s="1"/>
  <c r="CJ8" i="27"/>
  <c r="BO65" i="27" s="1"/>
  <c r="CJ16" i="27"/>
  <c r="BO73" i="27" s="1"/>
  <c r="CK11" i="27"/>
  <c r="BZ68" i="27" s="1"/>
  <c r="CB7" i="27"/>
  <c r="CJ64" i="27" s="1"/>
  <c r="BZ11" i="27"/>
  <c r="BN68" i="27" s="1"/>
  <c r="BX18" i="27"/>
  <c r="BY8" i="27"/>
  <c r="BC65" i="27" s="1"/>
  <c r="BW12" i="27"/>
  <c r="AR69" i="27" s="1"/>
  <c r="BW13" i="27"/>
  <c r="AR70" i="27" s="1"/>
  <c r="CB14" i="27"/>
  <c r="CJ71" i="27" s="1"/>
  <c r="CB15" i="27"/>
  <c r="CJ72" i="27" s="1"/>
  <c r="CA6" i="27"/>
  <c r="BY63" i="27" s="1"/>
  <c r="BY10" i="27"/>
  <c r="BC67" i="27" s="1"/>
  <c r="BW16" i="27"/>
  <c r="AR73" i="27" s="1"/>
  <c r="BX17" i="27"/>
  <c r="CG16" i="27"/>
  <c r="AS73" i="27" s="1"/>
  <c r="CH11" i="27"/>
  <c r="EJ6" i="27"/>
  <c r="ET14" i="27"/>
  <c r="CQ71" i="27" s="1"/>
  <c r="DZ9" i="27"/>
  <c r="ET8" i="27"/>
  <c r="CQ65" i="27" s="1"/>
  <c r="DP11" i="27"/>
  <c r="CN68" i="27" s="1"/>
  <c r="EN13" i="27"/>
  <c r="AN70" i="27" s="1"/>
  <c r="EN14" i="27"/>
  <c r="AN71" i="27" s="1"/>
  <c r="EO9" i="27"/>
  <c r="AY66" i="27" s="1"/>
  <c r="EO17" i="27"/>
  <c r="AY74" i="27" s="1"/>
  <c r="EP12" i="27"/>
  <c r="EQ7" i="27"/>
  <c r="BJ64" i="27" s="1"/>
  <c r="EQ15" i="27"/>
  <c r="BJ72" i="27" s="1"/>
  <c r="ER10" i="27"/>
  <c r="BU67" i="27" s="1"/>
  <c r="ES13" i="27"/>
  <c r="CF70" i="27" s="1"/>
  <c r="ED8" i="27"/>
  <c r="ED16" i="27"/>
  <c r="EE11" i="27"/>
  <c r="EF6" i="27"/>
  <c r="EF14" i="27"/>
  <c r="EG9" i="27"/>
  <c r="EG17" i="27"/>
  <c r="EH12" i="27"/>
  <c r="EI7" i="27"/>
  <c r="EI15" i="27"/>
  <c r="DT8" i="27"/>
  <c r="DU13" i="27"/>
  <c r="DV8" i="27"/>
  <c r="DV16" i="27"/>
  <c r="DW11" i="27"/>
  <c r="DX6" i="27"/>
  <c r="DX14" i="27"/>
  <c r="DY9" i="27"/>
  <c r="DY17" i="27"/>
  <c r="DJ12" i="27"/>
  <c r="AK69" i="27" s="1"/>
  <c r="DK7" i="27"/>
  <c r="AV64" i="27" s="1"/>
  <c r="DK15" i="27"/>
  <c r="AV72" i="27" s="1"/>
  <c r="DL10" i="27"/>
  <c r="DM13" i="27"/>
  <c r="BG70" i="27" s="1"/>
  <c r="DN8" i="27"/>
  <c r="BR65" i="27" s="1"/>
  <c r="DN16" i="27"/>
  <c r="BR73" i="27" s="1"/>
  <c r="DO11" i="27"/>
  <c r="CC68" i="27" s="1"/>
  <c r="DF7" i="27"/>
  <c r="CM64" i="27" s="1"/>
  <c r="DD11" i="27"/>
  <c r="BQ68" i="27" s="1"/>
  <c r="DC8" i="27"/>
  <c r="BF65" i="27" s="1"/>
  <c r="DA12" i="27"/>
  <c r="AU69" i="27" s="1"/>
  <c r="DA13" i="27"/>
  <c r="AU70" i="27" s="1"/>
  <c r="DF14" i="27"/>
  <c r="CM71" i="27" s="1"/>
  <c r="DF15" i="27"/>
  <c r="CM72" i="27" s="1"/>
  <c r="DE6" i="27"/>
  <c r="CB63" i="27" s="1"/>
  <c r="DC10" i="27"/>
  <c r="BF67" i="27" s="1"/>
  <c r="DA16" i="27"/>
  <c r="AU73" i="27" s="1"/>
  <c r="DB17" i="27"/>
  <c r="CP11" i="27"/>
  <c r="AI68" i="27" s="1"/>
  <c r="CQ6" i="27"/>
  <c r="AT63" i="27" s="1"/>
  <c r="CQ14" i="27"/>
  <c r="AT71" i="27" s="1"/>
  <c r="CR9" i="27"/>
  <c r="CR17" i="27"/>
  <c r="CS12" i="27"/>
  <c r="BE69" i="27" s="1"/>
  <c r="CT7" i="27"/>
  <c r="BP64" i="27" s="1"/>
  <c r="CT15" i="27"/>
  <c r="BP72" i="27" s="1"/>
  <c r="CU10" i="27"/>
  <c r="CA67" i="27" s="1"/>
  <c r="CF13" i="27"/>
  <c r="AH70" i="27" s="1"/>
  <c r="CG8" i="27"/>
  <c r="AS65" i="27" s="1"/>
  <c r="ET7" i="27"/>
  <c r="CQ64" i="27" s="1"/>
  <c r="CV6" i="27"/>
  <c r="CL63" i="27" s="1"/>
  <c r="ET11" i="27"/>
  <c r="CQ68" i="27" s="1"/>
  <c r="CV12" i="27"/>
  <c r="CL69" i="27" s="1"/>
  <c r="CV8" i="27"/>
  <c r="CL65" i="27" s="1"/>
  <c r="EN7" i="27"/>
  <c r="AN64" i="27" s="1"/>
  <c r="EN17" i="27"/>
  <c r="AN74" i="27" s="1"/>
  <c r="EO12" i="27"/>
  <c r="AY69" i="27" s="1"/>
  <c r="EP7" i="27"/>
  <c r="EP15" i="27"/>
  <c r="EQ10" i="27"/>
  <c r="BJ67" i="27" s="1"/>
  <c r="ER13" i="27"/>
  <c r="BU70" i="27" s="1"/>
  <c r="ES8" i="27"/>
  <c r="CF65" i="27" s="1"/>
  <c r="ES16" i="27"/>
  <c r="CF73" i="27" s="1"/>
  <c r="ED11" i="27"/>
  <c r="EE6" i="27"/>
  <c r="EE14" i="27"/>
  <c r="EF9" i="27"/>
  <c r="EF17" i="27"/>
  <c r="EG12" i="27"/>
  <c r="EH7" i="27"/>
  <c r="EH15" i="27"/>
  <c r="EI10" i="27"/>
  <c r="DT13" i="27"/>
  <c r="DU8" i="27"/>
  <c r="DU16" i="27"/>
  <c r="DV11" i="27"/>
  <c r="DW6" i="27"/>
  <c r="DW14" i="27"/>
  <c r="DX9" i="27"/>
  <c r="DX17" i="27"/>
  <c r="DY12" i="27"/>
  <c r="DJ7" i="27"/>
  <c r="AK64" i="27" s="1"/>
  <c r="DJ15" i="27"/>
  <c r="AK72" i="27" s="1"/>
  <c r="DK10" i="27"/>
  <c r="AV67" i="27" s="1"/>
  <c r="DL13" i="27"/>
  <c r="DM8" i="27"/>
  <c r="BG65" i="27" s="1"/>
  <c r="DM16" i="27"/>
  <c r="BG73" i="27" s="1"/>
  <c r="DN11" i="27"/>
  <c r="BR68" i="27" s="1"/>
  <c r="DO6" i="27"/>
  <c r="CC63" i="27" s="1"/>
  <c r="DO14" i="27"/>
  <c r="CC71" i="27" s="1"/>
  <c r="DC7" i="27"/>
  <c r="BF64" i="27" s="1"/>
  <c r="DA11" i="27"/>
  <c r="AU68" i="27" s="1"/>
  <c r="CZ7" i="27"/>
  <c r="AJ64" i="27" s="1"/>
  <c r="DF12" i="27"/>
  <c r="CM69" i="27" s="1"/>
  <c r="DF13" i="27"/>
  <c r="CM70" i="27" s="1"/>
  <c r="DE9" i="27"/>
  <c r="CB66" i="27" s="1"/>
  <c r="DC14" i="27"/>
  <c r="BF71" i="27" s="1"/>
  <c r="DC15" i="27"/>
  <c r="BF72" i="27" s="1"/>
  <c r="DB6" i="27"/>
  <c r="DF16" i="27"/>
  <c r="CM73" i="27" s="1"/>
  <c r="CZ10" i="27"/>
  <c r="AJ67" i="27" s="1"/>
  <c r="CP6" i="27"/>
  <c r="AI63" i="27" s="1"/>
  <c r="CP14" i="27"/>
  <c r="AI71" i="27" s="1"/>
  <c r="CQ9" i="27"/>
  <c r="AT66" i="27" s="1"/>
  <c r="CQ17" i="27"/>
  <c r="AT74" i="27" s="1"/>
  <c r="CR12" i="27"/>
  <c r="CS7" i="27"/>
  <c r="BE64" i="27" s="1"/>
  <c r="CS15" i="27"/>
  <c r="BE72" i="27" s="1"/>
  <c r="CT10" i="27"/>
  <c r="BP67" i="27" s="1"/>
  <c r="CU13" i="27"/>
  <c r="CA70" i="27" s="1"/>
  <c r="CF8" i="27"/>
  <c r="AH65" i="27" s="1"/>
  <c r="CF16" i="27"/>
  <c r="AH73" i="27" s="1"/>
  <c r="CG11" i="27"/>
  <c r="AS68" i="27" s="1"/>
  <c r="CH6" i="27"/>
  <c r="CH14" i="27"/>
  <c r="CI9" i="27"/>
  <c r="BD66" i="27" s="1"/>
  <c r="CI17" i="27"/>
  <c r="BD74" i="27" s="1"/>
  <c r="CJ12" i="27"/>
  <c r="BO69" i="27" s="1"/>
  <c r="CK7" i="27"/>
  <c r="BZ64" i="27" s="1"/>
  <c r="CK15" i="27"/>
  <c r="BZ72" i="27" s="1"/>
  <c r="BX7" i="27"/>
  <c r="CB18" i="27"/>
  <c r="CJ75" i="27" s="1"/>
  <c r="BV11" i="27"/>
  <c r="AG68" i="27" s="1"/>
  <c r="CA12" i="27"/>
  <c r="BY69" i="27" s="1"/>
  <c r="CA13" i="27"/>
  <c r="BY70" i="27" s="1"/>
  <c r="BZ9" i="27"/>
  <c r="BN66" i="27" s="1"/>
  <c r="BX14" i="27"/>
  <c r="BX15" i="27"/>
  <c r="BW6" i="27"/>
  <c r="AR63" i="27" s="1"/>
  <c r="CA16" i="27"/>
  <c r="BY73" i="27" s="1"/>
  <c r="CV13" i="27"/>
  <c r="CL70" i="27" s="1"/>
  <c r="CV10" i="27"/>
  <c r="CL67" i="27" s="1"/>
  <c r="EJ13" i="27"/>
  <c r="CL12" i="27"/>
  <c r="CK69" i="27" s="1"/>
  <c r="EJ12" i="27"/>
  <c r="EN9" i="27"/>
  <c r="AN66" i="27" s="1"/>
  <c r="EO6" i="27"/>
  <c r="AY63" i="27" s="1"/>
  <c r="EO14" i="27"/>
  <c r="AY71" i="27" s="1"/>
  <c r="EP9" i="27"/>
  <c r="EP17" i="27"/>
  <c r="EQ12" i="27"/>
  <c r="BJ69" i="27" s="1"/>
  <c r="ER7" i="27"/>
  <c r="BU64" i="27" s="1"/>
  <c r="ER15" i="27"/>
  <c r="BU72" i="27" s="1"/>
  <c r="ES10" i="27"/>
  <c r="CF67" i="27" s="1"/>
  <c r="ED13" i="27"/>
  <c r="EE8" i="27"/>
  <c r="EE16" i="27"/>
  <c r="EF11" i="27"/>
  <c r="EG6" i="27"/>
  <c r="EG14" i="27"/>
  <c r="EH9" i="27"/>
  <c r="EH17" i="27"/>
  <c r="EI12" i="27"/>
  <c r="DT10" i="27"/>
  <c r="DT15" i="27"/>
  <c r="DU10" i="27"/>
  <c r="DV13" i="27"/>
  <c r="DW8" i="27"/>
  <c r="DW16" i="27"/>
  <c r="DX11" i="27"/>
  <c r="DY6" i="27"/>
  <c r="DY14" i="27"/>
  <c r="DJ9" i="27"/>
  <c r="AK66" i="27" s="1"/>
  <c r="DJ17" i="27"/>
  <c r="AK74" i="27" s="1"/>
  <c r="DK12" i="27"/>
  <c r="AV69" i="27" s="1"/>
  <c r="DL7" i="27"/>
  <c r="DL15" i="27"/>
  <c r="DM10" i="27"/>
  <c r="BG67" i="27" s="1"/>
  <c r="DN13" i="27"/>
  <c r="BR70" i="27" s="1"/>
  <c r="DO8" i="27"/>
  <c r="CC65" i="27" s="1"/>
  <c r="DO16" i="27"/>
  <c r="CC73" i="27" s="1"/>
  <c r="DA7" i="27"/>
  <c r="AU64" i="27" s="1"/>
  <c r="DF8" i="27"/>
  <c r="CM65" i="27" s="1"/>
  <c r="DD12" i="27"/>
  <c r="BQ69" i="27" s="1"/>
  <c r="DD13" i="27"/>
  <c r="BQ70" i="27" s="1"/>
  <c r="DC9" i="27"/>
  <c r="BF66" i="27" s="1"/>
  <c r="DA14" i="27"/>
  <c r="AU71" i="27" s="1"/>
  <c r="DA15" i="27"/>
  <c r="AU72" i="27" s="1"/>
  <c r="DF10" i="27"/>
  <c r="CM67" i="27" s="1"/>
  <c r="DD16" i="27"/>
  <c r="BQ73" i="27" s="1"/>
  <c r="DE17" i="27"/>
  <c r="CB74" i="27" s="1"/>
  <c r="CP8" i="27"/>
  <c r="AI65" i="27" s="1"/>
  <c r="CP16" i="27"/>
  <c r="AI73" i="27" s="1"/>
  <c r="CQ11" i="27"/>
  <c r="AT68" i="27" s="1"/>
  <c r="CR6" i="27"/>
  <c r="CR14" i="27"/>
  <c r="CS9" i="27"/>
  <c r="BE66" i="27" s="1"/>
  <c r="CS17" i="27"/>
  <c r="BE74" i="27" s="1"/>
  <c r="CT12" i="27"/>
  <c r="BP69" i="27" s="1"/>
  <c r="CU7" i="27"/>
  <c r="CA64" i="27" s="1"/>
  <c r="CU15" i="27"/>
  <c r="CA72" i="27" s="1"/>
  <c r="CF10" i="27"/>
  <c r="AH67" i="27" s="1"/>
  <c r="CG13" i="27"/>
  <c r="AS70" i="27" s="1"/>
  <c r="CH8" i="27"/>
  <c r="CH16" i="27"/>
  <c r="CI11" i="27"/>
  <c r="BD68" i="27" s="1"/>
  <c r="CJ6" i="27"/>
  <c r="BO63" i="27" s="1"/>
  <c r="CJ14" i="27"/>
  <c r="BO71" i="27" s="1"/>
  <c r="CK9" i="27"/>
  <c r="BZ66" i="27" s="1"/>
  <c r="CK17" i="27"/>
  <c r="BZ74" i="27" s="1"/>
  <c r="CB11" i="27"/>
  <c r="CJ68" i="27" s="1"/>
  <c r="BZ18" i="27"/>
  <c r="BN75" i="27" s="1"/>
  <c r="CA8" i="27"/>
  <c r="BY65" i="27" s="1"/>
  <c r="BY12" i="27"/>
  <c r="BC69" i="27" s="1"/>
  <c r="BY13" i="27"/>
  <c r="BC70" i="27" s="1"/>
  <c r="BX9" i="27"/>
  <c r="BV14" i="27"/>
  <c r="AG71" i="27" s="1"/>
  <c r="BV15" i="27"/>
  <c r="AG72" i="27" s="1"/>
  <c r="CA10" i="27"/>
  <c r="BY67" i="27" s="1"/>
  <c r="BY16" i="27"/>
  <c r="BC73" i="27" s="1"/>
  <c r="ET16" i="27"/>
  <c r="CQ73" i="27" s="1"/>
  <c r="EJ14" i="27"/>
  <c r="CL6" i="27"/>
  <c r="CK63" i="27" s="1"/>
  <c r="EN10" i="27"/>
  <c r="AN67" i="27" s="1"/>
  <c r="EO15" i="27"/>
  <c r="AY72" i="27" s="1"/>
  <c r="ER8" i="27"/>
  <c r="BU65" i="27" s="1"/>
  <c r="ES11" i="27"/>
  <c r="CF68" i="27" s="1"/>
  <c r="ED14" i="27"/>
  <c r="EE17" i="27"/>
  <c r="EG7" i="27"/>
  <c r="EH10" i="27"/>
  <c r="EI13" i="27"/>
  <c r="DT16" i="27"/>
  <c r="DV6" i="27"/>
  <c r="DW9" i="27"/>
  <c r="DX12" i="27"/>
  <c r="DY15" i="27"/>
  <c r="DL8" i="27"/>
  <c r="DM11" i="27"/>
  <c r="BG68" i="27" s="1"/>
  <c r="DN14" i="27"/>
  <c r="BR71" i="27" s="1"/>
  <c r="DO17" i="27"/>
  <c r="CC74" i="27" s="1"/>
  <c r="DC12" i="27"/>
  <c r="BF69" i="27" s="1"/>
  <c r="DB9" i="27"/>
  <c r="CZ15" i="27"/>
  <c r="AJ72" i="27" s="1"/>
  <c r="DC16" i="27"/>
  <c r="BF73" i="27" s="1"/>
  <c r="CP9" i="27"/>
  <c r="AI66" i="27" s="1"/>
  <c r="CQ12" i="27"/>
  <c r="AT69" i="27" s="1"/>
  <c r="CR15" i="27"/>
  <c r="CU8" i="27"/>
  <c r="CA65" i="27" s="1"/>
  <c r="CF11" i="27"/>
  <c r="AH68" i="27" s="1"/>
  <c r="CG14" i="27"/>
  <c r="AS71" i="27" s="1"/>
  <c r="CH17" i="27"/>
  <c r="CI16" i="27"/>
  <c r="BD73" i="27" s="1"/>
  <c r="CJ17" i="27"/>
  <c r="BO74" i="27" s="1"/>
  <c r="CK16" i="27"/>
  <c r="BZ73" i="27" s="1"/>
  <c r="BX11" i="27"/>
  <c r="BZ8" i="27"/>
  <c r="BN65" i="27" s="1"/>
  <c r="CB13" i="27"/>
  <c r="CJ70" i="27" s="1"/>
  <c r="CA14" i="27"/>
  <c r="BY71" i="27" s="1"/>
  <c r="BW15" i="27"/>
  <c r="AR72" i="27" s="1"/>
  <c r="BW10" i="27"/>
  <c r="AR67" i="27" s="1"/>
  <c r="CA17" i="27"/>
  <c r="BY74" i="27" s="1"/>
  <c r="DU9" i="27"/>
  <c r="DO7" i="27"/>
  <c r="CC64" i="27" s="1"/>
  <c r="DB14" i="27"/>
  <c r="CP15" i="27"/>
  <c r="AI72" i="27" s="1"/>
  <c r="CS8" i="27"/>
  <c r="BE65" i="27" s="1"/>
  <c r="CF17" i="27"/>
  <c r="AH74" i="27" s="1"/>
  <c r="CJ9" i="27"/>
  <c r="BO66" i="27" s="1"/>
  <c r="BY18" i="27"/>
  <c r="BC75" i="27" s="1"/>
  <c r="BW14" i="27"/>
  <c r="AR71" i="27" s="1"/>
  <c r="BX16" i="27"/>
  <c r="CL9" i="27"/>
  <c r="CK66" i="27" s="1"/>
  <c r="ER16" i="27"/>
  <c r="BU73" i="27" s="1"/>
  <c r="EF12" i="27"/>
  <c r="DT6" i="27"/>
  <c r="DW17" i="27"/>
  <c r="DK13" i="27"/>
  <c r="AV70" i="27" s="1"/>
  <c r="DO9" i="27"/>
  <c r="CC66" i="27" s="1"/>
  <c r="DC13" i="27"/>
  <c r="BF70" i="27" s="1"/>
  <c r="DD17" i="27"/>
  <c r="BQ74" i="27" s="1"/>
  <c r="CS10" i="27"/>
  <c r="BE67" i="27" s="1"/>
  <c r="CG6" i="27"/>
  <c r="AS63" i="27" s="1"/>
  <c r="CJ10" i="27"/>
  <c r="BO67" i="27" s="1"/>
  <c r="CB9" i="27"/>
  <c r="CJ66" i="27" s="1"/>
  <c r="BV16" i="27"/>
  <c r="AG73" i="27" s="1"/>
  <c r="DZ13" i="27"/>
  <c r="EP13" i="27"/>
  <c r="ED9" i="27"/>
  <c r="ET15" i="27"/>
  <c r="CQ72" i="27" s="1"/>
  <c r="ET6" i="27"/>
  <c r="CQ63" i="27" s="1"/>
  <c r="CL11" i="27"/>
  <c r="CK68" i="27" s="1"/>
  <c r="EN15" i="27"/>
  <c r="AN72" i="27" s="1"/>
  <c r="EQ8" i="27"/>
  <c r="BJ65" i="27" s="1"/>
  <c r="ER11" i="27"/>
  <c r="BU68" i="27" s="1"/>
  <c r="ES14" i="27"/>
  <c r="CF71" i="27" s="1"/>
  <c r="ED17" i="27"/>
  <c r="EF7" i="27"/>
  <c r="EG10" i="27"/>
  <c r="EH13" i="27"/>
  <c r="EI16" i="27"/>
  <c r="DU6" i="27"/>
  <c r="DV9" i="27"/>
  <c r="DW12" i="27"/>
  <c r="DX15" i="27"/>
  <c r="DK8" i="27"/>
  <c r="AV65" i="27" s="1"/>
  <c r="DL11" i="27"/>
  <c r="DM14" i="27"/>
  <c r="BG71" i="27" s="1"/>
  <c r="DN17" i="27"/>
  <c r="BR74" i="27" s="1"/>
  <c r="DE7" i="27"/>
  <c r="CB64" i="27" s="1"/>
  <c r="CZ12" i="27"/>
  <c r="AJ69" i="27" s="1"/>
  <c r="DE14" i="27"/>
  <c r="CB71" i="27" s="1"/>
  <c r="DD6" i="27"/>
  <c r="BQ63" i="27" s="1"/>
  <c r="CZ16" i="27"/>
  <c r="AJ73" i="27" s="1"/>
  <c r="CP12" i="27"/>
  <c r="AI69" i="27" s="1"/>
  <c r="CQ15" i="27"/>
  <c r="AT72" i="27" s="1"/>
  <c r="CT8" i="27"/>
  <c r="BP65" i="27" s="1"/>
  <c r="CU11" i="27"/>
  <c r="CA68" i="27" s="1"/>
  <c r="CF14" i="27"/>
  <c r="AH71" i="27" s="1"/>
  <c r="CG17" i="27"/>
  <c r="AS74" i="27" s="1"/>
  <c r="CI6" i="27"/>
  <c r="BD63" i="27" s="1"/>
  <c r="BW11" i="27"/>
  <c r="AR68" i="27" s="1"/>
  <c r="BX8" i="27"/>
  <c r="BZ13" i="27"/>
  <c r="BN70" i="27" s="1"/>
  <c r="BZ14" i="27"/>
  <c r="BN71" i="27" s="1"/>
  <c r="CB6" i="27"/>
  <c r="CJ63" i="27" s="1"/>
  <c r="CB16" i="27"/>
  <c r="CJ73" i="27" s="1"/>
  <c r="BZ17" i="27"/>
  <c r="BN74" i="27" s="1"/>
  <c r="ES17" i="27"/>
  <c r="CF74" i="27" s="1"/>
  <c r="DT9" i="27"/>
  <c r="DW15" i="27"/>
  <c r="DJ8" i="27"/>
  <c r="AK65" i="27" s="1"/>
  <c r="DL14" i="27"/>
  <c r="DM17" i="27"/>
  <c r="BG74" i="27" s="1"/>
  <c r="CZ11" i="27"/>
  <c r="AJ68" i="27" s="1"/>
  <c r="DA6" i="27"/>
  <c r="AU63" i="27" s="1"/>
  <c r="CU14" i="27"/>
  <c r="CA71" i="27" s="1"/>
  <c r="CI8" i="27"/>
  <c r="BD65" i="27" s="1"/>
  <c r="BZ7" i="27"/>
  <c r="BN64" i="27" s="1"/>
  <c r="CB12" i="27"/>
  <c r="CJ69" i="27" s="1"/>
  <c r="BY6" i="27"/>
  <c r="BC63" i="27" s="1"/>
  <c r="CL17" i="27"/>
  <c r="CK74" i="27" s="1"/>
  <c r="EP10" i="27"/>
  <c r="ED6" i="27"/>
  <c r="EG15" i="27"/>
  <c r="DU11" i="27"/>
  <c r="DY7" i="27"/>
  <c r="DL16" i="27"/>
  <c r="DF11" i="27"/>
  <c r="CM68" i="27" s="1"/>
  <c r="CZ14" i="27"/>
  <c r="AJ71" i="27" s="1"/>
  <c r="CP17" i="27"/>
  <c r="AI74" i="27" s="1"/>
  <c r="CT13" i="27"/>
  <c r="BP70" i="27" s="1"/>
  <c r="CH9" i="27"/>
  <c r="CK10" i="27"/>
  <c r="BZ67" i="27" s="1"/>
  <c r="BZ12" i="27"/>
  <c r="BN69" i="27" s="1"/>
  <c r="BX6" i="27"/>
  <c r="DZ11" i="27"/>
  <c r="EO10" i="27"/>
  <c r="AY67" i="27" s="1"/>
  <c r="ES6" i="27"/>
  <c r="CF63" i="27" s="1"/>
  <c r="EF15" i="27"/>
  <c r="CL8" i="27"/>
  <c r="CK65" i="27" s="1"/>
  <c r="DZ8" i="27"/>
  <c r="DZ15" i="27"/>
  <c r="EN16" i="27"/>
  <c r="AN73" i="27" s="1"/>
  <c r="EP6" i="27"/>
  <c r="EQ9" i="27"/>
  <c r="BJ66" i="27" s="1"/>
  <c r="ER12" i="27"/>
  <c r="BU69" i="27" s="1"/>
  <c r="ES15" i="27"/>
  <c r="CF72" i="27" s="1"/>
  <c r="EF8" i="27"/>
  <c r="EG11" i="27"/>
  <c r="EH14" i="27"/>
  <c r="EI17" i="27"/>
  <c r="DU7" i="27"/>
  <c r="DV10" i="27"/>
  <c r="DW13" i="27"/>
  <c r="DX16" i="27"/>
  <c r="DJ6" i="27"/>
  <c r="AK63" i="27" s="1"/>
  <c r="DK9" i="27"/>
  <c r="AV66" i="27" s="1"/>
  <c r="DL12" i="27"/>
  <c r="DM15" i="27"/>
  <c r="BG72" i="27" s="1"/>
  <c r="DD7" i="27"/>
  <c r="BQ64" i="27" s="1"/>
  <c r="CZ8" i="27"/>
  <c r="AJ65" i="27" s="1"/>
  <c r="DD14" i="27"/>
  <c r="BQ71" i="27" s="1"/>
  <c r="DC6" i="27"/>
  <c r="BF63" i="27" s="1"/>
  <c r="CZ6" i="27"/>
  <c r="AJ63" i="27" s="1"/>
  <c r="CP13" i="27"/>
  <c r="AI70" i="27" s="1"/>
  <c r="CQ16" i="27"/>
  <c r="AT73" i="27" s="1"/>
  <c r="CS6" i="27"/>
  <c r="BE63" i="27" s="1"/>
  <c r="CT9" i="27"/>
  <c r="BP66" i="27" s="1"/>
  <c r="CU12" i="27"/>
  <c r="CA69" i="27" s="1"/>
  <c r="CF15" i="27"/>
  <c r="AH72" i="27" s="1"/>
  <c r="CI7" i="27"/>
  <c r="BD64" i="27" s="1"/>
  <c r="CJ7" i="27"/>
  <c r="BO64" i="27" s="1"/>
  <c r="CK6" i="27"/>
  <c r="BZ63" i="27" s="1"/>
  <c r="CA7" i="27"/>
  <c r="BY64" i="27" s="1"/>
  <c r="CA18" i="27"/>
  <c r="BY75" i="27" s="1"/>
  <c r="BW8" i="27"/>
  <c r="AR65" i="27" s="1"/>
  <c r="BX13" i="27"/>
  <c r="BY14" i="27"/>
  <c r="BC71" i="27" s="1"/>
  <c r="BZ6" i="27"/>
  <c r="BN63" i="27" s="1"/>
  <c r="BZ16" i="27"/>
  <c r="BN73" i="27" s="1"/>
  <c r="BY17" i="27"/>
  <c r="BC74" i="27" s="1"/>
  <c r="DP15" i="27"/>
  <c r="CN72" i="27" s="1"/>
  <c r="EP8" i="27"/>
  <c r="EQ11" i="27"/>
  <c r="BJ68" i="27" s="1"/>
  <c r="ER14" i="27"/>
  <c r="BU71" i="27" s="1"/>
  <c r="EE7" i="27"/>
  <c r="EF10" i="27"/>
  <c r="EG13" i="27"/>
  <c r="EH16" i="27"/>
  <c r="DV12" i="27"/>
  <c r="DK11" i="27"/>
  <c r="AV68" i="27" s="1"/>
  <c r="DB7" i="27"/>
  <c r="DE13" i="27"/>
  <c r="CB70" i="27" s="1"/>
  <c r="DF17" i="27"/>
  <c r="CM74" i="27" s="1"/>
  <c r="CT11" i="27"/>
  <c r="BP68" i="27" s="1"/>
  <c r="CH7" i="27"/>
  <c r="CK8" i="27"/>
  <c r="BZ65" i="27" s="1"/>
  <c r="BV13" i="27"/>
  <c r="AG70" i="27" s="1"/>
  <c r="BW17" i="27"/>
  <c r="AR74" i="27" s="1"/>
  <c r="EO7" i="27"/>
  <c r="AY64" i="27" s="1"/>
  <c r="EQ13" i="27"/>
  <c r="BJ70" i="27" s="1"/>
  <c r="EE9" i="27"/>
  <c r="DV14" i="27"/>
  <c r="DJ10" i="27"/>
  <c r="AK67" i="27" s="1"/>
  <c r="DN6" i="27"/>
  <c r="BR63" i="27" s="1"/>
  <c r="DE8" i="27"/>
  <c r="CB65" i="27" s="1"/>
  <c r="DE10" i="27"/>
  <c r="CB67" i="27" s="1"/>
  <c r="CR7" i="27"/>
  <c r="CU16" i="27"/>
  <c r="CA73" i="27" s="1"/>
  <c r="CI10" i="27"/>
  <c r="BD67" i="27" s="1"/>
  <c r="BY7" i="27"/>
  <c r="BC64" i="27" s="1"/>
  <c r="BV9" i="27"/>
  <c r="AG66" i="27" s="1"/>
  <c r="BV17" i="27"/>
  <c r="AG74" i="27" s="1"/>
  <c r="EN12" i="27"/>
  <c r="AN69" i="27" s="1"/>
  <c r="EQ16" i="27"/>
  <c r="BJ73" i="27" s="1"/>
  <c r="EE12" i="27"/>
  <c r="CL13" i="27"/>
  <c r="CK70" i="27" s="1"/>
  <c r="EO11" i="27"/>
  <c r="AY68" i="27" s="1"/>
  <c r="ED10" i="27"/>
  <c r="EI8" i="27"/>
  <c r="DU17" i="27"/>
  <c r="DY11" i="27"/>
  <c r="DM6" i="27"/>
  <c r="BG63" i="27" s="1"/>
  <c r="DO15" i="27"/>
  <c r="CC72" i="27" s="1"/>
  <c r="DF9" i="27"/>
  <c r="CM66" i="27" s="1"/>
  <c r="DA17" i="27"/>
  <c r="AU74" i="27" s="1"/>
  <c r="CR13" i="27"/>
  <c r="CF7" i="27"/>
  <c r="AH64" i="27" s="1"/>
  <c r="CI12" i="27"/>
  <c r="BD69" i="27" s="1"/>
  <c r="CK14" i="27"/>
  <c r="BZ71" i="27" s="1"/>
  <c r="BV12" i="27"/>
  <c r="AG69" i="27" s="1"/>
  <c r="CB10" i="27"/>
  <c r="CJ67" i="27" s="1"/>
  <c r="DE15" i="27"/>
  <c r="CB72" i="27" s="1"/>
  <c r="CS14" i="27"/>
  <c r="BE71" i="27" s="1"/>
  <c r="CI15" i="27"/>
  <c r="BD72" i="27" s="1"/>
  <c r="CA9" i="27"/>
  <c r="BY66" i="27" s="1"/>
  <c r="CV17" i="27"/>
  <c r="CL74" i="27" s="1"/>
  <c r="EP16" i="27"/>
  <c r="EE15" i="27"/>
  <c r="DT11" i="27"/>
  <c r="DW7" i="27"/>
  <c r="DJ14" i="27"/>
  <c r="AK71" i="27" s="1"/>
  <c r="DN9" i="27"/>
  <c r="BR66" i="27" s="1"/>
  <c r="DD15" i="27"/>
  <c r="BQ72" i="27" s="1"/>
  <c r="CQ7" i="27"/>
  <c r="AT64" i="27" s="1"/>
  <c r="CS16" i="27"/>
  <c r="BE73" i="27" s="1"/>
  <c r="CG10" i="27"/>
  <c r="AS67" i="27" s="1"/>
  <c r="CJ11" i="27"/>
  <c r="BO68" i="27" s="1"/>
  <c r="BY11" i="27"/>
  <c r="BC68" i="27" s="1"/>
  <c r="BY9" i="27"/>
  <c r="BC66" i="27" s="1"/>
  <c r="BV6" i="27"/>
  <c r="AG63" i="27" s="1"/>
  <c r="EQ17" i="27"/>
  <c r="BJ74" i="27" s="1"/>
  <c r="EF16" i="27"/>
  <c r="DT12" i="27"/>
  <c r="DX7" i="27"/>
  <c r="DJ16" i="27"/>
  <c r="AK73" i="27" s="1"/>
  <c r="DN10" i="27"/>
  <c r="BR67" i="27" s="1"/>
  <c r="DB8" i="27"/>
  <c r="DB15" i="27"/>
  <c r="CQ8" i="27"/>
  <c r="AT65" i="27" s="1"/>
  <c r="CT16" i="27"/>
  <c r="BP73" i="27" s="1"/>
  <c r="CJ13" i="27"/>
  <c r="BO70" i="27" s="1"/>
  <c r="BW9" i="27"/>
  <c r="AR66" i="27" s="1"/>
  <c r="ER6" i="27"/>
  <c r="BU63" i="27" s="1"/>
  <c r="DT14" i="27"/>
  <c r="DK16" i="27"/>
  <c r="AV73" i="27" s="1"/>
  <c r="DA8" i="27"/>
  <c r="AU65" i="27" s="1"/>
  <c r="CQ10" i="27"/>
  <c r="AT67" i="27" s="1"/>
  <c r="CH12" i="27"/>
  <c r="BV7" i="27"/>
  <c r="AG64" i="27" s="1"/>
  <c r="CB17" i="27"/>
  <c r="CJ74" i="27" s="1"/>
  <c r="ES7" i="27"/>
  <c r="CF64" i="27" s="1"/>
  <c r="DU14" i="27"/>
  <c r="DK17" i="27"/>
  <c r="AV74" i="27" s="1"/>
  <c r="DE12" i="27"/>
  <c r="CB69" i="27" s="1"/>
  <c r="CR10" i="27"/>
  <c r="CH13" i="27"/>
  <c r="CB8" i="27"/>
  <c r="CJ65" i="27" s="1"/>
  <c r="EN8" i="27"/>
  <c r="AN65" i="27" s="1"/>
  <c r="DU15" i="27"/>
  <c r="DL6" i="27"/>
  <c r="CZ13" i="27"/>
  <c r="AJ70" i="27" s="1"/>
  <c r="CR11" i="27"/>
  <c r="CK13" i="27"/>
  <c r="BZ70" i="27" s="1"/>
  <c r="DP12" i="27"/>
  <c r="CN69" i="27" s="1"/>
  <c r="EO13" i="27"/>
  <c r="AY70" i="27" s="1"/>
  <c r="ED12" i="27"/>
  <c r="EI9" i="27"/>
  <c r="DV17" i="27"/>
  <c r="DY13" i="27"/>
  <c r="DM7" i="27"/>
  <c r="BG64" i="27" s="1"/>
  <c r="DC11" i="27"/>
  <c r="BF68" i="27" s="1"/>
  <c r="DD9" i="27"/>
  <c r="BQ66" i="27" s="1"/>
  <c r="CZ17" i="27"/>
  <c r="AJ74" i="27" s="1"/>
  <c r="CS13" i="27"/>
  <c r="BE70" i="27" s="1"/>
  <c r="CF9" i="27"/>
  <c r="AH66" i="27" s="1"/>
  <c r="CI14" i="27"/>
  <c r="BD71" i="27" s="1"/>
  <c r="BW7" i="27"/>
  <c r="AR64" i="27" s="1"/>
  <c r="BV8" i="27"/>
  <c r="AG65" i="27" s="1"/>
  <c r="BZ10" i="27"/>
  <c r="BN67" i="27" s="1"/>
  <c r="DP13" i="27"/>
  <c r="CN70" i="27" s="1"/>
  <c r="EP14" i="27"/>
  <c r="EE13" i="27"/>
  <c r="EI11" i="27"/>
  <c r="DJ13" i="27"/>
  <c r="AK70" i="27" s="1"/>
  <c r="DM9" i="27"/>
  <c r="BG66" i="27" s="1"/>
  <c r="DB11" i="27"/>
  <c r="CP7" i="27"/>
  <c r="AI64" i="27" s="1"/>
  <c r="CG9" i="27"/>
  <c r="AS66" i="27" s="1"/>
  <c r="CA11" i="27"/>
  <c r="BY68" i="27" s="1"/>
  <c r="BX10" i="27"/>
  <c r="CG12" i="27"/>
  <c r="AS69" i="27" s="1"/>
  <c r="BV18" i="27"/>
  <c r="AG75" i="27" s="1"/>
  <c r="BV10" i="27"/>
  <c r="AG67" i="27" s="1"/>
  <c r="DX8" i="27"/>
  <c r="DN12" i="27"/>
  <c r="BR69" i="27" s="1"/>
  <c r="DB10" i="27"/>
  <c r="CT17" i="27"/>
  <c r="BP74" i="27" s="1"/>
  <c r="CJ15" i="27"/>
  <c r="BO72" i="27" s="1"/>
  <c r="CA15" i="27"/>
  <c r="BY72" i="27" s="1"/>
  <c r="EN6" i="27"/>
  <c r="AN63" i="27" s="1"/>
  <c r="EH6" i="27"/>
  <c r="DX10" i="27"/>
  <c r="DO12" i="27"/>
  <c r="CC69" i="27" s="1"/>
  <c r="DA10" i="27"/>
  <c r="AU67" i="27" s="1"/>
  <c r="CU6" i="27"/>
  <c r="CA63" i="27" s="1"/>
  <c r="CK12" i="27"/>
  <c r="BZ69" i="27" s="1"/>
  <c r="BZ15" i="27"/>
  <c r="BN72" i="27" s="1"/>
  <c r="ES9" i="27"/>
  <c r="CF66" i="27" s="1"/>
  <c r="EH8" i="27"/>
  <c r="DY10" i="27"/>
  <c r="DO13" i="27"/>
  <c r="CC70" i="27" s="1"/>
  <c r="DE16" i="27"/>
  <c r="CB73" i="27" s="1"/>
  <c r="CH15" i="27"/>
  <c r="BY15" i="27"/>
  <c r="BC72" i="27" s="1"/>
  <c r="BX12" i="27"/>
  <c r="CF6" i="27"/>
  <c r="AH63" i="27" s="1"/>
  <c r="BM11" i="27"/>
  <c r="AQ68" i="27" s="1"/>
  <c r="BP11" i="27"/>
  <c r="BM68" i="27" s="1"/>
  <c r="BN11" i="27"/>
  <c r="BQ11" i="27"/>
  <c r="BX68" i="27" s="1"/>
  <c r="BL11" i="27"/>
  <c r="AF68" i="27" s="1"/>
  <c r="BO11" i="27"/>
  <c r="BB68" i="27" s="1"/>
  <c r="BR11" i="27"/>
  <c r="CI68" i="27" s="1"/>
  <c r="BP12" i="27"/>
  <c r="BM69" i="27" s="1"/>
  <c r="BN12" i="27"/>
  <c r="BQ12" i="27"/>
  <c r="BX69" i="27" s="1"/>
  <c r="BL12" i="27"/>
  <c r="AF69" i="27" s="1"/>
  <c r="BO12" i="27"/>
  <c r="BB69" i="27" s="1"/>
  <c r="BR12" i="27"/>
  <c r="CI69" i="27" s="1"/>
  <c r="BM12" i="27"/>
  <c r="AQ69" i="27" s="1"/>
  <c r="BN13" i="27"/>
  <c r="BQ13" i="27"/>
  <c r="BX70" i="27" s="1"/>
  <c r="BL13" i="27"/>
  <c r="AF70" i="27" s="1"/>
  <c r="BO13" i="27"/>
  <c r="BB70" i="27" s="1"/>
  <c r="BR13" i="27"/>
  <c r="CI70" i="27" s="1"/>
  <c r="BM13" i="27"/>
  <c r="AQ70" i="27" s="1"/>
  <c r="BP13" i="27"/>
  <c r="BM70" i="27" s="1"/>
  <c r="BN6" i="27"/>
  <c r="BQ6" i="27"/>
  <c r="BX63" i="27" s="1"/>
  <c r="BL6" i="27"/>
  <c r="AF63" i="27" s="1"/>
  <c r="BO6" i="27"/>
  <c r="BB63" i="27" s="1"/>
  <c r="BR6" i="27"/>
  <c r="CI63" i="27" s="1"/>
  <c r="BM6" i="27"/>
  <c r="AQ63" i="27" s="1"/>
  <c r="BP6" i="27"/>
  <c r="BM63" i="27" s="1"/>
  <c r="BN14" i="27"/>
  <c r="BQ14" i="27"/>
  <c r="BX71" i="27" s="1"/>
  <c r="BL14" i="27"/>
  <c r="AF71" i="27" s="1"/>
  <c r="BO14" i="27"/>
  <c r="BB71" i="27" s="1"/>
  <c r="BR14" i="27"/>
  <c r="CI71" i="27" s="1"/>
  <c r="BM14" i="27"/>
  <c r="AQ71" i="27" s="1"/>
  <c r="BP14" i="27"/>
  <c r="BM71" i="27" s="1"/>
  <c r="BQ7" i="27"/>
  <c r="BX64" i="27" s="1"/>
  <c r="BL7" i="27"/>
  <c r="AF64" i="27" s="1"/>
  <c r="BO7" i="27"/>
  <c r="BB64" i="27" s="1"/>
  <c r="BR7" i="27"/>
  <c r="CI64" i="27" s="1"/>
  <c r="BM7" i="27"/>
  <c r="AQ64" i="27" s="1"/>
  <c r="BP7" i="27"/>
  <c r="BM64" i="27" s="1"/>
  <c r="BN7" i="27"/>
  <c r="BQ15" i="27"/>
  <c r="BX72" i="27" s="1"/>
  <c r="BL15" i="27"/>
  <c r="AF72" i="27" s="1"/>
  <c r="BO15" i="27"/>
  <c r="BB72" i="27" s="1"/>
  <c r="BR15" i="27"/>
  <c r="CI72" i="27" s="1"/>
  <c r="BM15" i="27"/>
  <c r="AQ72" i="27" s="1"/>
  <c r="BP15" i="27"/>
  <c r="BM72" i="27" s="1"/>
  <c r="BN15" i="27"/>
  <c r="BL8" i="27"/>
  <c r="AF65" i="27" s="1"/>
  <c r="BO8" i="27"/>
  <c r="BB65" i="27" s="1"/>
  <c r="BR8" i="27"/>
  <c r="CI65" i="27" s="1"/>
  <c r="BM8" i="27"/>
  <c r="AQ65" i="27" s="1"/>
  <c r="BP8" i="27"/>
  <c r="BM65" i="27" s="1"/>
  <c r="BQ8" i="27"/>
  <c r="BX65" i="27" s="1"/>
  <c r="BN8" i="27"/>
  <c r="BL16" i="27"/>
  <c r="AF73" i="27" s="1"/>
  <c r="BO16" i="27"/>
  <c r="BB73" i="27" s="1"/>
  <c r="BR16" i="27"/>
  <c r="CI73" i="27" s="1"/>
  <c r="BM16" i="27"/>
  <c r="AQ73" i="27" s="1"/>
  <c r="BP16" i="27"/>
  <c r="BM73" i="27" s="1"/>
  <c r="BN16" i="27"/>
  <c r="BQ16" i="27"/>
  <c r="BX73" i="27" s="1"/>
  <c r="BO9" i="27"/>
  <c r="BB66" i="27" s="1"/>
  <c r="BR9" i="27"/>
  <c r="CI66" i="27" s="1"/>
  <c r="BM9" i="27"/>
  <c r="AQ66" i="27" s="1"/>
  <c r="BP9" i="27"/>
  <c r="BM66" i="27" s="1"/>
  <c r="BN9" i="27"/>
  <c r="BQ9" i="27"/>
  <c r="BX66" i="27" s="1"/>
  <c r="BL9" i="27"/>
  <c r="AF66" i="27" s="1"/>
  <c r="BO17" i="27"/>
  <c r="BB74" i="27" s="1"/>
  <c r="BR17" i="27"/>
  <c r="CI74" i="27" s="1"/>
  <c r="BM17" i="27"/>
  <c r="AQ74" i="27" s="1"/>
  <c r="BP17" i="27"/>
  <c r="BM74" i="27" s="1"/>
  <c r="BN17" i="27"/>
  <c r="BQ17" i="27"/>
  <c r="BX74" i="27" s="1"/>
  <c r="BL17" i="27"/>
  <c r="AF74" i="27" s="1"/>
  <c r="BR10" i="27"/>
  <c r="CI67" i="27" s="1"/>
  <c r="BM10" i="27"/>
  <c r="AQ67" i="27" s="1"/>
  <c r="BP10" i="27"/>
  <c r="BM67" i="27" s="1"/>
  <c r="BN10" i="27"/>
  <c r="BQ10" i="27"/>
  <c r="BX67" i="27" s="1"/>
  <c r="BL10" i="27"/>
  <c r="AF67" i="27" s="1"/>
  <c r="BO10" i="27"/>
  <c r="BB67" i="27" s="1"/>
  <c r="BR18" i="27"/>
  <c r="CI75" i="27" s="1"/>
  <c r="BP18" i="27"/>
  <c r="BM75" i="27" s="1"/>
  <c r="BN18" i="27"/>
  <c r="BQ18" i="27"/>
  <c r="BX75" i="27" s="1"/>
  <c r="BO18" i="27"/>
  <c r="BB75" i="27" s="1"/>
  <c r="BL18" i="27"/>
  <c r="AF75" i="27" s="1"/>
</calcChain>
</file>

<file path=xl/sharedStrings.xml><?xml version="1.0" encoding="utf-8"?>
<sst xmlns="http://schemas.openxmlformats.org/spreadsheetml/2006/main" count="6858" uniqueCount="136">
  <si>
    <t>National Summary</t>
  </si>
  <si>
    <t>Trend Analysis</t>
  </si>
  <si>
    <t>NSW</t>
  </si>
  <si>
    <t>ACT</t>
  </si>
  <si>
    <t>VIC</t>
  </si>
  <si>
    <t>QLD</t>
  </si>
  <si>
    <t>SA</t>
  </si>
  <si>
    <t>WA</t>
  </si>
  <si>
    <t>NT</t>
  </si>
  <si>
    <t>TAS</t>
  </si>
  <si>
    <t>Office</t>
  </si>
  <si>
    <t>Confidence Index</t>
  </si>
  <si>
    <t>12 month expectations</t>
  </si>
  <si>
    <t>Industrial</t>
  </si>
  <si>
    <t>Retail</t>
  </si>
  <si>
    <t>Retirement Living</t>
  </si>
  <si>
    <t>Hotel, Tourism &amp; Leisure</t>
  </si>
  <si>
    <t>Residential</t>
  </si>
  <si>
    <t>Capital Values - 12 month expectations</t>
  </si>
  <si>
    <t xml:space="preserve">Economic growth </t>
  </si>
  <si>
    <t>Interest rates</t>
  </si>
  <si>
    <t>Debt finance availability</t>
  </si>
  <si>
    <t xml:space="preserve">Staffing levels </t>
  </si>
  <si>
    <t>Forward work schedules</t>
  </si>
  <si>
    <t>Government Performance Index</t>
  </si>
  <si>
    <t>Prime</t>
  </si>
  <si>
    <t>Secondary</t>
  </si>
  <si>
    <t>12 month cap rate expections index</t>
  </si>
  <si>
    <t>Construction Activity Levels</t>
  </si>
  <si>
    <t>State Summary - Current Quarter</t>
  </si>
  <si>
    <t>For further information:</t>
  </si>
  <si>
    <t>In this Report:</t>
  </si>
  <si>
    <t>State Summary</t>
  </si>
  <si>
    <t>Jump to:</t>
  </si>
  <si>
    <t>6 month shift in sentiment</t>
  </si>
  <si>
    <t>3 month shift in sentiment</t>
  </si>
  <si>
    <t>Go back</t>
  </si>
  <si>
    <t>12 month cap rate expectation</t>
  </si>
  <si>
    <t>Cap Rate Expectations</t>
  </si>
  <si>
    <t>Quarter</t>
  </si>
  <si>
    <t xml:space="preserve">National Economic growth </t>
  </si>
  <si>
    <t xml:space="preserve">State Economic growth </t>
  </si>
  <si>
    <t>-</t>
  </si>
  <si>
    <t>Construction Acitvity Levels - 12 month expectations</t>
  </si>
  <si>
    <t>Proportion of OFFICE sales to foreign buyers</t>
  </si>
  <si>
    <t>Proportion of RESIDENTIAL sales to foreign buyers</t>
  </si>
  <si>
    <t>Proportion of INDUSTRIAL sales to foreign buyers</t>
  </si>
  <si>
    <t>Proportion of RETAIL sales to foreign buyers</t>
  </si>
  <si>
    <t>Proportion of HOTEL , TOURISM &amp; LEISURE sales to foreign buyers</t>
  </si>
  <si>
    <t>0-10%</t>
  </si>
  <si>
    <t>10-25%</t>
  </si>
  <si>
    <t>25-50%</t>
  </si>
  <si>
    <t>50-75%</t>
  </si>
  <si>
    <t>75%+</t>
  </si>
  <si>
    <t>State</t>
  </si>
  <si>
    <t>Period</t>
  </si>
  <si>
    <t xml:space="preserve">National Economic Growth </t>
  </si>
  <si>
    <t xml:space="preserve">Staffing Levels </t>
  </si>
  <si>
    <t>Forward Work Schedules</t>
  </si>
  <si>
    <t xml:space="preserve">State Economic Growth </t>
  </si>
  <si>
    <t>Interest Rates</t>
  </si>
  <si>
    <t>Debt Finance Availability</t>
  </si>
  <si>
    <t>State Data</t>
  </si>
  <si>
    <t>Proportion of HOTEL ,TOURISM &amp; LEISURE sales to foreign buyers</t>
  </si>
  <si>
    <t>AUS</t>
  </si>
  <si>
    <t>Please choose a state</t>
  </si>
  <si>
    <t>Confidence</t>
  </si>
  <si>
    <t>Forward Work</t>
  </si>
  <si>
    <t>National Economic Growth</t>
  </si>
  <si>
    <t>State Economic Growth</t>
  </si>
  <si>
    <t>Debt Finance</t>
  </si>
  <si>
    <t xml:space="preserve"> </t>
  </si>
  <si>
    <t>Change in index 
1 Year</t>
  </si>
  <si>
    <t>Change in index 
2 Year</t>
  </si>
  <si>
    <t>Change in index 
3 Year</t>
  </si>
  <si>
    <t>Construction Activity Levels - 12 month expectations</t>
  </si>
  <si>
    <t>12 month cap rate expections</t>
  </si>
  <si>
    <t>12 month cap rate expectations</t>
  </si>
  <si>
    <t>Govt performance</t>
  </si>
  <si>
    <t>Current year:</t>
  </si>
  <si>
    <t>*Update this year only!</t>
  </si>
  <si>
    <t>1 year</t>
  </si>
  <si>
    <t>2 year</t>
  </si>
  <si>
    <t>3 year</t>
  </si>
  <si>
    <t>CapVal-Resi</t>
  </si>
  <si>
    <t>CapVal-Office</t>
  </si>
  <si>
    <t>CapVal-Indust</t>
  </si>
  <si>
    <t>CapVal-Retail</t>
  </si>
  <si>
    <t>CapVal-Retire</t>
  </si>
  <si>
    <t>CapVal-Hotel</t>
  </si>
  <si>
    <t>ConsAct-Resi</t>
  </si>
  <si>
    <t>ConsAct-Office</t>
  </si>
  <si>
    <t>ConsAct-Indust</t>
  </si>
  <si>
    <t>ConsAct-Retail</t>
  </si>
  <si>
    <t>ConsAct-Retire</t>
  </si>
  <si>
    <t>ConsAct-Hotel</t>
  </si>
  <si>
    <t>CapRate-Prime</t>
  </si>
  <si>
    <t>CapRate-Secondary</t>
  </si>
  <si>
    <t>Foreign-Resi-0%</t>
  </si>
  <si>
    <t>Foreign-Resi-0-10%</t>
  </si>
  <si>
    <t>Foreign-Resi-10-25%</t>
  </si>
  <si>
    <t>Foreign-Resi-25-50%</t>
  </si>
  <si>
    <t>Foreign-Resi-50-75%</t>
  </si>
  <si>
    <t>Foreign-Resi-75%+</t>
  </si>
  <si>
    <t>Foreign-Office-0%</t>
  </si>
  <si>
    <t>Foreign-Office-0-10%</t>
  </si>
  <si>
    <t>Foreign-Office-10-25%</t>
  </si>
  <si>
    <t>Foreign-Office-25-50%</t>
  </si>
  <si>
    <t>Foreign-Office-50-75%</t>
  </si>
  <si>
    <t>Foreign-Office-75%+</t>
  </si>
  <si>
    <t>Foreign-Retail-0%</t>
  </si>
  <si>
    <t>Foreign-Retail-0-10%</t>
  </si>
  <si>
    <t>Foreign-Retail-10-25%</t>
  </si>
  <si>
    <t>Foreign-Retail-25-50%</t>
  </si>
  <si>
    <t>Foreign-Retail-50-75%</t>
  </si>
  <si>
    <t>Foreign-Retail-75%+</t>
  </si>
  <si>
    <t>Foreign-Indust-0%</t>
  </si>
  <si>
    <t>Foreign-Indust-0-10%</t>
  </si>
  <si>
    <t>Foreign-Indust-10-25%</t>
  </si>
  <si>
    <t>Foreign-Indust-25-50%</t>
  </si>
  <si>
    <t>Foreign-Indust-50-75%</t>
  </si>
  <si>
    <t>Foreign-Indust-75%+</t>
  </si>
  <si>
    <t>Foreign-Tourism-0%</t>
  </si>
  <si>
    <t>Foreign-Tourism-0-10%</t>
  </si>
  <si>
    <t>Foreign-Tourism-10-25%</t>
  </si>
  <si>
    <t>Foreign-Tourism-25-50%</t>
  </si>
  <si>
    <t>Foreign-Tourism-50-75%</t>
  </si>
  <si>
    <t>Foreign-Tourism-75%+</t>
  </si>
  <si>
    <t>n.a.</t>
  </si>
  <si>
    <t>Contact Us</t>
  </si>
  <si>
    <t>Property Council Survey - Annual Review</t>
  </si>
  <si>
    <t>Property Council Survey - State Data</t>
  </si>
  <si>
    <t>Property Council Survey - State Summary</t>
  </si>
  <si>
    <t>Property Council Survey - National Summary</t>
  </si>
  <si>
    <t>Property Council Survey</t>
  </si>
  <si>
    <t>Property Council Survey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</si>
</sst>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.0"/>
    <numFmt numFmtId="166" formatCode="#,##0.0000"/>
    <numFmt numFmtId="167" formatCode="#,##0.00000"/>
    <numFmt numFmtId="168" formatCode="General_)"/>
    <numFmt numFmtId="169" formatCode="\$#,##0\ ;\(\$#,##0\)"/>
    <numFmt numFmtId="170" formatCode="0.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sz val="10"/>
      <name val="Helv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b/>
      <sz val="18"/>
      <name val="Arial"/>
      <family val="2"/>
    </font>
    <font>
      <sz val="11"/>
      <name val="ＭＳ Ｐゴシック"/>
      <family val="3"/>
      <charset val="128"/>
    </font>
    <font>
      <sz val="10"/>
      <name val="Verdana"/>
      <family val="2"/>
    </font>
    <font>
      <sz val="10"/>
      <name val="Calibri"/>
      <family val="2"/>
      <scheme val="minor"/>
    </font>
    <font>
      <sz val="36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36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u/>
      <sz val="9"/>
      <color rgb="FF0066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rgb="FF3366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rgb="FF0066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6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1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43" fontId="19" fillId="0" borderId="0" applyFont="0" applyFill="0" applyBorder="0" applyAlignment="0" applyProtection="0"/>
    <xf numFmtId="0" fontId="26" fillId="0" borderId="0"/>
    <xf numFmtId="0" fontId="20" fillId="0" borderId="0">
      <alignment horizontal="left"/>
    </xf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168" fontId="29" fillId="0" borderId="0"/>
    <xf numFmtId="0" fontId="19" fillId="54" borderId="16" applyNumberFormat="0" applyFont="0" applyAlignment="0" applyProtection="0"/>
    <xf numFmtId="0" fontId="37" fillId="0" borderId="17"/>
    <xf numFmtId="166" fontId="19" fillId="0" borderId="0"/>
    <xf numFmtId="167" fontId="19" fillId="0" borderId="0"/>
    <xf numFmtId="0" fontId="38" fillId="0" borderId="18">
      <alignment horizontal="left"/>
    </xf>
    <xf numFmtId="0" fontId="39" fillId="51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43" fillId="0" borderId="0"/>
    <xf numFmtId="0" fontId="44" fillId="0" borderId="0" applyProtection="0"/>
    <xf numFmtId="0" fontId="26" fillId="0" borderId="0" applyProtection="0"/>
    <xf numFmtId="0" fontId="45" fillId="0" borderId="0">
      <alignment vertical="center"/>
    </xf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46" fillId="0" borderId="0"/>
    <xf numFmtId="0" fontId="21" fillId="0" borderId="0"/>
    <xf numFmtId="0" fontId="46" fillId="0" borderId="0"/>
    <xf numFmtId="0" fontId="21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54" borderId="16" applyNumberFormat="0" applyFont="0" applyAlignment="0" applyProtection="0"/>
    <xf numFmtId="0" fontId="46" fillId="54" borderId="16" applyNumberFormat="0" applyFont="0" applyAlignment="0" applyProtection="0"/>
    <xf numFmtId="0" fontId="46" fillId="54" borderId="16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21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19" fillId="54" borderId="16" applyNumberFormat="0" applyFont="0" applyAlignment="0" applyProtection="0"/>
    <xf numFmtId="0" fontId="6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18" fillId="55" borderId="22" xfId="1" applyFill="1" applyBorder="1"/>
    <xf numFmtId="0" fontId="53" fillId="55" borderId="23" xfId="1" applyFont="1" applyFill="1" applyBorder="1" applyAlignment="1">
      <alignment horizontal="left"/>
    </xf>
    <xf numFmtId="0" fontId="54" fillId="55" borderId="23" xfId="1" applyFont="1" applyFill="1" applyBorder="1" applyAlignment="1">
      <alignment horizontal="left" wrapText="1"/>
    </xf>
    <xf numFmtId="0" fontId="48" fillId="55" borderId="23" xfId="1" applyFont="1" applyFill="1" applyBorder="1" applyAlignment="1">
      <alignment horizontal="left" wrapText="1"/>
    </xf>
    <xf numFmtId="0" fontId="48" fillId="55" borderId="24" xfId="1" applyFont="1" applyFill="1" applyBorder="1" applyAlignment="1">
      <alignment horizontal="left" wrapText="1"/>
    </xf>
    <xf numFmtId="0" fontId="47" fillId="55" borderId="25" xfId="1" applyFont="1" applyFill="1" applyBorder="1" applyAlignment="1">
      <alignment horizontal="left"/>
    </xf>
    <xf numFmtId="0" fontId="55" fillId="55" borderId="0" xfId="1" quotePrefix="1" applyFont="1" applyFill="1" applyAlignment="1">
      <alignment horizontal="left" vertical="top"/>
    </xf>
    <xf numFmtId="0" fontId="56" fillId="55" borderId="0" xfId="1" applyFont="1" applyFill="1"/>
    <xf numFmtId="0" fontId="49" fillId="55" borderId="0" xfId="1" applyFont="1" applyFill="1"/>
    <xf numFmtId="0" fontId="49" fillId="55" borderId="26" xfId="1" applyFont="1" applyFill="1" applyBorder="1"/>
    <xf numFmtId="0" fontId="0" fillId="55" borderId="25" xfId="0" applyFill="1" applyBorder="1"/>
    <xf numFmtId="0" fontId="0" fillId="55" borderId="0" xfId="0" applyFill="1"/>
    <xf numFmtId="0" fontId="0" fillId="55" borderId="26" xfId="0" applyFill="1" applyBorder="1"/>
    <xf numFmtId="0" fontId="50" fillId="55" borderId="0" xfId="0" applyFont="1" applyFill="1"/>
    <xf numFmtId="0" fontId="0" fillId="55" borderId="27" xfId="0" applyFill="1" applyBorder="1"/>
    <xf numFmtId="0" fontId="0" fillId="55" borderId="28" xfId="0" applyFill="1" applyBorder="1"/>
    <xf numFmtId="0" fontId="0" fillId="55" borderId="29" xfId="0" applyFill="1" applyBorder="1"/>
    <xf numFmtId="0" fontId="18" fillId="55" borderId="23" xfId="1" applyFill="1" applyBorder="1"/>
    <xf numFmtId="0" fontId="47" fillId="55" borderId="0" xfId="1" applyFont="1" applyFill="1" applyAlignment="1">
      <alignment horizontal="left"/>
    </xf>
    <xf numFmtId="0" fontId="57" fillId="55" borderId="0" xfId="0" applyFont="1" applyFill="1"/>
    <xf numFmtId="0" fontId="51" fillId="55" borderId="0" xfId="0" applyFont="1" applyFill="1"/>
    <xf numFmtId="0" fontId="14" fillId="55" borderId="0" xfId="0" applyFont="1" applyFill="1"/>
    <xf numFmtId="0" fontId="58" fillId="55" borderId="0" xfId="0" applyFont="1" applyFill="1"/>
    <xf numFmtId="165" fontId="59" fillId="55" borderId="0" xfId="415" applyNumberFormat="1" applyFont="1" applyFill="1" applyAlignment="1" applyProtection="1">
      <alignment horizontal="center" wrapText="1"/>
      <protection locked="0"/>
    </xf>
    <xf numFmtId="0" fontId="47" fillId="55" borderId="0" xfId="415" applyFont="1" applyFill="1" applyProtection="1">
      <protection locked="0"/>
    </xf>
    <xf numFmtId="0" fontId="59" fillId="55" borderId="0" xfId="415" applyFont="1" applyFill="1" applyAlignment="1" applyProtection="1">
      <alignment horizontal="center" wrapText="1"/>
      <protection locked="0"/>
    </xf>
    <xf numFmtId="0" fontId="60" fillId="55" borderId="0" xfId="0" applyFont="1" applyFill="1"/>
    <xf numFmtId="0" fontId="58" fillId="55" borderId="0" xfId="0" applyFont="1" applyFill="1" applyAlignment="1">
      <alignment horizontal="center"/>
    </xf>
    <xf numFmtId="170" fontId="58" fillId="55" borderId="0" xfId="0" applyNumberFormat="1" applyFont="1" applyFill="1" applyAlignment="1">
      <alignment horizontal="center"/>
    </xf>
    <xf numFmtId="0" fontId="48" fillId="55" borderId="0" xfId="1" applyFont="1" applyFill="1" applyAlignment="1">
      <alignment horizontal="left" wrapText="1"/>
    </xf>
    <xf numFmtId="0" fontId="18" fillId="55" borderId="0" xfId="1" applyFill="1"/>
    <xf numFmtId="0" fontId="47" fillId="55" borderId="0" xfId="1" applyFont="1" applyFill="1"/>
    <xf numFmtId="0" fontId="16" fillId="55" borderId="25" xfId="0" applyFont="1" applyFill="1" applyBorder="1"/>
    <xf numFmtId="0" fontId="52" fillId="55" borderId="0" xfId="0" applyFont="1" applyFill="1"/>
    <xf numFmtId="0" fontId="16" fillId="55" borderId="0" xfId="0" applyFont="1" applyFill="1"/>
    <xf numFmtId="0" fontId="0" fillId="55" borderId="31" xfId="0" applyFill="1" applyBorder="1"/>
    <xf numFmtId="0" fontId="0" fillId="55" borderId="32" xfId="0" applyFill="1" applyBorder="1"/>
    <xf numFmtId="0" fontId="0" fillId="55" borderId="33" xfId="0" applyFill="1" applyBorder="1"/>
    <xf numFmtId="0" fontId="62" fillId="55" borderId="0" xfId="419" applyFont="1" applyFill="1" applyBorder="1"/>
    <xf numFmtId="0" fontId="63" fillId="55" borderId="0" xfId="0" applyFont="1" applyFill="1"/>
    <xf numFmtId="0" fontId="0" fillId="55" borderId="0" xfId="0" applyFill="1" applyAlignment="1">
      <alignment vertical="center"/>
    </xf>
    <xf numFmtId="0" fontId="66" fillId="55" borderId="0" xfId="0" applyFont="1" applyFill="1"/>
    <xf numFmtId="0" fontId="67" fillId="55" borderId="0" xfId="419" applyFont="1" applyFill="1"/>
    <xf numFmtId="0" fontId="68" fillId="55" borderId="0" xfId="0" applyFont="1" applyFill="1"/>
    <xf numFmtId="0" fontId="54" fillId="55" borderId="0" xfId="1" applyFont="1" applyFill="1" applyAlignment="1">
      <alignment horizontal="left" wrapText="1"/>
    </xf>
    <xf numFmtId="0" fontId="54" fillId="55" borderId="23" xfId="1" applyFont="1" applyFill="1" applyBorder="1" applyAlignment="1">
      <alignment horizontal="left" vertical="center" wrapText="1"/>
    </xf>
    <xf numFmtId="0" fontId="56" fillId="55" borderId="0" xfId="1" applyFont="1" applyFill="1" applyAlignment="1">
      <alignment vertical="center"/>
    </xf>
    <xf numFmtId="0" fontId="64" fillId="55" borderId="0" xfId="419" applyFont="1" applyFill="1" applyAlignment="1">
      <alignment horizontal="right"/>
    </xf>
    <xf numFmtId="0" fontId="0" fillId="55" borderId="0" xfId="0" applyFill="1" applyAlignment="1">
      <alignment horizontal="right"/>
    </xf>
    <xf numFmtId="0" fontId="57" fillId="55" borderId="25" xfId="0" applyFont="1" applyFill="1" applyBorder="1"/>
    <xf numFmtId="0" fontId="68" fillId="55" borderId="25" xfId="0" applyFont="1" applyFill="1" applyBorder="1"/>
    <xf numFmtId="0" fontId="73" fillId="55" borderId="0" xfId="0" applyFont="1" applyFill="1" applyAlignment="1">
      <alignment horizontal="center"/>
    </xf>
    <xf numFmtId="170" fontId="73" fillId="55" borderId="0" xfId="0" applyNumberFormat="1" applyFont="1" applyFill="1" applyAlignment="1">
      <alignment horizontal="center"/>
    </xf>
    <xf numFmtId="17" fontId="0" fillId="0" borderId="0" xfId="0" applyNumberFormat="1"/>
    <xf numFmtId="170" fontId="0" fillId="0" borderId="0" xfId="0" applyNumberFormat="1"/>
    <xf numFmtId="0" fontId="63" fillId="55" borderId="0" xfId="0" applyFont="1" applyFill="1" applyAlignment="1">
      <alignment vertical="center"/>
    </xf>
    <xf numFmtId="165" fontId="0" fillId="0" borderId="0" xfId="0" applyNumberFormat="1"/>
    <xf numFmtId="1" fontId="0" fillId="0" borderId="0" xfId="0" applyNumberFormat="1"/>
    <xf numFmtId="0" fontId="17" fillId="55" borderId="0" xfId="0" applyFont="1" applyFill="1"/>
    <xf numFmtId="0" fontId="64" fillId="55" borderId="0" xfId="419" applyFont="1" applyFill="1" applyAlignment="1">
      <alignment horizontal="left"/>
    </xf>
    <xf numFmtId="0" fontId="76" fillId="55" borderId="0" xfId="0" applyFont="1" applyFill="1"/>
    <xf numFmtId="0" fontId="14" fillId="55" borderId="0" xfId="0" applyFont="1" applyFill="1" applyProtection="1">
      <protection hidden="1"/>
    </xf>
    <xf numFmtId="0" fontId="64" fillId="55" borderId="0" xfId="419" applyFont="1" applyFill="1"/>
    <xf numFmtId="0" fontId="63" fillId="55" borderId="0" xfId="0" applyFont="1" applyFill="1" applyAlignment="1">
      <alignment horizontal="right"/>
    </xf>
    <xf numFmtId="0" fontId="81" fillId="55" borderId="0" xfId="1" quotePrefix="1" applyFont="1" applyFill="1" applyAlignment="1">
      <alignment horizontal="left" vertical="top"/>
    </xf>
    <xf numFmtId="0" fontId="82" fillId="0" borderId="0" xfId="0" applyFont="1"/>
    <xf numFmtId="0" fontId="0" fillId="58" borderId="0" xfId="0" applyFill="1"/>
    <xf numFmtId="17" fontId="0" fillId="58" borderId="0" xfId="0" applyNumberFormat="1" applyFill="1"/>
    <xf numFmtId="0" fontId="70" fillId="55" borderId="0" xfId="0" applyFont="1" applyFill="1" applyProtection="1">
      <protection hidden="1"/>
    </xf>
    <xf numFmtId="9" fontId="0" fillId="0" borderId="0" xfId="0" applyNumberFormat="1"/>
    <xf numFmtId="9" fontId="0" fillId="0" borderId="0" xfId="420" applyFont="1" applyFill="1"/>
    <xf numFmtId="170" fontId="76" fillId="55" borderId="34" xfId="0" applyNumberFormat="1" applyFont="1" applyFill="1" applyBorder="1" applyAlignment="1" applyProtection="1">
      <alignment horizontal="center"/>
      <protection hidden="1"/>
    </xf>
    <xf numFmtId="1" fontId="60" fillId="56" borderId="0" xfId="0" applyNumberFormat="1" applyFont="1" applyFill="1" applyAlignment="1" applyProtection="1">
      <alignment horizontal="center"/>
      <protection hidden="1"/>
    </xf>
    <xf numFmtId="170" fontId="60" fillId="56" borderId="0" xfId="0" applyNumberFormat="1" applyFont="1" applyFill="1" applyAlignment="1" applyProtection="1">
      <alignment horizontal="center"/>
      <protection hidden="1"/>
    </xf>
    <xf numFmtId="0" fontId="60" fillId="55" borderId="0" xfId="0" applyFont="1" applyFill="1" applyAlignment="1" applyProtection="1">
      <alignment horizontal="center"/>
      <protection hidden="1"/>
    </xf>
    <xf numFmtId="170" fontId="60" fillId="55" borderId="0" xfId="0" applyNumberFormat="1" applyFont="1" applyFill="1" applyAlignment="1" applyProtection="1">
      <alignment horizontal="center"/>
      <protection hidden="1"/>
    </xf>
    <xf numFmtId="2" fontId="72" fillId="55" borderId="0" xfId="0" applyNumberFormat="1" applyFont="1" applyFill="1" applyAlignment="1" applyProtection="1">
      <alignment horizontal="center"/>
      <protection hidden="1"/>
    </xf>
    <xf numFmtId="170" fontId="60" fillId="0" borderId="0" xfId="0" applyNumberFormat="1" applyFont="1" applyAlignment="1" applyProtection="1">
      <alignment horizontal="center"/>
      <protection hidden="1"/>
    </xf>
    <xf numFmtId="170" fontId="58" fillId="55" borderId="0" xfId="0" applyNumberFormat="1" applyFont="1" applyFill="1" applyAlignment="1" applyProtection="1">
      <alignment horizontal="center"/>
      <protection hidden="1"/>
    </xf>
    <xf numFmtId="0" fontId="58" fillId="55" borderId="0" xfId="0" applyFont="1" applyFill="1" applyAlignment="1" applyProtection="1">
      <alignment horizontal="center"/>
      <protection hidden="1"/>
    </xf>
    <xf numFmtId="0" fontId="73" fillId="55" borderId="0" xfId="0" applyFont="1" applyFill="1" applyAlignment="1" applyProtection="1">
      <alignment horizontal="center"/>
      <protection hidden="1"/>
    </xf>
    <xf numFmtId="170" fontId="47" fillId="55" borderId="0" xfId="0" applyNumberFormat="1" applyFont="1" applyFill="1" applyAlignment="1" applyProtection="1">
      <alignment horizontal="center"/>
      <protection hidden="1"/>
    </xf>
    <xf numFmtId="170" fontId="73" fillId="55" borderId="0" xfId="0" applyNumberFormat="1" applyFont="1" applyFill="1" applyAlignment="1" applyProtection="1">
      <alignment horizontal="center"/>
      <protection hidden="1"/>
    </xf>
    <xf numFmtId="0" fontId="0" fillId="55" borderId="0" xfId="0" applyFill="1" applyProtection="1">
      <protection hidden="1"/>
    </xf>
    <xf numFmtId="0" fontId="58" fillId="55" borderId="0" xfId="0" applyFont="1" applyFill="1" applyProtection="1">
      <protection hidden="1"/>
    </xf>
    <xf numFmtId="0" fontId="60" fillId="55" borderId="30" xfId="0" applyFont="1" applyFill="1" applyBorder="1" applyProtection="1">
      <protection hidden="1"/>
    </xf>
    <xf numFmtId="0" fontId="58" fillId="55" borderId="30" xfId="0" applyFont="1" applyFill="1" applyBorder="1" applyProtection="1">
      <protection hidden="1"/>
    </xf>
    <xf numFmtId="165" fontId="59" fillId="55" borderId="30" xfId="415" applyNumberFormat="1" applyFont="1" applyFill="1" applyBorder="1" applyAlignment="1" applyProtection="1">
      <alignment horizontal="center" wrapText="1"/>
      <protection hidden="1"/>
    </xf>
    <xf numFmtId="0" fontId="60" fillId="56" borderId="0" xfId="0" applyFont="1" applyFill="1" applyProtection="1">
      <protection hidden="1"/>
    </xf>
    <xf numFmtId="0" fontId="60" fillId="55" borderId="0" xfId="0" applyFont="1" applyFill="1" applyProtection="1">
      <protection hidden="1"/>
    </xf>
    <xf numFmtId="0" fontId="67" fillId="55" borderId="0" xfId="419" applyFont="1" applyFill="1" applyProtection="1">
      <protection hidden="1"/>
    </xf>
    <xf numFmtId="0" fontId="58" fillId="55" borderId="0" xfId="0" applyFont="1" applyFill="1" applyAlignment="1" applyProtection="1">
      <alignment vertical="center"/>
      <protection hidden="1"/>
    </xf>
    <xf numFmtId="0" fontId="58" fillId="55" borderId="30" xfId="0" applyFont="1" applyFill="1" applyBorder="1" applyAlignment="1" applyProtection="1">
      <alignment horizontal="center"/>
      <protection hidden="1"/>
    </xf>
    <xf numFmtId="0" fontId="59" fillId="55" borderId="40" xfId="415" applyFont="1" applyFill="1" applyBorder="1" applyAlignment="1" applyProtection="1">
      <alignment horizontal="center" vertical="center" wrapText="1"/>
      <protection hidden="1"/>
    </xf>
    <xf numFmtId="0" fontId="59" fillId="55" borderId="30" xfId="415" applyFont="1" applyFill="1" applyBorder="1" applyAlignment="1" applyProtection="1">
      <alignment horizontal="center" vertical="center" wrapText="1"/>
      <protection hidden="1"/>
    </xf>
    <xf numFmtId="0" fontId="65" fillId="55" borderId="37" xfId="0" applyFont="1" applyFill="1" applyBorder="1" applyAlignment="1" applyProtection="1">
      <alignment horizontal="center" vertical="center"/>
      <protection hidden="1"/>
    </xf>
    <xf numFmtId="0" fontId="58" fillId="55" borderId="39" xfId="0" applyFont="1" applyFill="1" applyBorder="1" applyAlignment="1" applyProtection="1">
      <alignment horizontal="center"/>
      <protection hidden="1"/>
    </xf>
    <xf numFmtId="0" fontId="58" fillId="55" borderId="35" xfId="0" applyFont="1" applyFill="1" applyBorder="1" applyAlignment="1" applyProtection="1">
      <alignment horizontal="center"/>
      <protection hidden="1"/>
    </xf>
    <xf numFmtId="0" fontId="0" fillId="55" borderId="36" xfId="0" applyFill="1" applyBorder="1" applyProtection="1">
      <protection hidden="1"/>
    </xf>
    <xf numFmtId="1" fontId="78" fillId="56" borderId="34" xfId="0" applyNumberFormat="1" applyFont="1" applyFill="1" applyBorder="1" applyAlignment="1" applyProtection="1">
      <alignment horizontal="center"/>
      <protection hidden="1"/>
    </xf>
    <xf numFmtId="0" fontId="66" fillId="55" borderId="0" xfId="0" applyFont="1" applyFill="1" applyProtection="1">
      <protection hidden="1"/>
    </xf>
    <xf numFmtId="170" fontId="78" fillId="56" borderId="34" xfId="0" applyNumberFormat="1" applyFont="1" applyFill="1" applyBorder="1" applyAlignment="1" applyProtection="1">
      <alignment horizontal="center"/>
      <protection hidden="1"/>
    </xf>
    <xf numFmtId="0" fontId="76" fillId="55" borderId="0" xfId="0" applyFont="1" applyFill="1" applyProtection="1">
      <protection hidden="1"/>
    </xf>
    <xf numFmtId="0" fontId="74" fillId="55" borderId="34" xfId="0" applyFont="1" applyFill="1" applyBorder="1" applyAlignment="1" applyProtection="1">
      <alignment horizontal="center"/>
      <protection hidden="1"/>
    </xf>
    <xf numFmtId="170" fontId="74" fillId="55" borderId="34" xfId="0" applyNumberFormat="1" applyFont="1" applyFill="1" applyBorder="1" applyAlignment="1" applyProtection="1">
      <alignment horizontal="center"/>
      <protection hidden="1"/>
    </xf>
    <xf numFmtId="0" fontId="75" fillId="55" borderId="34" xfId="0" applyFont="1" applyFill="1" applyBorder="1" applyProtection="1">
      <protection hidden="1"/>
    </xf>
    <xf numFmtId="0" fontId="75" fillId="55" borderId="0" xfId="0" applyFont="1" applyFill="1" applyProtection="1">
      <protection hidden="1"/>
    </xf>
    <xf numFmtId="170" fontId="78" fillId="55" borderId="34" xfId="0" applyNumberFormat="1" applyFont="1" applyFill="1" applyBorder="1" applyAlignment="1" applyProtection="1">
      <alignment horizontal="center"/>
      <protection hidden="1"/>
    </xf>
    <xf numFmtId="170" fontId="66" fillId="55" borderId="0" xfId="0" applyNumberFormat="1" applyFont="1" applyFill="1" applyProtection="1">
      <protection hidden="1"/>
    </xf>
    <xf numFmtId="170" fontId="76" fillId="55" borderId="0" xfId="0" applyNumberFormat="1" applyFont="1" applyFill="1" applyProtection="1">
      <protection hidden="1"/>
    </xf>
    <xf numFmtId="170" fontId="75" fillId="55" borderId="34" xfId="0" applyNumberFormat="1" applyFont="1" applyFill="1" applyBorder="1" applyAlignment="1" applyProtection="1">
      <alignment horizontal="center"/>
      <protection hidden="1"/>
    </xf>
    <xf numFmtId="170" fontId="75" fillId="55" borderId="0" xfId="0" applyNumberFormat="1" applyFont="1" applyFill="1" applyProtection="1">
      <protection hidden="1"/>
    </xf>
    <xf numFmtId="0" fontId="79" fillId="55" borderId="0" xfId="0" applyFont="1" applyFill="1" applyProtection="1">
      <protection hidden="1"/>
    </xf>
    <xf numFmtId="0" fontId="47" fillId="55" borderId="0" xfId="0" applyFont="1" applyFill="1" applyProtection="1">
      <protection hidden="1"/>
    </xf>
    <xf numFmtId="0" fontId="59" fillId="55" borderId="0" xfId="0" applyFont="1" applyFill="1" applyProtection="1">
      <protection hidden="1"/>
    </xf>
    <xf numFmtId="17" fontId="69" fillId="55" borderId="0" xfId="0" applyNumberFormat="1" applyFont="1" applyFill="1" applyAlignment="1" applyProtection="1">
      <alignment vertical="center"/>
      <protection hidden="1"/>
    </xf>
    <xf numFmtId="0" fontId="60" fillId="55" borderId="30" xfId="0" applyFont="1" applyFill="1" applyBorder="1" applyAlignment="1" applyProtection="1">
      <alignment horizontal="center" vertical="center" wrapText="1"/>
      <protection hidden="1"/>
    </xf>
    <xf numFmtId="165" fontId="59" fillId="56" borderId="38" xfId="415" applyNumberFormat="1" applyFont="1" applyFill="1" applyBorder="1" applyAlignment="1" applyProtection="1">
      <alignment horizontal="center" vertical="center" wrapText="1"/>
      <protection hidden="1"/>
    </xf>
    <xf numFmtId="165" fontId="59" fillId="55" borderId="30" xfId="415" applyNumberFormat="1" applyFont="1" applyFill="1" applyBorder="1" applyAlignment="1" applyProtection="1">
      <alignment horizontal="center" vertical="center" wrapText="1"/>
      <protection hidden="1"/>
    </xf>
    <xf numFmtId="0" fontId="60" fillId="55" borderId="38" xfId="0" applyFont="1" applyFill="1" applyBorder="1" applyAlignment="1" applyProtection="1">
      <alignment horizontal="center" vertical="center" wrapText="1"/>
      <protection hidden="1"/>
    </xf>
    <xf numFmtId="0" fontId="14" fillId="55" borderId="30" xfId="0" applyFont="1" applyFill="1" applyBorder="1" applyProtection="1">
      <protection hidden="1"/>
    </xf>
    <xf numFmtId="0" fontId="60" fillId="55" borderId="38" xfId="0" applyFont="1" applyFill="1" applyBorder="1" applyAlignment="1" applyProtection="1">
      <alignment horizontal="center" vertical="center"/>
      <protection hidden="1"/>
    </xf>
    <xf numFmtId="9" fontId="60" fillId="55" borderId="38" xfId="0" applyNumberFormat="1" applyFont="1" applyFill="1" applyBorder="1" applyAlignment="1" applyProtection="1">
      <alignment horizontal="center" vertical="center" wrapText="1"/>
      <protection hidden="1"/>
    </xf>
    <xf numFmtId="17" fontId="58" fillId="55" borderId="0" xfId="0" applyNumberFormat="1" applyFont="1" applyFill="1" applyProtection="1">
      <protection hidden="1"/>
    </xf>
    <xf numFmtId="1" fontId="66" fillId="55" borderId="39" xfId="0" applyNumberFormat="1" applyFont="1" applyFill="1" applyBorder="1" applyAlignment="1" applyProtection="1">
      <alignment horizontal="center"/>
      <protection hidden="1"/>
    </xf>
    <xf numFmtId="0" fontId="66" fillId="55" borderId="0" xfId="0" applyFont="1" applyFill="1" applyAlignment="1" applyProtection="1">
      <alignment horizontal="center"/>
      <protection hidden="1"/>
    </xf>
    <xf numFmtId="170" fontId="66" fillId="55" borderId="39" xfId="0" applyNumberFormat="1" applyFont="1" applyFill="1" applyBorder="1" applyAlignment="1" applyProtection="1">
      <alignment horizontal="center"/>
      <protection hidden="1"/>
    </xf>
    <xf numFmtId="170" fontId="76" fillId="55" borderId="39" xfId="0" applyNumberFormat="1" applyFont="1" applyFill="1" applyBorder="1" applyAlignment="1" applyProtection="1">
      <alignment horizontal="center"/>
      <protection hidden="1"/>
    </xf>
    <xf numFmtId="9" fontId="76" fillId="55" borderId="39" xfId="420" applyFont="1" applyFill="1" applyBorder="1" applyAlignment="1" applyProtection="1">
      <alignment horizontal="center"/>
      <protection hidden="1"/>
    </xf>
    <xf numFmtId="9" fontId="76" fillId="0" borderId="0" xfId="420" applyFont="1" applyFill="1" applyProtection="1">
      <protection hidden="1"/>
    </xf>
    <xf numFmtId="0" fontId="0" fillId="0" borderId="0" xfId="420" applyNumberFormat="1" applyFont="1" applyFill="1"/>
    <xf numFmtId="170" fontId="0" fillId="0" borderId="0" xfId="420" applyNumberFormat="1" applyFont="1" applyFill="1"/>
    <xf numFmtId="9" fontId="0" fillId="0" borderId="0" xfId="420" applyFont="1"/>
    <xf numFmtId="0" fontId="64" fillId="55" borderId="0" xfId="419" applyFont="1" applyFill="1" applyAlignment="1"/>
    <xf numFmtId="0" fontId="79" fillId="55" borderId="0" xfId="0" applyFont="1" applyFill="1"/>
    <xf numFmtId="0" fontId="65" fillId="55" borderId="0" xfId="0" applyFont="1" applyFill="1" applyProtection="1">
      <protection hidden="1"/>
    </xf>
    <xf numFmtId="17" fontId="79" fillId="55" borderId="0" xfId="0" applyNumberFormat="1" applyFont="1" applyFill="1" applyProtection="1">
      <protection hidden="1"/>
    </xf>
    <xf numFmtId="165" fontId="79" fillId="55" borderId="0" xfId="0" applyNumberFormat="1" applyFont="1" applyFill="1" applyProtection="1">
      <protection hidden="1"/>
    </xf>
    <xf numFmtId="17" fontId="79" fillId="55" borderId="0" xfId="0" applyNumberFormat="1" applyFont="1" applyFill="1"/>
    <xf numFmtId="165" fontId="79" fillId="55" borderId="0" xfId="0" applyNumberFormat="1" applyFont="1" applyFill="1"/>
    <xf numFmtId="0" fontId="62" fillId="55" borderId="0" xfId="419" applyFont="1" applyFill="1" applyBorder="1" applyAlignment="1">
      <alignment horizontal="left"/>
    </xf>
    <xf numFmtId="0" fontId="62" fillId="0" borderId="0" xfId="419" applyFont="1" applyAlignment="1">
      <alignment horizontal="left"/>
    </xf>
    <xf numFmtId="0" fontId="71" fillId="55" borderId="0" xfId="419" applyFont="1" applyFill="1" applyBorder="1" applyAlignment="1">
      <alignment horizontal="left"/>
    </xf>
    <xf numFmtId="17" fontId="69" fillId="57" borderId="41" xfId="0" applyNumberFormat="1" applyFont="1" applyFill="1" applyBorder="1" applyAlignment="1" applyProtection="1">
      <alignment horizontal="center" vertical="center" wrapText="1"/>
      <protection hidden="1"/>
    </xf>
    <xf numFmtId="0" fontId="69" fillId="57" borderId="42" xfId="0" applyFont="1" applyFill="1" applyBorder="1" applyAlignment="1" applyProtection="1">
      <alignment horizontal="center" vertical="center"/>
      <protection hidden="1"/>
    </xf>
    <xf numFmtId="0" fontId="69" fillId="57" borderId="43" xfId="0" applyFont="1" applyFill="1" applyBorder="1" applyAlignment="1" applyProtection="1">
      <alignment horizontal="center" vertical="center"/>
      <protection hidden="1"/>
    </xf>
    <xf numFmtId="17" fontId="69" fillId="57" borderId="41" xfId="0" applyNumberFormat="1" applyFont="1" applyFill="1" applyBorder="1" applyAlignment="1" applyProtection="1">
      <alignment horizontal="center" vertical="center"/>
      <protection hidden="1"/>
    </xf>
    <xf numFmtId="0" fontId="64" fillId="55" borderId="0" xfId="419" applyFont="1" applyFill="1" applyAlignment="1">
      <alignment horizontal="left"/>
    </xf>
    <xf numFmtId="17" fontId="69" fillId="57" borderId="34" xfId="0" applyNumberFormat="1" applyFont="1" applyFill="1" applyBorder="1" applyAlignment="1" applyProtection="1">
      <alignment horizontal="center" vertical="center" wrapText="1"/>
      <protection hidden="1"/>
    </xf>
    <xf numFmtId="17" fontId="69" fillId="57" borderId="42" xfId="0" applyNumberFormat="1" applyFont="1" applyFill="1" applyBorder="1" applyAlignment="1" applyProtection="1">
      <alignment horizontal="center" vertical="center" wrapText="1"/>
      <protection hidden="1"/>
    </xf>
    <xf numFmtId="17" fontId="69" fillId="57" borderId="34" xfId="0" applyNumberFormat="1" applyFont="1" applyFill="1" applyBorder="1" applyAlignment="1" applyProtection="1">
      <alignment horizontal="center" vertical="center"/>
      <protection hidden="1"/>
    </xf>
    <xf numFmtId="0" fontId="64" fillId="0" borderId="0" xfId="419" applyFont="1" applyAlignment="1">
      <alignment horizontal="left"/>
    </xf>
    <xf numFmtId="0" fontId="63" fillId="0" borderId="0" xfId="0" applyFont="1" applyAlignment="1">
      <alignment horizontal="left"/>
    </xf>
    <xf numFmtId="0" fontId="77" fillId="55" borderId="0" xfId="0" applyFont="1" applyFill="1" applyAlignment="1">
      <alignment horizontal="center" vertical="center"/>
    </xf>
    <xf numFmtId="0" fontId="77" fillId="0" borderId="0" xfId="0" applyFont="1" applyAlignment="1">
      <alignment horizontal="center" vertical="center"/>
    </xf>
  </cellXfs>
  <cellStyles count="421">
    <cellStyle name="20% - Accent1 2" xfId="72" xr:uid="{00000000-0005-0000-0000-000000000000}"/>
    <cellStyle name="20% - Accent1 3" xfId="2" xr:uid="{00000000-0005-0000-0000-000001000000}"/>
    <cellStyle name="20% - Accent2 2" xfId="76" xr:uid="{00000000-0005-0000-0000-000002000000}"/>
    <cellStyle name="20% - Accent2 3" xfId="3" xr:uid="{00000000-0005-0000-0000-000003000000}"/>
    <cellStyle name="20% - Accent3 2" xfId="80" xr:uid="{00000000-0005-0000-0000-000004000000}"/>
    <cellStyle name="20% - Accent3 3" xfId="4" xr:uid="{00000000-0005-0000-0000-000005000000}"/>
    <cellStyle name="20% - Accent4 2" xfId="84" xr:uid="{00000000-0005-0000-0000-000006000000}"/>
    <cellStyle name="20% - Accent4 3" xfId="5" xr:uid="{00000000-0005-0000-0000-000007000000}"/>
    <cellStyle name="20% - Accent5 2" xfId="88" xr:uid="{00000000-0005-0000-0000-000008000000}"/>
    <cellStyle name="20% - Accent5 3" xfId="6" xr:uid="{00000000-0005-0000-0000-000009000000}"/>
    <cellStyle name="20% - Accent6 2" xfId="92" xr:uid="{00000000-0005-0000-0000-00000A000000}"/>
    <cellStyle name="20% - Accent6 3" xfId="7" xr:uid="{00000000-0005-0000-0000-00000B000000}"/>
    <cellStyle name="40% - Accent1 2" xfId="73" xr:uid="{00000000-0005-0000-0000-00000C000000}"/>
    <cellStyle name="40% - Accent1 3" xfId="8" xr:uid="{00000000-0005-0000-0000-00000D000000}"/>
    <cellStyle name="40% - Accent2 2" xfId="77" xr:uid="{00000000-0005-0000-0000-00000E000000}"/>
    <cellStyle name="40% - Accent2 3" xfId="9" xr:uid="{00000000-0005-0000-0000-00000F000000}"/>
    <cellStyle name="40% - Accent3 2" xfId="81" xr:uid="{00000000-0005-0000-0000-000010000000}"/>
    <cellStyle name="40% - Accent3 3" xfId="10" xr:uid="{00000000-0005-0000-0000-000011000000}"/>
    <cellStyle name="40% - Accent4 2" xfId="85" xr:uid="{00000000-0005-0000-0000-000012000000}"/>
    <cellStyle name="40% - Accent4 3" xfId="11" xr:uid="{00000000-0005-0000-0000-000013000000}"/>
    <cellStyle name="40% - Accent5 2" xfId="89" xr:uid="{00000000-0005-0000-0000-000014000000}"/>
    <cellStyle name="40% - Accent5 3" xfId="12" xr:uid="{00000000-0005-0000-0000-000015000000}"/>
    <cellStyle name="40% - Accent6 2" xfId="93" xr:uid="{00000000-0005-0000-0000-000016000000}"/>
    <cellStyle name="40% - Accent6 3" xfId="13" xr:uid="{00000000-0005-0000-0000-000017000000}"/>
    <cellStyle name="60% - Accent1 2" xfId="74" xr:uid="{00000000-0005-0000-0000-000018000000}"/>
    <cellStyle name="60% - Accent1 3" xfId="14" xr:uid="{00000000-0005-0000-0000-000019000000}"/>
    <cellStyle name="60% - Accent2 2" xfId="78" xr:uid="{00000000-0005-0000-0000-00001A000000}"/>
    <cellStyle name="60% - Accent2 3" xfId="15" xr:uid="{00000000-0005-0000-0000-00001B000000}"/>
    <cellStyle name="60% - Accent3 2" xfId="82" xr:uid="{00000000-0005-0000-0000-00001C000000}"/>
    <cellStyle name="60% - Accent3 3" xfId="16" xr:uid="{00000000-0005-0000-0000-00001D000000}"/>
    <cellStyle name="60% - Accent4 2" xfId="86" xr:uid="{00000000-0005-0000-0000-00001E000000}"/>
    <cellStyle name="60% - Accent4 3" xfId="17" xr:uid="{00000000-0005-0000-0000-00001F000000}"/>
    <cellStyle name="60% - Accent5 2" xfId="90" xr:uid="{00000000-0005-0000-0000-000020000000}"/>
    <cellStyle name="60% - Accent5 3" xfId="18" xr:uid="{00000000-0005-0000-0000-000021000000}"/>
    <cellStyle name="60% - Accent6 2" xfId="94" xr:uid="{00000000-0005-0000-0000-000022000000}"/>
    <cellStyle name="60% - Accent6 3" xfId="19" xr:uid="{00000000-0005-0000-0000-000023000000}"/>
    <cellStyle name="Accent1 2" xfId="71" xr:uid="{00000000-0005-0000-0000-000024000000}"/>
    <cellStyle name="Accent1 3" xfId="20" xr:uid="{00000000-0005-0000-0000-000025000000}"/>
    <cellStyle name="Accent2 2" xfId="75" xr:uid="{00000000-0005-0000-0000-000026000000}"/>
    <cellStyle name="Accent2 3" xfId="21" xr:uid="{00000000-0005-0000-0000-000027000000}"/>
    <cellStyle name="Accent3 2" xfId="79" xr:uid="{00000000-0005-0000-0000-000028000000}"/>
    <cellStyle name="Accent3 3" xfId="22" xr:uid="{00000000-0005-0000-0000-000029000000}"/>
    <cellStyle name="Accent4 2" xfId="83" xr:uid="{00000000-0005-0000-0000-00002A000000}"/>
    <cellStyle name="Accent4 3" xfId="23" xr:uid="{00000000-0005-0000-0000-00002B000000}"/>
    <cellStyle name="Accent5 2" xfId="87" xr:uid="{00000000-0005-0000-0000-00002C000000}"/>
    <cellStyle name="Accent5 3" xfId="24" xr:uid="{00000000-0005-0000-0000-00002D000000}"/>
    <cellStyle name="Accent6 2" xfId="91" xr:uid="{00000000-0005-0000-0000-00002E000000}"/>
    <cellStyle name="Accent6 3" xfId="25" xr:uid="{00000000-0005-0000-0000-00002F000000}"/>
    <cellStyle name="Bad 2" xfId="60" xr:uid="{00000000-0005-0000-0000-000030000000}"/>
    <cellStyle name="Bad 3" xfId="26" xr:uid="{00000000-0005-0000-0000-000031000000}"/>
    <cellStyle name="Calculation 2" xfId="64" xr:uid="{00000000-0005-0000-0000-000032000000}"/>
    <cellStyle name="Calculation 3" xfId="27" xr:uid="{00000000-0005-0000-0000-000033000000}"/>
    <cellStyle name="Check Cell 2" xfId="66" xr:uid="{00000000-0005-0000-0000-000034000000}"/>
    <cellStyle name="Check Cell 3" xfId="28" xr:uid="{00000000-0005-0000-0000-000035000000}"/>
    <cellStyle name="Comma 2" xfId="105" xr:uid="{00000000-0005-0000-0000-000036000000}"/>
    <cellStyle name="Comma 2 2" xfId="106" xr:uid="{00000000-0005-0000-0000-000037000000}"/>
    <cellStyle name="Comma 2 3" xfId="107" xr:uid="{00000000-0005-0000-0000-000038000000}"/>
    <cellStyle name="Comma 3" xfId="108" xr:uid="{00000000-0005-0000-0000-000039000000}"/>
    <cellStyle name="Comma 3 2" xfId="109" xr:uid="{00000000-0005-0000-0000-00003A000000}"/>
    <cellStyle name="Comma 4" xfId="110" xr:uid="{00000000-0005-0000-0000-00003B000000}"/>
    <cellStyle name="Comma 4 2" xfId="111" xr:uid="{00000000-0005-0000-0000-00003C000000}"/>
    <cellStyle name="Comma 4 3" xfId="112" xr:uid="{00000000-0005-0000-0000-00003D000000}"/>
    <cellStyle name="Comma 5" xfId="113" xr:uid="{00000000-0005-0000-0000-00003E000000}"/>
    <cellStyle name="Comma 5 2" xfId="114" xr:uid="{00000000-0005-0000-0000-00003F000000}"/>
    <cellStyle name="Comma 6" xfId="115" xr:uid="{00000000-0005-0000-0000-000040000000}"/>
    <cellStyle name="Comma 6 2" xfId="116" xr:uid="{00000000-0005-0000-0000-000041000000}"/>
    <cellStyle name="Comma 7" xfId="117" xr:uid="{00000000-0005-0000-0000-000042000000}"/>
    <cellStyle name="Comma 8" xfId="29" xr:uid="{00000000-0005-0000-0000-000043000000}"/>
    <cellStyle name="Comma0" xfId="95" xr:uid="{00000000-0005-0000-0000-000044000000}"/>
    <cellStyle name="Comma0 10" xfId="118" xr:uid="{00000000-0005-0000-0000-000045000000}"/>
    <cellStyle name="Comma0 11" xfId="119" xr:uid="{00000000-0005-0000-0000-000046000000}"/>
    <cellStyle name="Comma0 12" xfId="120" xr:uid="{00000000-0005-0000-0000-000047000000}"/>
    <cellStyle name="Comma0 12 2" xfId="121" xr:uid="{00000000-0005-0000-0000-000048000000}"/>
    <cellStyle name="Comma0 12 3" xfId="122" xr:uid="{00000000-0005-0000-0000-000049000000}"/>
    <cellStyle name="Comma0 13" xfId="123" xr:uid="{00000000-0005-0000-0000-00004A000000}"/>
    <cellStyle name="Comma0 13 2" xfId="124" xr:uid="{00000000-0005-0000-0000-00004B000000}"/>
    <cellStyle name="Comma0 14" xfId="125" xr:uid="{00000000-0005-0000-0000-00004C000000}"/>
    <cellStyle name="Comma0 14 2" xfId="126" xr:uid="{00000000-0005-0000-0000-00004D000000}"/>
    <cellStyle name="Comma0 14 3" xfId="127" xr:uid="{00000000-0005-0000-0000-00004E000000}"/>
    <cellStyle name="Comma0 15" xfId="128" xr:uid="{00000000-0005-0000-0000-00004F000000}"/>
    <cellStyle name="Comma0 15 2" xfId="129" xr:uid="{00000000-0005-0000-0000-000050000000}"/>
    <cellStyle name="Comma0 16" xfId="130" xr:uid="{00000000-0005-0000-0000-000051000000}"/>
    <cellStyle name="Comma0 16 2" xfId="131" xr:uid="{00000000-0005-0000-0000-000052000000}"/>
    <cellStyle name="Comma0 17" xfId="132" xr:uid="{00000000-0005-0000-0000-000053000000}"/>
    <cellStyle name="Comma0 2" xfId="133" xr:uid="{00000000-0005-0000-0000-000054000000}"/>
    <cellStyle name="Comma0 3" xfId="134" xr:uid="{00000000-0005-0000-0000-000055000000}"/>
    <cellStyle name="Comma0 4" xfId="135" xr:uid="{00000000-0005-0000-0000-000056000000}"/>
    <cellStyle name="Comma0 5" xfId="136" xr:uid="{00000000-0005-0000-0000-000057000000}"/>
    <cellStyle name="Comma0 6" xfId="137" xr:uid="{00000000-0005-0000-0000-000058000000}"/>
    <cellStyle name="Comma0 7" xfId="138" xr:uid="{00000000-0005-0000-0000-000059000000}"/>
    <cellStyle name="Comma0 8" xfId="139" xr:uid="{00000000-0005-0000-0000-00005A000000}"/>
    <cellStyle name="Comma0 9" xfId="140" xr:uid="{00000000-0005-0000-0000-00005B000000}"/>
    <cellStyle name="Currency 2" xfId="141" xr:uid="{00000000-0005-0000-0000-00005C000000}"/>
    <cellStyle name="Currency 2 2" xfId="142" xr:uid="{00000000-0005-0000-0000-00005D000000}"/>
    <cellStyle name="Currency 2 3" xfId="143" xr:uid="{00000000-0005-0000-0000-00005E000000}"/>
    <cellStyle name="Currency 3" xfId="144" xr:uid="{00000000-0005-0000-0000-00005F000000}"/>
    <cellStyle name="Currency 3 2" xfId="145" xr:uid="{00000000-0005-0000-0000-000060000000}"/>
    <cellStyle name="Currency 4" xfId="146" xr:uid="{00000000-0005-0000-0000-000061000000}"/>
    <cellStyle name="Currency 4 2" xfId="147" xr:uid="{00000000-0005-0000-0000-000062000000}"/>
    <cellStyle name="Currency 4 3" xfId="148" xr:uid="{00000000-0005-0000-0000-000063000000}"/>
    <cellStyle name="Currency 5" xfId="149" xr:uid="{00000000-0005-0000-0000-000064000000}"/>
    <cellStyle name="Currency 5 2" xfId="150" xr:uid="{00000000-0005-0000-0000-000065000000}"/>
    <cellStyle name="Currency 6" xfId="151" xr:uid="{00000000-0005-0000-0000-000066000000}"/>
    <cellStyle name="Currency0" xfId="96" xr:uid="{00000000-0005-0000-0000-000067000000}"/>
    <cellStyle name="Currency0 10" xfId="152" xr:uid="{00000000-0005-0000-0000-000068000000}"/>
    <cellStyle name="Currency0 11" xfId="153" xr:uid="{00000000-0005-0000-0000-000069000000}"/>
    <cellStyle name="Currency0 12" xfId="154" xr:uid="{00000000-0005-0000-0000-00006A000000}"/>
    <cellStyle name="Currency0 12 2" xfId="155" xr:uid="{00000000-0005-0000-0000-00006B000000}"/>
    <cellStyle name="Currency0 12 3" xfId="156" xr:uid="{00000000-0005-0000-0000-00006C000000}"/>
    <cellStyle name="Currency0 13" xfId="157" xr:uid="{00000000-0005-0000-0000-00006D000000}"/>
    <cellStyle name="Currency0 13 2" xfId="158" xr:uid="{00000000-0005-0000-0000-00006E000000}"/>
    <cellStyle name="Currency0 14" xfId="159" xr:uid="{00000000-0005-0000-0000-00006F000000}"/>
    <cellStyle name="Currency0 14 2" xfId="160" xr:uid="{00000000-0005-0000-0000-000070000000}"/>
    <cellStyle name="Currency0 14 3" xfId="161" xr:uid="{00000000-0005-0000-0000-000071000000}"/>
    <cellStyle name="Currency0 15" xfId="162" xr:uid="{00000000-0005-0000-0000-000072000000}"/>
    <cellStyle name="Currency0 15 2" xfId="163" xr:uid="{00000000-0005-0000-0000-000073000000}"/>
    <cellStyle name="Currency0 16" xfId="164" xr:uid="{00000000-0005-0000-0000-000074000000}"/>
    <cellStyle name="Currency0 16 2" xfId="165" xr:uid="{00000000-0005-0000-0000-000075000000}"/>
    <cellStyle name="Currency0 17" xfId="166" xr:uid="{00000000-0005-0000-0000-000076000000}"/>
    <cellStyle name="Currency0 2" xfId="167" xr:uid="{00000000-0005-0000-0000-000077000000}"/>
    <cellStyle name="Currency0 3" xfId="168" xr:uid="{00000000-0005-0000-0000-000078000000}"/>
    <cellStyle name="Currency0 4" xfId="169" xr:uid="{00000000-0005-0000-0000-000079000000}"/>
    <cellStyle name="Currency0 5" xfId="170" xr:uid="{00000000-0005-0000-0000-00007A000000}"/>
    <cellStyle name="Currency0 6" xfId="171" xr:uid="{00000000-0005-0000-0000-00007B000000}"/>
    <cellStyle name="Currency0 7" xfId="172" xr:uid="{00000000-0005-0000-0000-00007C000000}"/>
    <cellStyle name="Currency0 8" xfId="173" xr:uid="{00000000-0005-0000-0000-00007D000000}"/>
    <cellStyle name="Currency0 9" xfId="174" xr:uid="{00000000-0005-0000-0000-00007E000000}"/>
    <cellStyle name="Date" xfId="97" xr:uid="{00000000-0005-0000-0000-00007F000000}"/>
    <cellStyle name="Date 10" xfId="175" xr:uid="{00000000-0005-0000-0000-000080000000}"/>
    <cellStyle name="Date 11" xfId="176" xr:uid="{00000000-0005-0000-0000-000081000000}"/>
    <cellStyle name="Date 12" xfId="177" xr:uid="{00000000-0005-0000-0000-000082000000}"/>
    <cellStyle name="Date 12 2" xfId="178" xr:uid="{00000000-0005-0000-0000-000083000000}"/>
    <cellStyle name="Date 12 3" xfId="179" xr:uid="{00000000-0005-0000-0000-000084000000}"/>
    <cellStyle name="Date 13" xfId="180" xr:uid="{00000000-0005-0000-0000-000085000000}"/>
    <cellStyle name="Date 13 2" xfId="181" xr:uid="{00000000-0005-0000-0000-000086000000}"/>
    <cellStyle name="Date 14" xfId="182" xr:uid="{00000000-0005-0000-0000-000087000000}"/>
    <cellStyle name="Date 14 2" xfId="183" xr:uid="{00000000-0005-0000-0000-000088000000}"/>
    <cellStyle name="Date 14 3" xfId="184" xr:uid="{00000000-0005-0000-0000-000089000000}"/>
    <cellStyle name="Date 15" xfId="185" xr:uid="{00000000-0005-0000-0000-00008A000000}"/>
    <cellStyle name="Date 15 2" xfId="186" xr:uid="{00000000-0005-0000-0000-00008B000000}"/>
    <cellStyle name="Date 16" xfId="187" xr:uid="{00000000-0005-0000-0000-00008C000000}"/>
    <cellStyle name="Date 16 2" xfId="188" xr:uid="{00000000-0005-0000-0000-00008D000000}"/>
    <cellStyle name="Date 17" xfId="189" xr:uid="{00000000-0005-0000-0000-00008E000000}"/>
    <cellStyle name="Date 2" xfId="190" xr:uid="{00000000-0005-0000-0000-00008F000000}"/>
    <cellStyle name="Date 3" xfId="191" xr:uid="{00000000-0005-0000-0000-000090000000}"/>
    <cellStyle name="Date 4" xfId="192" xr:uid="{00000000-0005-0000-0000-000091000000}"/>
    <cellStyle name="Date 5" xfId="193" xr:uid="{00000000-0005-0000-0000-000092000000}"/>
    <cellStyle name="Date 6" xfId="194" xr:uid="{00000000-0005-0000-0000-000093000000}"/>
    <cellStyle name="Date 7" xfId="195" xr:uid="{00000000-0005-0000-0000-000094000000}"/>
    <cellStyle name="Date 8" xfId="196" xr:uid="{00000000-0005-0000-0000-000095000000}"/>
    <cellStyle name="Date 9" xfId="197" xr:uid="{00000000-0005-0000-0000-000096000000}"/>
    <cellStyle name="Digest heading 1" xfId="30" xr:uid="{00000000-0005-0000-0000-000097000000}"/>
    <cellStyle name="Digest heading 2" xfId="31" xr:uid="{00000000-0005-0000-0000-000098000000}"/>
    <cellStyle name="Digest heading 3" xfId="32" xr:uid="{00000000-0005-0000-0000-000099000000}"/>
    <cellStyle name="Explanatory Text 2" xfId="69" xr:uid="{00000000-0005-0000-0000-00009A000000}"/>
    <cellStyle name="Explanatory Text 3" xfId="33" xr:uid="{00000000-0005-0000-0000-00009B000000}"/>
    <cellStyle name="F0 - Style2" xfId="34" xr:uid="{00000000-0005-0000-0000-00009C000000}"/>
    <cellStyle name="Fixed" xfId="98" xr:uid="{00000000-0005-0000-0000-00009D000000}"/>
    <cellStyle name="Fixed 10" xfId="198" xr:uid="{00000000-0005-0000-0000-00009E000000}"/>
    <cellStyle name="Fixed 11" xfId="199" xr:uid="{00000000-0005-0000-0000-00009F000000}"/>
    <cellStyle name="Fixed 12" xfId="200" xr:uid="{00000000-0005-0000-0000-0000A0000000}"/>
    <cellStyle name="Fixed 12 2" xfId="201" xr:uid="{00000000-0005-0000-0000-0000A1000000}"/>
    <cellStyle name="Fixed 12 3" xfId="202" xr:uid="{00000000-0005-0000-0000-0000A2000000}"/>
    <cellStyle name="Fixed 13" xfId="203" xr:uid="{00000000-0005-0000-0000-0000A3000000}"/>
    <cellStyle name="Fixed 13 2" xfId="204" xr:uid="{00000000-0005-0000-0000-0000A4000000}"/>
    <cellStyle name="Fixed 14" xfId="205" xr:uid="{00000000-0005-0000-0000-0000A5000000}"/>
    <cellStyle name="Fixed 14 2" xfId="206" xr:uid="{00000000-0005-0000-0000-0000A6000000}"/>
    <cellStyle name="Fixed 14 3" xfId="207" xr:uid="{00000000-0005-0000-0000-0000A7000000}"/>
    <cellStyle name="Fixed 15" xfId="208" xr:uid="{00000000-0005-0000-0000-0000A8000000}"/>
    <cellStyle name="Fixed 15 2" xfId="209" xr:uid="{00000000-0005-0000-0000-0000A9000000}"/>
    <cellStyle name="Fixed 16" xfId="210" xr:uid="{00000000-0005-0000-0000-0000AA000000}"/>
    <cellStyle name="Fixed 16 2" xfId="211" xr:uid="{00000000-0005-0000-0000-0000AB000000}"/>
    <cellStyle name="Fixed 17" xfId="212" xr:uid="{00000000-0005-0000-0000-0000AC000000}"/>
    <cellStyle name="Fixed 2" xfId="213" xr:uid="{00000000-0005-0000-0000-0000AD000000}"/>
    <cellStyle name="Fixed 3" xfId="214" xr:uid="{00000000-0005-0000-0000-0000AE000000}"/>
    <cellStyle name="Fixed 4" xfId="215" xr:uid="{00000000-0005-0000-0000-0000AF000000}"/>
    <cellStyle name="Fixed 5" xfId="216" xr:uid="{00000000-0005-0000-0000-0000B0000000}"/>
    <cellStyle name="Fixed 6" xfId="217" xr:uid="{00000000-0005-0000-0000-0000B1000000}"/>
    <cellStyle name="Fixed 7" xfId="218" xr:uid="{00000000-0005-0000-0000-0000B2000000}"/>
    <cellStyle name="Fixed 8" xfId="219" xr:uid="{00000000-0005-0000-0000-0000B3000000}"/>
    <cellStyle name="Fixed 9" xfId="220" xr:uid="{00000000-0005-0000-0000-0000B4000000}"/>
    <cellStyle name="Fixed1 - Style1" xfId="99" xr:uid="{00000000-0005-0000-0000-0000B5000000}"/>
    <cellStyle name="Good 2" xfId="59" xr:uid="{00000000-0005-0000-0000-0000B6000000}"/>
    <cellStyle name="Good 3" xfId="35" xr:uid="{00000000-0005-0000-0000-0000B7000000}"/>
    <cellStyle name="Heading 1 2" xfId="55" xr:uid="{00000000-0005-0000-0000-0000B8000000}"/>
    <cellStyle name="Heading 1 2 10" xfId="221" xr:uid="{00000000-0005-0000-0000-0000B9000000}"/>
    <cellStyle name="Heading 1 2 2" xfId="222" xr:uid="{00000000-0005-0000-0000-0000BA000000}"/>
    <cellStyle name="Heading 1 2 2 2" xfId="223" xr:uid="{00000000-0005-0000-0000-0000BB000000}"/>
    <cellStyle name="Heading 1 2 2 3" xfId="224" xr:uid="{00000000-0005-0000-0000-0000BC000000}"/>
    <cellStyle name="Heading 1 2 3" xfId="225" xr:uid="{00000000-0005-0000-0000-0000BD000000}"/>
    <cellStyle name="Heading 1 2 3 2" xfId="226" xr:uid="{00000000-0005-0000-0000-0000BE000000}"/>
    <cellStyle name="Heading 1 2 3 3" xfId="227" xr:uid="{00000000-0005-0000-0000-0000BF000000}"/>
    <cellStyle name="Heading 1 2 4" xfId="228" xr:uid="{00000000-0005-0000-0000-0000C0000000}"/>
    <cellStyle name="Heading 1 2 4 2" xfId="229" xr:uid="{00000000-0005-0000-0000-0000C1000000}"/>
    <cellStyle name="Heading 1 2 4 3" xfId="230" xr:uid="{00000000-0005-0000-0000-0000C2000000}"/>
    <cellStyle name="Heading 1 2 5" xfId="231" xr:uid="{00000000-0005-0000-0000-0000C3000000}"/>
    <cellStyle name="Heading 1 2 5 2" xfId="232" xr:uid="{00000000-0005-0000-0000-0000C4000000}"/>
    <cellStyle name="Heading 1 2 5 3" xfId="233" xr:uid="{00000000-0005-0000-0000-0000C5000000}"/>
    <cellStyle name="Heading 1 2 6" xfId="234" xr:uid="{00000000-0005-0000-0000-0000C6000000}"/>
    <cellStyle name="Heading 1 2 6 2" xfId="235" xr:uid="{00000000-0005-0000-0000-0000C7000000}"/>
    <cellStyle name="Heading 1 2 6 3" xfId="236" xr:uid="{00000000-0005-0000-0000-0000C8000000}"/>
    <cellStyle name="Heading 1 2 7" xfId="237" xr:uid="{00000000-0005-0000-0000-0000C9000000}"/>
    <cellStyle name="Heading 1 2 7 2" xfId="238" xr:uid="{00000000-0005-0000-0000-0000CA000000}"/>
    <cellStyle name="Heading 1 2 7 3" xfId="239" xr:uid="{00000000-0005-0000-0000-0000CB000000}"/>
    <cellStyle name="Heading 1 2 8" xfId="240" xr:uid="{00000000-0005-0000-0000-0000CC000000}"/>
    <cellStyle name="Heading 1 2 8 2" xfId="241" xr:uid="{00000000-0005-0000-0000-0000CD000000}"/>
    <cellStyle name="Heading 1 2 8 3" xfId="242" xr:uid="{00000000-0005-0000-0000-0000CE000000}"/>
    <cellStyle name="Heading 1 2 9" xfId="243" xr:uid="{00000000-0005-0000-0000-0000CF000000}"/>
    <cellStyle name="Heading 1 2_1 year" xfId="244" xr:uid="{00000000-0005-0000-0000-0000D0000000}"/>
    <cellStyle name="Heading 1 3" xfId="245" xr:uid="{00000000-0005-0000-0000-0000D1000000}"/>
    <cellStyle name="Heading 1 3 2" xfId="246" xr:uid="{00000000-0005-0000-0000-0000D2000000}"/>
    <cellStyle name="Heading 1 3 3" xfId="247" xr:uid="{00000000-0005-0000-0000-0000D3000000}"/>
    <cellStyle name="Heading 1 4" xfId="248" xr:uid="{00000000-0005-0000-0000-0000D4000000}"/>
    <cellStyle name="Heading 1 4 2" xfId="249" xr:uid="{00000000-0005-0000-0000-0000D5000000}"/>
    <cellStyle name="Heading 1 4 3" xfId="250" xr:uid="{00000000-0005-0000-0000-0000D6000000}"/>
    <cellStyle name="Heading 1 5" xfId="251" xr:uid="{00000000-0005-0000-0000-0000D7000000}"/>
    <cellStyle name="Heading 1 5 2" xfId="252" xr:uid="{00000000-0005-0000-0000-0000D8000000}"/>
    <cellStyle name="Heading 1 5 3" xfId="253" xr:uid="{00000000-0005-0000-0000-0000D9000000}"/>
    <cellStyle name="Heading 1 6" xfId="36" xr:uid="{00000000-0005-0000-0000-0000DA000000}"/>
    <cellStyle name="Heading 1 7" xfId="416" xr:uid="{00000000-0005-0000-0000-0000DB000000}"/>
    <cellStyle name="Heading 2 2" xfId="56" xr:uid="{00000000-0005-0000-0000-0000DC000000}"/>
    <cellStyle name="Heading 2 2 10" xfId="254" xr:uid="{00000000-0005-0000-0000-0000DD000000}"/>
    <cellStyle name="Heading 2 2 2" xfId="255" xr:uid="{00000000-0005-0000-0000-0000DE000000}"/>
    <cellStyle name="Heading 2 2 2 2" xfId="256" xr:uid="{00000000-0005-0000-0000-0000DF000000}"/>
    <cellStyle name="Heading 2 2 2 3" xfId="257" xr:uid="{00000000-0005-0000-0000-0000E0000000}"/>
    <cellStyle name="Heading 2 2 3" xfId="258" xr:uid="{00000000-0005-0000-0000-0000E1000000}"/>
    <cellStyle name="Heading 2 2 3 2" xfId="259" xr:uid="{00000000-0005-0000-0000-0000E2000000}"/>
    <cellStyle name="Heading 2 2 3 3" xfId="260" xr:uid="{00000000-0005-0000-0000-0000E3000000}"/>
    <cellStyle name="Heading 2 2 4" xfId="261" xr:uid="{00000000-0005-0000-0000-0000E4000000}"/>
    <cellStyle name="Heading 2 2 4 2" xfId="262" xr:uid="{00000000-0005-0000-0000-0000E5000000}"/>
    <cellStyle name="Heading 2 2 4 3" xfId="263" xr:uid="{00000000-0005-0000-0000-0000E6000000}"/>
    <cellStyle name="Heading 2 2 5" xfId="264" xr:uid="{00000000-0005-0000-0000-0000E7000000}"/>
    <cellStyle name="Heading 2 2 5 2" xfId="265" xr:uid="{00000000-0005-0000-0000-0000E8000000}"/>
    <cellStyle name="Heading 2 2 5 3" xfId="266" xr:uid="{00000000-0005-0000-0000-0000E9000000}"/>
    <cellStyle name="Heading 2 2 6" xfId="267" xr:uid="{00000000-0005-0000-0000-0000EA000000}"/>
    <cellStyle name="Heading 2 2 6 2" xfId="268" xr:uid="{00000000-0005-0000-0000-0000EB000000}"/>
    <cellStyle name="Heading 2 2 6 3" xfId="269" xr:uid="{00000000-0005-0000-0000-0000EC000000}"/>
    <cellStyle name="Heading 2 2 7" xfId="270" xr:uid="{00000000-0005-0000-0000-0000ED000000}"/>
    <cellStyle name="Heading 2 2 7 2" xfId="271" xr:uid="{00000000-0005-0000-0000-0000EE000000}"/>
    <cellStyle name="Heading 2 2 7 3" xfId="272" xr:uid="{00000000-0005-0000-0000-0000EF000000}"/>
    <cellStyle name="Heading 2 2 8" xfId="273" xr:uid="{00000000-0005-0000-0000-0000F0000000}"/>
    <cellStyle name="Heading 2 2 8 2" xfId="274" xr:uid="{00000000-0005-0000-0000-0000F1000000}"/>
    <cellStyle name="Heading 2 2 8 3" xfId="275" xr:uid="{00000000-0005-0000-0000-0000F2000000}"/>
    <cellStyle name="Heading 2 2 9" xfId="276" xr:uid="{00000000-0005-0000-0000-0000F3000000}"/>
    <cellStyle name="Heading 2 2_1 year" xfId="277" xr:uid="{00000000-0005-0000-0000-0000F4000000}"/>
    <cellStyle name="Heading 2 3" xfId="278" xr:uid="{00000000-0005-0000-0000-0000F5000000}"/>
    <cellStyle name="Heading 2 3 2" xfId="279" xr:uid="{00000000-0005-0000-0000-0000F6000000}"/>
    <cellStyle name="Heading 2 3 3" xfId="280" xr:uid="{00000000-0005-0000-0000-0000F7000000}"/>
    <cellStyle name="Heading 2 4" xfId="281" xr:uid="{00000000-0005-0000-0000-0000F8000000}"/>
    <cellStyle name="Heading 2 4 2" xfId="282" xr:uid="{00000000-0005-0000-0000-0000F9000000}"/>
    <cellStyle name="Heading 2 4 3" xfId="283" xr:uid="{00000000-0005-0000-0000-0000FA000000}"/>
    <cellStyle name="Heading 2 5" xfId="284" xr:uid="{00000000-0005-0000-0000-0000FB000000}"/>
    <cellStyle name="Heading 2 5 2" xfId="285" xr:uid="{00000000-0005-0000-0000-0000FC000000}"/>
    <cellStyle name="Heading 2 5 3" xfId="286" xr:uid="{00000000-0005-0000-0000-0000FD000000}"/>
    <cellStyle name="Heading 2 6" xfId="37" xr:uid="{00000000-0005-0000-0000-0000FE000000}"/>
    <cellStyle name="Heading 2 7" xfId="417" xr:uid="{00000000-0005-0000-0000-0000FF000000}"/>
    <cellStyle name="Heading 3 2" xfId="57" xr:uid="{00000000-0005-0000-0000-000000010000}"/>
    <cellStyle name="Heading 3 3" xfId="38" xr:uid="{00000000-0005-0000-0000-000001010000}"/>
    <cellStyle name="Heading 4 2" xfId="58" xr:uid="{00000000-0005-0000-0000-000002010000}"/>
    <cellStyle name="Heading 4 3" xfId="39" xr:uid="{00000000-0005-0000-0000-000003010000}"/>
    <cellStyle name="HEADING1" xfId="100" xr:uid="{00000000-0005-0000-0000-000004010000}"/>
    <cellStyle name="HEADING1 2" xfId="287" xr:uid="{00000000-0005-0000-0000-000005010000}"/>
    <cellStyle name="HEADING1 2 2" xfId="288" xr:uid="{00000000-0005-0000-0000-000006010000}"/>
    <cellStyle name="HEADING1 2 3" xfId="289" xr:uid="{00000000-0005-0000-0000-000007010000}"/>
    <cellStyle name="HEADING2" xfId="101" xr:uid="{00000000-0005-0000-0000-000008010000}"/>
    <cellStyle name="HEADING2 2" xfId="290" xr:uid="{00000000-0005-0000-0000-000009010000}"/>
    <cellStyle name="HEADING2 2 2" xfId="291" xr:uid="{00000000-0005-0000-0000-00000A010000}"/>
    <cellStyle name="HEADING2 2 3" xfId="292" xr:uid="{00000000-0005-0000-0000-00000B010000}"/>
    <cellStyle name="HEADING2_1 year" xfId="293" xr:uid="{00000000-0005-0000-0000-00000C010000}"/>
    <cellStyle name="Hyperlink" xfId="419" builtinId="8"/>
    <cellStyle name="Input 2" xfId="62" xr:uid="{00000000-0005-0000-0000-00000E010000}"/>
    <cellStyle name="Input 3" xfId="40" xr:uid="{00000000-0005-0000-0000-00000F010000}"/>
    <cellStyle name="Linked Cell 2" xfId="65" xr:uid="{00000000-0005-0000-0000-000010010000}"/>
    <cellStyle name="Linked Cell 3" xfId="41" xr:uid="{00000000-0005-0000-0000-000011010000}"/>
    <cellStyle name="Neutral 2" xfId="61" xr:uid="{00000000-0005-0000-0000-000012010000}"/>
    <cellStyle name="Neutral 3" xfId="42" xr:uid="{00000000-0005-0000-0000-000013010000}"/>
    <cellStyle name="Normal" xfId="0" builtinId="0"/>
    <cellStyle name="Normal - Style1" xfId="43" xr:uid="{00000000-0005-0000-0000-000015010000}"/>
    <cellStyle name="Normal 2" xfId="53" xr:uid="{00000000-0005-0000-0000-000016010000}"/>
    <cellStyle name="Normal 2 2" xfId="414" xr:uid="{00000000-0005-0000-0000-000017010000}"/>
    <cellStyle name="Normal 3" xfId="103" xr:uid="{00000000-0005-0000-0000-000018010000}"/>
    <cellStyle name="Normal 3 2" xfId="294" xr:uid="{00000000-0005-0000-0000-000019010000}"/>
    <cellStyle name="Normal 3 2 2" xfId="295" xr:uid="{00000000-0005-0000-0000-00001A010000}"/>
    <cellStyle name="Normal 3 2 3" xfId="296" xr:uid="{00000000-0005-0000-0000-00001B010000}"/>
    <cellStyle name="Normal 3 3" xfId="297" xr:uid="{00000000-0005-0000-0000-00001C010000}"/>
    <cellStyle name="Normal 3 3 2" xfId="298" xr:uid="{00000000-0005-0000-0000-00001D010000}"/>
    <cellStyle name="Normal 3 3 3" xfId="299" xr:uid="{00000000-0005-0000-0000-00001E010000}"/>
    <cellStyle name="Normal 3 4" xfId="300" xr:uid="{00000000-0005-0000-0000-00001F010000}"/>
    <cellStyle name="Normal 3 4 2" xfId="301" xr:uid="{00000000-0005-0000-0000-000020010000}"/>
    <cellStyle name="Normal 3 4 3" xfId="302" xr:uid="{00000000-0005-0000-0000-000021010000}"/>
    <cellStyle name="Normal 3 5" xfId="303" xr:uid="{00000000-0005-0000-0000-000022010000}"/>
    <cellStyle name="Normal 3 5 2" xfId="304" xr:uid="{00000000-0005-0000-0000-000023010000}"/>
    <cellStyle name="Normal 3 5 3" xfId="305" xr:uid="{00000000-0005-0000-0000-000024010000}"/>
    <cellStyle name="Normal 3 6" xfId="306" xr:uid="{00000000-0005-0000-0000-000025010000}"/>
    <cellStyle name="Normal 3 6 2" xfId="307" xr:uid="{00000000-0005-0000-0000-000026010000}"/>
    <cellStyle name="Normal 3 6 3" xfId="308" xr:uid="{00000000-0005-0000-0000-000027010000}"/>
    <cellStyle name="Normal 3 7" xfId="309" xr:uid="{00000000-0005-0000-0000-000028010000}"/>
    <cellStyle name="Normal 3 7 2" xfId="310" xr:uid="{00000000-0005-0000-0000-000029010000}"/>
    <cellStyle name="Normal 3 7 3" xfId="311" xr:uid="{00000000-0005-0000-0000-00002A010000}"/>
    <cellStyle name="Normal 3 8" xfId="312" xr:uid="{00000000-0005-0000-0000-00002B010000}"/>
    <cellStyle name="Normal 3 8 2" xfId="313" xr:uid="{00000000-0005-0000-0000-00002C010000}"/>
    <cellStyle name="Normal 3 8 3" xfId="314" xr:uid="{00000000-0005-0000-0000-00002D010000}"/>
    <cellStyle name="Normal 3_1 year" xfId="315" xr:uid="{00000000-0005-0000-0000-00002E010000}"/>
    <cellStyle name="Normal 4" xfId="316" xr:uid="{00000000-0005-0000-0000-00002F010000}"/>
    <cellStyle name="Normal 4 2" xfId="317" xr:uid="{00000000-0005-0000-0000-000030010000}"/>
    <cellStyle name="Normal 4 3" xfId="318" xr:uid="{00000000-0005-0000-0000-000031010000}"/>
    <cellStyle name="Normal 4 4" xfId="319" xr:uid="{00000000-0005-0000-0000-000032010000}"/>
    <cellStyle name="Normal 4 5" xfId="320" xr:uid="{00000000-0005-0000-0000-000033010000}"/>
    <cellStyle name="Normal 5" xfId="413" xr:uid="{00000000-0005-0000-0000-000034010000}"/>
    <cellStyle name="Normal 5 2" xfId="321" xr:uid="{00000000-0005-0000-0000-000035010000}"/>
    <cellStyle name="Normal 5 2 2" xfId="322" xr:uid="{00000000-0005-0000-0000-000036010000}"/>
    <cellStyle name="Normal 5 2 3" xfId="323" xr:uid="{00000000-0005-0000-0000-000037010000}"/>
    <cellStyle name="Normal 6" xfId="324" xr:uid="{00000000-0005-0000-0000-000038010000}"/>
    <cellStyle name="Normal 6 2" xfId="325" xr:uid="{00000000-0005-0000-0000-000039010000}"/>
    <cellStyle name="Normal 6 2 2" xfId="326" xr:uid="{00000000-0005-0000-0000-00003A010000}"/>
    <cellStyle name="Normal 6 2 2 2" xfId="327" xr:uid="{00000000-0005-0000-0000-00003B010000}"/>
    <cellStyle name="Normal 6 2 2 2 2" xfId="328" xr:uid="{00000000-0005-0000-0000-00003C010000}"/>
    <cellStyle name="Normal 6 2 2 2 3" xfId="329" xr:uid="{00000000-0005-0000-0000-00003D010000}"/>
    <cellStyle name="Normal 6 2 2 2 4" xfId="330" xr:uid="{00000000-0005-0000-0000-00003E010000}"/>
    <cellStyle name="Normal 6 2 3" xfId="331" xr:uid="{00000000-0005-0000-0000-00003F010000}"/>
    <cellStyle name="Normal 6 2 4" xfId="332" xr:uid="{00000000-0005-0000-0000-000040010000}"/>
    <cellStyle name="Normal 6 2 5" xfId="333" xr:uid="{00000000-0005-0000-0000-000041010000}"/>
    <cellStyle name="Normal 6 2 6" xfId="334" xr:uid="{00000000-0005-0000-0000-000042010000}"/>
    <cellStyle name="Normal 6 3" xfId="335" xr:uid="{00000000-0005-0000-0000-000043010000}"/>
    <cellStyle name="Normal 6 3 2" xfId="336" xr:uid="{00000000-0005-0000-0000-000044010000}"/>
    <cellStyle name="Normal 6 3 2 2" xfId="337" xr:uid="{00000000-0005-0000-0000-000045010000}"/>
    <cellStyle name="Normal 6 3 2 2 2" xfId="338" xr:uid="{00000000-0005-0000-0000-000046010000}"/>
    <cellStyle name="Normal 6 3 2 2 3" xfId="339" xr:uid="{00000000-0005-0000-0000-000047010000}"/>
    <cellStyle name="Normal 6 3 3" xfId="340" xr:uid="{00000000-0005-0000-0000-000048010000}"/>
    <cellStyle name="Normal 6 3 4" xfId="341" xr:uid="{00000000-0005-0000-0000-000049010000}"/>
    <cellStyle name="Normal 6 4" xfId="342" xr:uid="{00000000-0005-0000-0000-00004A010000}"/>
    <cellStyle name="Normal 6 4 2" xfId="343" xr:uid="{00000000-0005-0000-0000-00004B010000}"/>
    <cellStyle name="Normal 6 4 3" xfId="344" xr:uid="{00000000-0005-0000-0000-00004C010000}"/>
    <cellStyle name="Normal 7" xfId="1" xr:uid="{00000000-0005-0000-0000-00004D010000}"/>
    <cellStyle name="Normal 7 2" xfId="345" xr:uid="{00000000-0005-0000-0000-00004E010000}"/>
    <cellStyle name="Normal 7 2 2" xfId="346" xr:uid="{00000000-0005-0000-0000-00004F010000}"/>
    <cellStyle name="Normal 7 2 3" xfId="347" xr:uid="{00000000-0005-0000-0000-000050010000}"/>
    <cellStyle name="Normal 8" xfId="415" xr:uid="{00000000-0005-0000-0000-000051010000}"/>
    <cellStyle name="Note 2" xfId="68" xr:uid="{00000000-0005-0000-0000-000052010000}"/>
    <cellStyle name="Note 2 2" xfId="348" xr:uid="{00000000-0005-0000-0000-000053010000}"/>
    <cellStyle name="Note 2 3" xfId="349" xr:uid="{00000000-0005-0000-0000-000054010000}"/>
    <cellStyle name="Note 2_1 year" xfId="350" xr:uid="{00000000-0005-0000-0000-000055010000}"/>
    <cellStyle name="Note 3" xfId="44" xr:uid="{00000000-0005-0000-0000-000056010000}"/>
    <cellStyle name="Note 4" xfId="418" xr:uid="{00000000-0005-0000-0000-000057010000}"/>
    <cellStyle name="Notes" xfId="45" xr:uid="{00000000-0005-0000-0000-000058010000}"/>
    <cellStyle name="Number4DecimalStyle" xfId="46" xr:uid="{00000000-0005-0000-0000-000059010000}"/>
    <cellStyle name="Number5DecimalStyle" xfId="47" xr:uid="{00000000-0005-0000-0000-00005A010000}"/>
    <cellStyle name="ny" xfId="48" xr:uid="{00000000-0005-0000-0000-00005B010000}"/>
    <cellStyle name="Output 2" xfId="63" xr:uid="{00000000-0005-0000-0000-00005C010000}"/>
    <cellStyle name="Output 3" xfId="49" xr:uid="{00000000-0005-0000-0000-00005D010000}"/>
    <cellStyle name="Percent" xfId="420" builtinId="5"/>
    <cellStyle name="Percent 2" xfId="104" xr:uid="{00000000-0005-0000-0000-00005F010000}"/>
    <cellStyle name="Percent 2 2" xfId="351" xr:uid="{00000000-0005-0000-0000-000060010000}"/>
    <cellStyle name="Percent 2 3" xfId="352" xr:uid="{00000000-0005-0000-0000-000061010000}"/>
    <cellStyle name="Percent 3" xfId="353" xr:uid="{00000000-0005-0000-0000-000062010000}"/>
    <cellStyle name="Percent 4" xfId="354" xr:uid="{00000000-0005-0000-0000-000063010000}"/>
    <cellStyle name="Percent 4 2" xfId="355" xr:uid="{00000000-0005-0000-0000-000064010000}"/>
    <cellStyle name="Percent 5" xfId="356" xr:uid="{00000000-0005-0000-0000-000065010000}"/>
    <cellStyle name="Percent 5 2" xfId="357" xr:uid="{00000000-0005-0000-0000-000066010000}"/>
    <cellStyle name="Percent 5 3" xfId="358" xr:uid="{00000000-0005-0000-0000-000067010000}"/>
    <cellStyle name="Percent 6" xfId="359" xr:uid="{00000000-0005-0000-0000-000068010000}"/>
    <cellStyle name="Percent 6 2" xfId="360" xr:uid="{00000000-0005-0000-0000-000069010000}"/>
    <cellStyle name="Percent 7" xfId="361" xr:uid="{00000000-0005-0000-0000-00006A010000}"/>
    <cellStyle name="Percent 7 2" xfId="362" xr:uid="{00000000-0005-0000-0000-00006B010000}"/>
    <cellStyle name="Percent 8" xfId="363" xr:uid="{00000000-0005-0000-0000-00006C010000}"/>
    <cellStyle name="Title 2" xfId="54" xr:uid="{00000000-0005-0000-0000-00006D010000}"/>
    <cellStyle name="Title 3" xfId="50" xr:uid="{00000000-0005-0000-0000-00006E010000}"/>
    <cellStyle name="Total 10" xfId="364" xr:uid="{00000000-0005-0000-0000-00006F010000}"/>
    <cellStyle name="Total 10 2" xfId="365" xr:uid="{00000000-0005-0000-0000-000070010000}"/>
    <cellStyle name="Total 11" xfId="366" xr:uid="{00000000-0005-0000-0000-000071010000}"/>
    <cellStyle name="Total 12" xfId="51" xr:uid="{00000000-0005-0000-0000-000072010000}"/>
    <cellStyle name="Total 2" xfId="70" xr:uid="{00000000-0005-0000-0000-000073010000}"/>
    <cellStyle name="Total 2 10" xfId="367" xr:uid="{00000000-0005-0000-0000-000074010000}"/>
    <cellStyle name="Total 2 10 2" xfId="368" xr:uid="{00000000-0005-0000-0000-000075010000}"/>
    <cellStyle name="Total 2 11" xfId="369" xr:uid="{00000000-0005-0000-0000-000076010000}"/>
    <cellStyle name="Total 2 11 2" xfId="370" xr:uid="{00000000-0005-0000-0000-000077010000}"/>
    <cellStyle name="Total 2 11 3" xfId="371" xr:uid="{00000000-0005-0000-0000-000078010000}"/>
    <cellStyle name="Total 2 12" xfId="372" xr:uid="{00000000-0005-0000-0000-000079010000}"/>
    <cellStyle name="Total 2 12 2" xfId="373" xr:uid="{00000000-0005-0000-0000-00007A010000}"/>
    <cellStyle name="Total 2 13" xfId="374" xr:uid="{00000000-0005-0000-0000-00007B010000}"/>
    <cellStyle name="Total 2 13 2" xfId="375" xr:uid="{00000000-0005-0000-0000-00007C010000}"/>
    <cellStyle name="Total 2 14" xfId="376" xr:uid="{00000000-0005-0000-0000-00007D010000}"/>
    <cellStyle name="Total 2 2" xfId="377" xr:uid="{00000000-0005-0000-0000-00007E010000}"/>
    <cellStyle name="Total 2 2 2" xfId="378" xr:uid="{00000000-0005-0000-0000-00007F010000}"/>
    <cellStyle name="Total 2 2 3" xfId="379" xr:uid="{00000000-0005-0000-0000-000080010000}"/>
    <cellStyle name="Total 2 2 4" xfId="380" xr:uid="{00000000-0005-0000-0000-000081010000}"/>
    <cellStyle name="Total 2 2 5" xfId="381" xr:uid="{00000000-0005-0000-0000-000082010000}"/>
    <cellStyle name="Total 2 3" xfId="382" xr:uid="{00000000-0005-0000-0000-000083010000}"/>
    <cellStyle name="Total 2 3 2" xfId="383" xr:uid="{00000000-0005-0000-0000-000084010000}"/>
    <cellStyle name="Total 2 3 3" xfId="384" xr:uid="{00000000-0005-0000-0000-000085010000}"/>
    <cellStyle name="Total 2 3 4" xfId="385" xr:uid="{00000000-0005-0000-0000-000086010000}"/>
    <cellStyle name="Total 2 3 5" xfId="386" xr:uid="{00000000-0005-0000-0000-000087010000}"/>
    <cellStyle name="Total 2 4" xfId="387" xr:uid="{00000000-0005-0000-0000-000088010000}"/>
    <cellStyle name="Total 2 5" xfId="388" xr:uid="{00000000-0005-0000-0000-000089010000}"/>
    <cellStyle name="Total 2 5 2" xfId="389" xr:uid="{00000000-0005-0000-0000-00008A010000}"/>
    <cellStyle name="Total 2 5 3" xfId="390" xr:uid="{00000000-0005-0000-0000-00008B010000}"/>
    <cellStyle name="Total 2 6" xfId="391" xr:uid="{00000000-0005-0000-0000-00008C010000}"/>
    <cellStyle name="Total 2 6 2" xfId="392" xr:uid="{00000000-0005-0000-0000-00008D010000}"/>
    <cellStyle name="Total 2 7" xfId="393" xr:uid="{00000000-0005-0000-0000-00008E010000}"/>
    <cellStyle name="Total 2 7 2" xfId="394" xr:uid="{00000000-0005-0000-0000-00008F010000}"/>
    <cellStyle name="Total 2 8" xfId="395" xr:uid="{00000000-0005-0000-0000-000090010000}"/>
    <cellStyle name="Total 2 9" xfId="396" xr:uid="{00000000-0005-0000-0000-000091010000}"/>
    <cellStyle name="Total 2 9 2" xfId="397" xr:uid="{00000000-0005-0000-0000-000092010000}"/>
    <cellStyle name="Total 2 9 3" xfId="398" xr:uid="{00000000-0005-0000-0000-000093010000}"/>
    <cellStyle name="Total 2_1 year" xfId="399" xr:uid="{00000000-0005-0000-0000-000094010000}"/>
    <cellStyle name="Total 3" xfId="400" xr:uid="{00000000-0005-0000-0000-000095010000}"/>
    <cellStyle name="Total 4" xfId="401" xr:uid="{00000000-0005-0000-0000-000096010000}"/>
    <cellStyle name="Total 5" xfId="402" xr:uid="{00000000-0005-0000-0000-000097010000}"/>
    <cellStyle name="Total 6" xfId="403" xr:uid="{00000000-0005-0000-0000-000098010000}"/>
    <cellStyle name="Total 6 2" xfId="404" xr:uid="{00000000-0005-0000-0000-000099010000}"/>
    <cellStyle name="Total 6 3" xfId="405" xr:uid="{00000000-0005-0000-0000-00009A010000}"/>
    <cellStyle name="Total 7" xfId="406" xr:uid="{00000000-0005-0000-0000-00009B010000}"/>
    <cellStyle name="Total 7 2" xfId="407" xr:uid="{00000000-0005-0000-0000-00009C010000}"/>
    <cellStyle name="Total 8" xfId="408" xr:uid="{00000000-0005-0000-0000-00009D010000}"/>
    <cellStyle name="Total 8 2" xfId="409" xr:uid="{00000000-0005-0000-0000-00009E010000}"/>
    <cellStyle name="Total 8 3" xfId="410" xr:uid="{00000000-0005-0000-0000-00009F010000}"/>
    <cellStyle name="Total 9" xfId="411" xr:uid="{00000000-0005-0000-0000-0000A0010000}"/>
    <cellStyle name="Total 9 2" xfId="412" xr:uid="{00000000-0005-0000-0000-0000A1010000}"/>
    <cellStyle name="Warning Text 2" xfId="67" xr:uid="{00000000-0005-0000-0000-0000A2010000}"/>
    <cellStyle name="Warning Text 3" xfId="52" xr:uid="{00000000-0005-0000-0000-0000A3010000}"/>
    <cellStyle name="標準_Book1" xfId="102" xr:uid="{00000000-0005-0000-0000-0000A4010000}"/>
  </cellStyles>
  <dxfs count="0"/>
  <tableStyles count="0" defaultTableStyle="TableStyleMedium2" defaultPivotStyle="PivotStyleLight16"/>
  <colors>
    <mruColors>
      <color rgb="FF006600"/>
      <color rgb="FF336600"/>
      <color rgb="FFBFD8FD"/>
      <color rgb="FFAECEFC"/>
      <color rgb="FF81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National Economic Growth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Analysis'!$BB$62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Analysis'!$BB$63:$BB$115</c:f>
              <c:numCache>
                <c:formatCode>General</c:formatCode>
                <c:ptCount val="53"/>
                <c:pt idx="0">
                  <c:v>-15.205885986388445</c:v>
                </c:pt>
                <c:pt idx="1">
                  <c:v>-3.5925497048210824</c:v>
                </c:pt>
                <c:pt idx="2">
                  <c:v>-7.1607626561472726</c:v>
                </c:pt>
                <c:pt idx="3">
                  <c:v>-11.630594174053757</c:v>
                </c:pt>
                <c:pt idx="4">
                  <c:v>-9.1579559219357431</c:v>
                </c:pt>
                <c:pt idx="5">
                  <c:v>9.7172702821042112</c:v>
                </c:pt>
                <c:pt idx="6">
                  <c:v>9.9978366684694446</c:v>
                </c:pt>
                <c:pt idx="7">
                  <c:v>30.766910753864718</c:v>
                </c:pt>
                <c:pt idx="8">
                  <c:v>21.807183364839318</c:v>
                </c:pt>
                <c:pt idx="9">
                  <c:v>19.043305929999999</c:v>
                </c:pt>
                <c:pt idx="10">
                  <c:v>13.293444328824142</c:v>
                </c:pt>
                <c:pt idx="11">
                  <c:v>9.0830993954501498</c:v>
                </c:pt>
                <c:pt idx="12">
                  <c:v>3.0691435480181686</c:v>
                </c:pt>
                <c:pt idx="13">
                  <c:v>0</c:v>
                </c:pt>
                <c:pt idx="14">
                  <c:v>1.2848534971644616</c:v>
                </c:pt>
                <c:pt idx="15">
                  <c:v>-2.2999999999999998</c:v>
                </c:pt>
                <c:pt idx="16">
                  <c:v>5</c:v>
                </c:pt>
                <c:pt idx="17">
                  <c:v>5.3657266463707751</c:v>
                </c:pt>
                <c:pt idx="18">
                  <c:v>3.7</c:v>
                </c:pt>
                <c:pt idx="19">
                  <c:v>4.8287813585016393</c:v>
                </c:pt>
                <c:pt idx="20">
                  <c:v>9.287164808565457</c:v>
                </c:pt>
                <c:pt idx="21">
                  <c:v>6.0764774569488367</c:v>
                </c:pt>
                <c:pt idx="22">
                  <c:v>-0.25944051089823716</c:v>
                </c:pt>
                <c:pt idx="23">
                  <c:v>10.45754389910234</c:v>
                </c:pt>
                <c:pt idx="24">
                  <c:v>5.4404414827155367</c:v>
                </c:pt>
                <c:pt idx="25">
                  <c:v>11.906501095690285</c:v>
                </c:pt>
                <c:pt idx="26">
                  <c:v>4.3942607340720228</c:v>
                </c:pt>
                <c:pt idx="27">
                  <c:v>-6.1547783933518012</c:v>
                </c:pt>
                <c:pt idx="28">
                  <c:v>-7.8211683646154189</c:v>
                </c:pt>
                <c:pt idx="29">
                  <c:v>-23.566190786983967</c:v>
                </c:pt>
                <c:pt idx="30">
                  <c:v>0.79084287200832681</c:v>
                </c:pt>
                <c:pt idx="31">
                  <c:v>-20.603780345785182</c:v>
                </c:pt>
                <c:pt idx="32">
                  <c:v>-11.842773437500002</c:v>
                </c:pt>
                <c:pt idx="33">
                  <c:v>-86.330570695013748</c:v>
                </c:pt>
                <c:pt idx="34">
                  <c:v>-61.728132638962684</c:v>
                </c:pt>
                <c:pt idx="35">
                  <c:v>-49.545975064918309</c:v>
                </c:pt>
                <c:pt idx="36">
                  <c:v>14.107104238754328</c:v>
                </c:pt>
                <c:pt idx="37">
                  <c:v>39.386400501547435</c:v>
                </c:pt>
                <c:pt idx="38">
                  <c:v>37.412070759625394</c:v>
                </c:pt>
                <c:pt idx="39">
                  <c:v>24.691358024691365</c:v>
                </c:pt>
                <c:pt idx="40">
                  <c:v>40.404739919975377</c:v>
                </c:pt>
                <c:pt idx="41">
                  <c:v>15.584310988214447</c:v>
                </c:pt>
                <c:pt idx="42">
                  <c:v>-30.598422496570649</c:v>
                </c:pt>
                <c:pt idx="43">
                  <c:v>-16.330812854442346</c:v>
                </c:pt>
                <c:pt idx="44">
                  <c:v>-36.728895329989896</c:v>
                </c:pt>
                <c:pt idx="45">
                  <c:v>-30.792969462329388</c:v>
                </c:pt>
                <c:pt idx="46">
                  <c:v>-33.048888888888882</c:v>
                </c:pt>
                <c:pt idx="47">
                  <c:v>-25.26465028355388</c:v>
                </c:pt>
                <c:pt idx="48">
                  <c:v>-28.692693882943587</c:v>
                </c:pt>
                <c:pt idx="49">
                  <c:v>0.41796875000000222</c:v>
                </c:pt>
                <c:pt idx="50">
                  <c:v>-28.10650887573965</c:v>
                </c:pt>
                <c:pt idx="51">
                  <c:v>-20.594285714285711</c:v>
                </c:pt>
                <c:pt idx="52">
                  <c:v>2.0370370370370399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9-4A67-87E1-CD1F5A60DAF0}"/>
            </c:ext>
          </c:extLst>
        </c:ser>
        <c:ser>
          <c:idx val="1"/>
          <c:order val="1"/>
          <c:tx>
            <c:strRef>
              <c:f>'Trend Analysis'!$BC$62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Analysis'!$BC$63:$BC$115</c:f>
              <c:numCache>
                <c:formatCode>General</c:formatCode>
                <c:ptCount val="53"/>
                <c:pt idx="0">
                  <c:v>-7.3855098695444283</c:v>
                </c:pt>
                <c:pt idx="1">
                  <c:v>2.1868024553571437</c:v>
                </c:pt>
                <c:pt idx="2">
                  <c:v>-5.6477397372167362</c:v>
                </c:pt>
                <c:pt idx="3">
                  <c:v>-14.02004431166502</c:v>
                </c:pt>
                <c:pt idx="4">
                  <c:v>-12.731328559875104</c:v>
                </c:pt>
                <c:pt idx="5">
                  <c:v>3.9929622413329735</c:v>
                </c:pt>
                <c:pt idx="6">
                  <c:v>3.9238954155294508</c:v>
                </c:pt>
                <c:pt idx="7">
                  <c:v>47.657439756337901</c:v>
                </c:pt>
                <c:pt idx="8">
                  <c:v>43.14443811677107</c:v>
                </c:pt>
                <c:pt idx="9">
                  <c:v>23.418549349999999</c:v>
                </c:pt>
                <c:pt idx="10">
                  <c:v>17.193939608648932</c:v>
                </c:pt>
                <c:pt idx="11">
                  <c:v>14.425244177310292</c:v>
                </c:pt>
                <c:pt idx="12">
                  <c:v>6.5209850849809223</c:v>
                </c:pt>
                <c:pt idx="13">
                  <c:v>-4.4370447450572312</c:v>
                </c:pt>
                <c:pt idx="14">
                  <c:v>1.7837034367821283</c:v>
                </c:pt>
                <c:pt idx="15">
                  <c:v>0.9</c:v>
                </c:pt>
                <c:pt idx="16">
                  <c:v>8.6</c:v>
                </c:pt>
                <c:pt idx="17">
                  <c:v>3.7049634077688118</c:v>
                </c:pt>
                <c:pt idx="18">
                  <c:v>-2.8</c:v>
                </c:pt>
                <c:pt idx="19">
                  <c:v>-1.5086026268842569</c:v>
                </c:pt>
                <c:pt idx="20">
                  <c:v>0</c:v>
                </c:pt>
                <c:pt idx="21">
                  <c:v>3.650074895404694</c:v>
                </c:pt>
                <c:pt idx="22">
                  <c:v>2.7971938775510208</c:v>
                </c:pt>
                <c:pt idx="23">
                  <c:v>8.7736694571041731</c:v>
                </c:pt>
                <c:pt idx="24">
                  <c:v>4.3954702237416443</c:v>
                </c:pt>
                <c:pt idx="25">
                  <c:v>14.395555555555553</c:v>
                </c:pt>
                <c:pt idx="26">
                  <c:v>12.856099342585829</c:v>
                </c:pt>
                <c:pt idx="27">
                  <c:v>2.3922422999700963</c:v>
                </c:pt>
                <c:pt idx="28">
                  <c:v>-4.0617283950617278</c:v>
                </c:pt>
                <c:pt idx="29">
                  <c:v>-21.229611688010511</c:v>
                </c:pt>
                <c:pt idx="30">
                  <c:v>8.0724005813185364</c:v>
                </c:pt>
                <c:pt idx="31">
                  <c:v>-14.264654873395767</c:v>
                </c:pt>
                <c:pt idx="32">
                  <c:v>-7.4514466904478782</c:v>
                </c:pt>
                <c:pt idx="33">
                  <c:v>-78.475395897544914</c:v>
                </c:pt>
                <c:pt idx="34">
                  <c:v>-75.7763236168947</c:v>
                </c:pt>
                <c:pt idx="35">
                  <c:v>-53.847438938821867</c:v>
                </c:pt>
                <c:pt idx="36">
                  <c:v>20.598244159112358</c:v>
                </c:pt>
                <c:pt idx="37">
                  <c:v>42.50390625</c:v>
                </c:pt>
                <c:pt idx="38">
                  <c:v>43.587105624142666</c:v>
                </c:pt>
                <c:pt idx="39">
                  <c:v>14.776250636308946</c:v>
                </c:pt>
                <c:pt idx="40">
                  <c:v>34.788315374988557</c:v>
                </c:pt>
                <c:pt idx="41">
                  <c:v>18.745562130177518</c:v>
                </c:pt>
                <c:pt idx="42">
                  <c:v>-25.288376220053237</c:v>
                </c:pt>
                <c:pt idx="43">
                  <c:v>-21.964285714285719</c:v>
                </c:pt>
                <c:pt idx="44">
                  <c:v>-19.71484375</c:v>
                </c:pt>
                <c:pt idx="45">
                  <c:v>-34.720317024843773</c:v>
                </c:pt>
                <c:pt idx="46">
                  <c:v>-29.714285714285715</c:v>
                </c:pt>
                <c:pt idx="47">
                  <c:v>-19.517602794947596</c:v>
                </c:pt>
                <c:pt idx="48">
                  <c:v>-21.301775147928996</c:v>
                </c:pt>
                <c:pt idx="49">
                  <c:v>-4.2222222222222205</c:v>
                </c:pt>
                <c:pt idx="50">
                  <c:v>-28.994082840236686</c:v>
                </c:pt>
                <c:pt idx="51">
                  <c:v>-12.516796560064497</c:v>
                </c:pt>
                <c:pt idx="52">
                  <c:v>-10.786968294174162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9-4A67-87E1-CD1F5A60DAF0}"/>
            </c:ext>
          </c:extLst>
        </c:ser>
        <c:ser>
          <c:idx val="2"/>
          <c:order val="2"/>
          <c:tx>
            <c:strRef>
              <c:f>'Trend Analysis'!$BD$62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Analysis'!$BD$63:$BD$115</c:f>
              <c:numCache>
                <c:formatCode>General</c:formatCode>
                <c:ptCount val="53"/>
                <c:pt idx="0">
                  <c:v>-17.613935495685212</c:v>
                </c:pt>
                <c:pt idx="1">
                  <c:v>-15.105972148363849</c:v>
                </c:pt>
                <c:pt idx="2">
                  <c:v>-14.161677018303154</c:v>
                </c:pt>
                <c:pt idx="3">
                  <c:v>-14.128904573116838</c:v>
                </c:pt>
                <c:pt idx="4">
                  <c:v>-12.604415126093885</c:v>
                </c:pt>
                <c:pt idx="5">
                  <c:v>2.9364785290818785</c:v>
                </c:pt>
                <c:pt idx="6">
                  <c:v>3.3387270197335153</c:v>
                </c:pt>
                <c:pt idx="7">
                  <c:v>22.900009155273398</c:v>
                </c:pt>
                <c:pt idx="8">
                  <c:v>18.718262799832075</c:v>
                </c:pt>
                <c:pt idx="9">
                  <c:v>15.39410655</c:v>
                </c:pt>
                <c:pt idx="10">
                  <c:v>4.8038161784466551</c:v>
                </c:pt>
                <c:pt idx="11">
                  <c:v>5.0047795644840818</c:v>
                </c:pt>
                <c:pt idx="12">
                  <c:v>0.69757785467127953</c:v>
                </c:pt>
                <c:pt idx="13">
                  <c:v>-3.5507991451381087</c:v>
                </c:pt>
                <c:pt idx="14">
                  <c:v>-1.2783446712018123</c:v>
                </c:pt>
                <c:pt idx="15">
                  <c:v>-2.7</c:v>
                </c:pt>
                <c:pt idx="16">
                  <c:v>5.0999999999999996</c:v>
                </c:pt>
                <c:pt idx="17">
                  <c:v>1.9101353361094593</c:v>
                </c:pt>
                <c:pt idx="18">
                  <c:v>1</c:v>
                </c:pt>
                <c:pt idx="19">
                  <c:v>2.827250147628257</c:v>
                </c:pt>
                <c:pt idx="20">
                  <c:v>5.2886332076968854</c:v>
                </c:pt>
                <c:pt idx="21">
                  <c:v>5.3139230520993941</c:v>
                </c:pt>
                <c:pt idx="22">
                  <c:v>0.20634920634920681</c:v>
                </c:pt>
                <c:pt idx="23">
                  <c:v>7.9561042524005474</c:v>
                </c:pt>
                <c:pt idx="24">
                  <c:v>9.3059692498407394</c:v>
                </c:pt>
                <c:pt idx="25">
                  <c:v>10.26258632212074</c:v>
                </c:pt>
                <c:pt idx="26">
                  <c:v>7.3723940251740281</c:v>
                </c:pt>
                <c:pt idx="27">
                  <c:v>-5.2276599220518554</c:v>
                </c:pt>
                <c:pt idx="28">
                  <c:v>-5.5611648421723894</c:v>
                </c:pt>
                <c:pt idx="29">
                  <c:v>-20.094562647754138</c:v>
                </c:pt>
                <c:pt idx="30">
                  <c:v>0</c:v>
                </c:pt>
                <c:pt idx="31">
                  <c:v>-9.324841199371626</c:v>
                </c:pt>
                <c:pt idx="32">
                  <c:v>-6.3343866704969845</c:v>
                </c:pt>
                <c:pt idx="33">
                  <c:v>-81.212918467609867</c:v>
                </c:pt>
                <c:pt idx="34">
                  <c:v>-73.440920748107828</c:v>
                </c:pt>
                <c:pt idx="35">
                  <c:v>-64.8152989201472</c:v>
                </c:pt>
                <c:pt idx="36">
                  <c:v>2.0218606019017717</c:v>
                </c:pt>
                <c:pt idx="37">
                  <c:v>15.410225921521997</c:v>
                </c:pt>
                <c:pt idx="38">
                  <c:v>21.436380674718865</c:v>
                </c:pt>
                <c:pt idx="39">
                  <c:v>0</c:v>
                </c:pt>
                <c:pt idx="40">
                  <c:v>34.653635116598075</c:v>
                </c:pt>
                <c:pt idx="41">
                  <c:v>4.561203455988772</c:v>
                </c:pt>
                <c:pt idx="42">
                  <c:v>-25.293244869964447</c:v>
                </c:pt>
                <c:pt idx="43">
                  <c:v>-21.329822251481236</c:v>
                </c:pt>
                <c:pt idx="44">
                  <c:v>-35.072935618755793</c:v>
                </c:pt>
                <c:pt idx="45">
                  <c:v>-34.861573212050914</c:v>
                </c:pt>
                <c:pt idx="46">
                  <c:v>-27.922499999999996</c:v>
                </c:pt>
                <c:pt idx="47">
                  <c:v>-33.394380853277831</c:v>
                </c:pt>
                <c:pt idx="48">
                  <c:v>-33.952702702702695</c:v>
                </c:pt>
                <c:pt idx="49">
                  <c:v>-18.049586776859503</c:v>
                </c:pt>
                <c:pt idx="50">
                  <c:v>-28.70609504132231</c:v>
                </c:pt>
                <c:pt idx="51">
                  <c:v>-30.81382001836548</c:v>
                </c:pt>
                <c:pt idx="52">
                  <c:v>-15.691682392219478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9-4A67-87E1-CD1F5A60DAF0}"/>
            </c:ext>
          </c:extLst>
        </c:ser>
        <c:ser>
          <c:idx val="3"/>
          <c:order val="3"/>
          <c:tx>
            <c:strRef>
              <c:f>'Trend Analysis'!$BE$62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Analysis'!$BE$63:$BE$115</c:f>
              <c:numCache>
                <c:formatCode>General</c:formatCode>
                <c:ptCount val="53"/>
                <c:pt idx="0">
                  <c:v>-27.224489795918362</c:v>
                </c:pt>
                <c:pt idx="1">
                  <c:v>-6.9940577829383246</c:v>
                </c:pt>
                <c:pt idx="2">
                  <c:v>-14.538836015964211</c:v>
                </c:pt>
                <c:pt idx="3">
                  <c:v>-18.727655451234586</c:v>
                </c:pt>
                <c:pt idx="4">
                  <c:v>-19.51993652053164</c:v>
                </c:pt>
                <c:pt idx="5">
                  <c:v>-3.9956287138856621</c:v>
                </c:pt>
                <c:pt idx="6">
                  <c:v>-4.0625000000000009</c:v>
                </c:pt>
                <c:pt idx="7">
                  <c:v>14.029121054309703</c:v>
                </c:pt>
                <c:pt idx="8">
                  <c:v>10.489772940514168</c:v>
                </c:pt>
                <c:pt idx="9">
                  <c:v>-1.9323671499999999</c:v>
                </c:pt>
                <c:pt idx="10">
                  <c:v>4.3981481481481506</c:v>
                </c:pt>
                <c:pt idx="11">
                  <c:v>12.244897959183671</c:v>
                </c:pt>
                <c:pt idx="12">
                  <c:v>-5.3770216341104815</c:v>
                </c:pt>
                <c:pt idx="13">
                  <c:v>-1.7041420118343198</c:v>
                </c:pt>
                <c:pt idx="14">
                  <c:v>8.2499999999999982</c:v>
                </c:pt>
                <c:pt idx="15">
                  <c:v>1.3</c:v>
                </c:pt>
                <c:pt idx="16">
                  <c:v>7.9</c:v>
                </c:pt>
                <c:pt idx="17">
                  <c:v>7.396449704142011</c:v>
                </c:pt>
                <c:pt idx="18">
                  <c:v>0.8</c:v>
                </c:pt>
                <c:pt idx="19">
                  <c:v>7.9944455465185467</c:v>
                </c:pt>
                <c:pt idx="20">
                  <c:v>8.3848427841977955</c:v>
                </c:pt>
                <c:pt idx="21">
                  <c:v>4.4020914150784289</c:v>
                </c:pt>
                <c:pt idx="22">
                  <c:v>0.65778377466689042</c:v>
                </c:pt>
                <c:pt idx="23">
                  <c:v>8.3234244946492257</c:v>
                </c:pt>
                <c:pt idx="24">
                  <c:v>5.7108863771564549</c:v>
                </c:pt>
                <c:pt idx="25">
                  <c:v>8.2644628099173563</c:v>
                </c:pt>
                <c:pt idx="26">
                  <c:v>7.4074074074074083</c:v>
                </c:pt>
                <c:pt idx="27">
                  <c:v>-2.8537455410225925</c:v>
                </c:pt>
                <c:pt idx="28">
                  <c:v>-2.0452885317750185</c:v>
                </c:pt>
                <c:pt idx="29">
                  <c:v>-9.8855359001040597</c:v>
                </c:pt>
                <c:pt idx="30">
                  <c:v>-1.5927977839335163</c:v>
                </c:pt>
                <c:pt idx="31">
                  <c:v>-7.1111111111111098</c:v>
                </c:pt>
                <c:pt idx="32">
                  <c:v>-3.5318559556786697</c:v>
                </c:pt>
                <c:pt idx="33">
                  <c:v>-93.84765625</c:v>
                </c:pt>
                <c:pt idx="34">
                  <c:v>-44.135802469135797</c:v>
                </c:pt>
                <c:pt idx="35">
                  <c:v>-56.48038049940547</c:v>
                </c:pt>
                <c:pt idx="36">
                  <c:v>-4.1551246537396125</c:v>
                </c:pt>
                <c:pt idx="37">
                  <c:v>40.404040404040408</c:v>
                </c:pt>
                <c:pt idx="38">
                  <c:v>28.402366863905325</c:v>
                </c:pt>
                <c:pt idx="39">
                  <c:v>7.8367346938775535</c:v>
                </c:pt>
                <c:pt idx="40">
                  <c:v>52.685950413223146</c:v>
                </c:pt>
                <c:pt idx="41">
                  <c:v>0</c:v>
                </c:pt>
                <c:pt idx="42">
                  <c:v>-6.6115702479338871</c:v>
                </c:pt>
                <c:pt idx="43">
                  <c:v>13.494809688581313</c:v>
                </c:pt>
                <c:pt idx="44">
                  <c:v>8.5612366230677743</c:v>
                </c:pt>
                <c:pt idx="45">
                  <c:v>-32.407407407407412</c:v>
                </c:pt>
                <c:pt idx="46">
                  <c:v>-24.196597353497161</c:v>
                </c:pt>
                <c:pt idx="47">
                  <c:v>-10.204081632653061</c:v>
                </c:pt>
                <c:pt idx="48">
                  <c:v>-28.888888888888886</c:v>
                </c:pt>
                <c:pt idx="49">
                  <c:v>0</c:v>
                </c:pt>
                <c:pt idx="50">
                  <c:v>-26.446280991735531</c:v>
                </c:pt>
                <c:pt idx="51">
                  <c:v>0</c:v>
                </c:pt>
                <c:pt idx="52">
                  <c:v>-12.5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9-4A67-87E1-CD1F5A60DAF0}"/>
            </c:ext>
          </c:extLst>
        </c:ser>
        <c:ser>
          <c:idx val="4"/>
          <c:order val="4"/>
          <c:tx>
            <c:strRef>
              <c:f>'Trend Analysis'!$BF$62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Analysis'!$BF$63:$BF$115</c:f>
              <c:numCache>
                <c:formatCode>General</c:formatCode>
                <c:ptCount val="53"/>
                <c:pt idx="0">
                  <c:v>-12.207370779571969</c:v>
                </c:pt>
                <c:pt idx="1">
                  <c:v>1.5986259743691367</c:v>
                </c:pt>
                <c:pt idx="2">
                  <c:v>-3.2251842135720068</c:v>
                </c:pt>
                <c:pt idx="3">
                  <c:v>-8.7781842750253354</c:v>
                </c:pt>
                <c:pt idx="4">
                  <c:v>-2.0758981278461794</c:v>
                </c:pt>
                <c:pt idx="5">
                  <c:v>15.203528670447387</c:v>
                </c:pt>
                <c:pt idx="6">
                  <c:v>14.758506938219368</c:v>
                </c:pt>
                <c:pt idx="7">
                  <c:v>23.59550561797753</c:v>
                </c:pt>
                <c:pt idx="8">
                  <c:v>16.013663889032657</c:v>
                </c:pt>
                <c:pt idx="9">
                  <c:v>1.83</c:v>
                </c:pt>
                <c:pt idx="10">
                  <c:v>-2.8189158016147631</c:v>
                </c:pt>
                <c:pt idx="11">
                  <c:v>-7.5493998153277939</c:v>
                </c:pt>
                <c:pt idx="12">
                  <c:v>-15.345029239766081</c:v>
                </c:pt>
                <c:pt idx="13">
                  <c:v>-12.171894858995378</c:v>
                </c:pt>
                <c:pt idx="14">
                  <c:v>-17.157975393601181</c:v>
                </c:pt>
                <c:pt idx="15">
                  <c:v>-15</c:v>
                </c:pt>
                <c:pt idx="16">
                  <c:v>-12.8</c:v>
                </c:pt>
                <c:pt idx="17">
                  <c:v>-9.5274102079395107</c:v>
                </c:pt>
                <c:pt idx="18">
                  <c:v>-9.8000000000000007</c:v>
                </c:pt>
                <c:pt idx="19">
                  <c:v>-3.6821950090476792</c:v>
                </c:pt>
                <c:pt idx="20">
                  <c:v>-4.7479912344777206</c:v>
                </c:pt>
                <c:pt idx="21">
                  <c:v>4.5597667638483959</c:v>
                </c:pt>
                <c:pt idx="22">
                  <c:v>0.85388810184556263</c:v>
                </c:pt>
                <c:pt idx="23">
                  <c:v>11.077562326869806</c:v>
                </c:pt>
                <c:pt idx="24">
                  <c:v>15.000000000000002</c:v>
                </c:pt>
                <c:pt idx="25">
                  <c:v>18.384141607577245</c:v>
                </c:pt>
                <c:pt idx="26">
                  <c:v>12.642351492767004</c:v>
                </c:pt>
                <c:pt idx="27">
                  <c:v>-0.33354061846345184</c:v>
                </c:pt>
                <c:pt idx="28">
                  <c:v>1.2497997115846817</c:v>
                </c:pt>
                <c:pt idx="29">
                  <c:v>-13.157894736842104</c:v>
                </c:pt>
                <c:pt idx="30">
                  <c:v>9.5500459136822791</c:v>
                </c:pt>
                <c:pt idx="31">
                  <c:v>-3.8726862919199516</c:v>
                </c:pt>
                <c:pt idx="32">
                  <c:v>2.107438016528925</c:v>
                </c:pt>
                <c:pt idx="33">
                  <c:v>-82.080632943354942</c:v>
                </c:pt>
                <c:pt idx="34">
                  <c:v>-68.895747599451312</c:v>
                </c:pt>
                <c:pt idx="35">
                  <c:v>-36.441828881846995</c:v>
                </c:pt>
                <c:pt idx="36">
                  <c:v>31.674018063432051</c:v>
                </c:pt>
                <c:pt idx="37">
                  <c:v>59.484364278011959</c:v>
                </c:pt>
                <c:pt idx="38">
                  <c:v>37.802768166089969</c:v>
                </c:pt>
                <c:pt idx="39">
                  <c:v>6.6653441777425106</c:v>
                </c:pt>
                <c:pt idx="40">
                  <c:v>37.721791981178313</c:v>
                </c:pt>
                <c:pt idx="41">
                  <c:v>23.75</c:v>
                </c:pt>
                <c:pt idx="42">
                  <c:v>-13.244459833795016</c:v>
                </c:pt>
                <c:pt idx="43">
                  <c:v>5.1604428598236067</c:v>
                </c:pt>
                <c:pt idx="44">
                  <c:v>-12.590392561983469</c:v>
                </c:pt>
                <c:pt idx="45">
                  <c:v>-21.474561292766065</c:v>
                </c:pt>
                <c:pt idx="46">
                  <c:v>-11.879999999999997</c:v>
                </c:pt>
                <c:pt idx="47">
                  <c:v>-8.9025406080799687</c:v>
                </c:pt>
                <c:pt idx="48">
                  <c:v>-20.055363321799309</c:v>
                </c:pt>
                <c:pt idx="49">
                  <c:v>2.6465028355387541</c:v>
                </c:pt>
                <c:pt idx="50">
                  <c:v>5.259313367421476</c:v>
                </c:pt>
                <c:pt idx="51">
                  <c:v>-17.756638921918348</c:v>
                </c:pt>
                <c:pt idx="52">
                  <c:v>3.4722222222222223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9-4A67-87E1-CD1F5A60DAF0}"/>
            </c:ext>
          </c:extLst>
        </c:ser>
        <c:ser>
          <c:idx val="5"/>
          <c:order val="5"/>
          <c:tx>
            <c:strRef>
              <c:f>'Trend Analysis'!$BG$62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Analysis'!$BG$63:$BG$115</c:f>
              <c:numCache>
                <c:formatCode>General</c:formatCode>
                <c:ptCount val="53"/>
                <c:pt idx="0">
                  <c:v>-12.430844887644286</c:v>
                </c:pt>
                <c:pt idx="1">
                  <c:v>-1.6509063138743534</c:v>
                </c:pt>
                <c:pt idx="2">
                  <c:v>-12.175151299394802</c:v>
                </c:pt>
                <c:pt idx="3">
                  <c:v>-19.793101469237833</c:v>
                </c:pt>
                <c:pt idx="4">
                  <c:v>-11.954081632653061</c:v>
                </c:pt>
                <c:pt idx="5">
                  <c:v>0.22107438016528932</c:v>
                </c:pt>
                <c:pt idx="6">
                  <c:v>0.44581618655692801</c:v>
                </c:pt>
                <c:pt idx="7">
                  <c:v>22.944887280551619</c:v>
                </c:pt>
                <c:pt idx="8">
                  <c:v>27.114631990910237</c:v>
                </c:pt>
                <c:pt idx="9">
                  <c:v>3.1226153050000001</c:v>
                </c:pt>
                <c:pt idx="10">
                  <c:v>1.769322235434007</c:v>
                </c:pt>
                <c:pt idx="11">
                  <c:v>9.1180211394237105</c:v>
                </c:pt>
                <c:pt idx="12">
                  <c:v>-2.7161611588954271</c:v>
                </c:pt>
                <c:pt idx="13">
                  <c:v>-6.4383079321965688</c:v>
                </c:pt>
                <c:pt idx="14">
                  <c:v>2.7327778065317534</c:v>
                </c:pt>
                <c:pt idx="15">
                  <c:v>-2.6</c:v>
                </c:pt>
                <c:pt idx="16">
                  <c:v>1.6</c:v>
                </c:pt>
                <c:pt idx="17">
                  <c:v>6.3490267089180623</c:v>
                </c:pt>
                <c:pt idx="18">
                  <c:v>10.3</c:v>
                </c:pt>
                <c:pt idx="19">
                  <c:v>3.9615846338535419</c:v>
                </c:pt>
                <c:pt idx="20">
                  <c:v>2.1132713440405748</c:v>
                </c:pt>
                <c:pt idx="21">
                  <c:v>8.0997229916897489</c:v>
                </c:pt>
                <c:pt idx="22">
                  <c:v>0.82163044111648542</c:v>
                </c:pt>
                <c:pt idx="23">
                  <c:v>18.013038548752835</c:v>
                </c:pt>
                <c:pt idx="24">
                  <c:v>9.5100308641975317</c:v>
                </c:pt>
                <c:pt idx="25">
                  <c:v>21.947873799725649</c:v>
                </c:pt>
                <c:pt idx="26">
                  <c:v>26.982248520710055</c:v>
                </c:pt>
                <c:pt idx="27">
                  <c:v>6.812283737024222</c:v>
                </c:pt>
                <c:pt idx="28">
                  <c:v>9.1836734693877577</c:v>
                </c:pt>
                <c:pt idx="29">
                  <c:v>-3.1739734179726233</c:v>
                </c:pt>
                <c:pt idx="30">
                  <c:v>12.17802164304222</c:v>
                </c:pt>
                <c:pt idx="31">
                  <c:v>-23.576119988236446</c:v>
                </c:pt>
                <c:pt idx="32">
                  <c:v>-2.3068050749711633</c:v>
                </c:pt>
                <c:pt idx="33">
                  <c:v>-80.816326530612244</c:v>
                </c:pt>
                <c:pt idx="34">
                  <c:v>-48.513674197384063</c:v>
                </c:pt>
                <c:pt idx="35">
                  <c:v>-42.414201183431963</c:v>
                </c:pt>
                <c:pt idx="36">
                  <c:v>12.27173119065011</c:v>
                </c:pt>
                <c:pt idx="37">
                  <c:v>34.939236111111107</c:v>
                </c:pt>
                <c:pt idx="38">
                  <c:v>25.374855824682811</c:v>
                </c:pt>
                <c:pt idx="39">
                  <c:v>13.817868428612465</c:v>
                </c:pt>
                <c:pt idx="40">
                  <c:v>22.304404996712691</c:v>
                </c:pt>
                <c:pt idx="41">
                  <c:v>13.5</c:v>
                </c:pt>
                <c:pt idx="42">
                  <c:v>-19.674556213017752</c:v>
                </c:pt>
                <c:pt idx="43">
                  <c:v>-17.920000000000002</c:v>
                </c:pt>
                <c:pt idx="44">
                  <c:v>-26.388888888888889</c:v>
                </c:pt>
                <c:pt idx="45">
                  <c:v>-28.163265306122447</c:v>
                </c:pt>
                <c:pt idx="46">
                  <c:v>-14.886578449905485</c:v>
                </c:pt>
                <c:pt idx="47">
                  <c:v>-13.142239048134128</c:v>
                </c:pt>
                <c:pt idx="48">
                  <c:v>-28.086419753086421</c:v>
                </c:pt>
                <c:pt idx="49">
                  <c:v>8.8154269972451775</c:v>
                </c:pt>
                <c:pt idx="50">
                  <c:v>-29.065743944636672</c:v>
                </c:pt>
                <c:pt idx="51">
                  <c:v>7.03125</c:v>
                </c:pt>
                <c:pt idx="52">
                  <c:v>-3.0470914127423825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9-4A67-87E1-CD1F5A60DAF0}"/>
            </c:ext>
          </c:extLst>
        </c:ser>
        <c:ser>
          <c:idx val="8"/>
          <c:order val="8"/>
          <c:tx>
            <c:strRef>
              <c:f>'Trend Analysis'!$BJ$62</c:f>
              <c:strCache>
                <c:ptCount val="1"/>
                <c:pt idx="0">
                  <c:v>AUS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'Trend Analysis'!$BA$63:$BA$115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Analysis'!$BJ$63:$BJ$115</c:f>
              <c:numCache>
                <c:formatCode>General</c:formatCode>
                <c:ptCount val="53"/>
                <c:pt idx="0">
                  <c:v>-13.82729403281053</c:v>
                </c:pt>
                <c:pt idx="1">
                  <c:v>-4.8977060146681621</c:v>
                </c:pt>
                <c:pt idx="2">
                  <c:v>-8.5305157778463307</c:v>
                </c:pt>
                <c:pt idx="3">
                  <c:v>-13.271295851395202</c:v>
                </c:pt>
                <c:pt idx="4">
                  <c:v>-10.724151835635357</c:v>
                </c:pt>
                <c:pt idx="5">
                  <c:v>5.9334035207928082</c:v>
                </c:pt>
                <c:pt idx="6">
                  <c:v>6.0297304722078069</c:v>
                </c:pt>
                <c:pt idx="7">
                  <c:v>28.599548217930369</c:v>
                </c:pt>
                <c:pt idx="8">
                  <c:v>23.576431413740355</c:v>
                </c:pt>
                <c:pt idx="9">
                  <c:v>14.339403020000001</c:v>
                </c:pt>
                <c:pt idx="10">
                  <c:v>7.6356986625551277</c:v>
                </c:pt>
                <c:pt idx="11">
                  <c:v>6.5131152808188304</c:v>
                </c:pt>
                <c:pt idx="12">
                  <c:v>-0.22393888056723918</c:v>
                </c:pt>
                <c:pt idx="13">
                  <c:v>-3.6770306926278238</c:v>
                </c:pt>
                <c:pt idx="14">
                  <c:v>-1.4358347977869361</c:v>
                </c:pt>
                <c:pt idx="15">
                  <c:v>-3.6</c:v>
                </c:pt>
                <c:pt idx="16">
                  <c:v>2.9</c:v>
                </c:pt>
                <c:pt idx="17">
                  <c:v>2.6850236664643723</c:v>
                </c:pt>
                <c:pt idx="18">
                  <c:v>0.4</c:v>
                </c:pt>
                <c:pt idx="19">
                  <c:v>1.9573647823084339</c:v>
                </c:pt>
                <c:pt idx="20">
                  <c:v>3.8078409490152314</c:v>
                </c:pt>
                <c:pt idx="21">
                  <c:v>5.115817242004999</c:v>
                </c:pt>
                <c:pt idx="22">
                  <c:v>0.48562079220620435</c:v>
                </c:pt>
                <c:pt idx="23">
                  <c:v>9.931701902639988</c:v>
                </c:pt>
                <c:pt idx="24">
                  <c:v>7.420890437933207</c:v>
                </c:pt>
                <c:pt idx="25">
                  <c:v>13.173120493956331</c:v>
                </c:pt>
                <c:pt idx="26">
                  <c:v>9.0882124951190022</c:v>
                </c:pt>
                <c:pt idx="27">
                  <c:v>-2.6086832699673907</c:v>
                </c:pt>
                <c:pt idx="28">
                  <c:v>-3.3887975261272492</c:v>
                </c:pt>
                <c:pt idx="29">
                  <c:v>-19.230006505661066</c:v>
                </c:pt>
                <c:pt idx="30">
                  <c:v>3.562934152082442</c:v>
                </c:pt>
                <c:pt idx="31">
                  <c:v>-14.164089130160331</c:v>
                </c:pt>
                <c:pt idx="32">
                  <c:v>-6.7813686056843734</c:v>
                </c:pt>
                <c:pt idx="33">
                  <c:v>-83.024691358024683</c:v>
                </c:pt>
                <c:pt idx="34">
                  <c:v>-66.865854379249086</c:v>
                </c:pt>
                <c:pt idx="35">
                  <c:v>-52.413357173022405</c:v>
                </c:pt>
                <c:pt idx="36">
                  <c:v>13.356603145459864</c:v>
                </c:pt>
                <c:pt idx="37">
                  <c:v>37.864462809917356</c:v>
                </c:pt>
                <c:pt idx="38">
                  <c:v>33.277012678120158</c:v>
                </c:pt>
                <c:pt idx="39">
                  <c:v>12.518714312926926</c:v>
                </c:pt>
                <c:pt idx="40">
                  <c:v>36.141555908219267</c:v>
                </c:pt>
                <c:pt idx="41">
                  <c:v>13.068463267794545</c:v>
                </c:pt>
                <c:pt idx="42">
                  <c:v>-24.696840933323326</c:v>
                </c:pt>
                <c:pt idx="43">
                  <c:v>-16.237689045718771</c:v>
                </c:pt>
                <c:pt idx="44">
                  <c:v>-27.091995534356499</c:v>
                </c:pt>
                <c:pt idx="45">
                  <c:v>-31.83746337890625</c:v>
                </c:pt>
                <c:pt idx="46">
                  <c:v>-27.669450136235778</c:v>
                </c:pt>
                <c:pt idx="47">
                  <c:v>-22.742911153119088</c:v>
                </c:pt>
                <c:pt idx="48">
                  <c:v>-27.508395006724257</c:v>
                </c:pt>
                <c:pt idx="49">
                  <c:v>-3.2706346414554446</c:v>
                </c:pt>
                <c:pt idx="50">
                  <c:v>-24.21875</c:v>
                </c:pt>
                <c:pt idx="51">
                  <c:v>-18.072235802600346</c:v>
                </c:pt>
                <c:pt idx="52">
                  <c:v>-6.3020829057232675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B9-4A67-87E1-CD1F5A60D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17184"/>
        <c:axId val="108718720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'Trend Analysis'!$BH$62</c15:sqref>
                        </c15:formulaRef>
                      </c:ext>
                    </c:extLst>
                    <c:strCache>
                      <c:ptCount val="1"/>
                      <c:pt idx="0">
                        <c:v>TAS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'Trend Analysis'!$BA$63:$BA$115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'Trend Analysis'!$BH$63:$BH$115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51B9-4A67-87E1-CD1F5A60DAF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Analysis'!$BI$62</c15:sqref>
                        </c15:formulaRef>
                      </c:ext>
                    </c:extLst>
                    <c:strCache>
                      <c:ptCount val="1"/>
                      <c:pt idx="0">
                        <c:v>NT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Analysis'!$BA$63:$BA$115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Analysis'!$BI$63:$BI$115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B9-4A67-87E1-CD1F5A60DAF0}"/>
                  </c:ext>
                </c:extLst>
              </c15:ser>
            </c15:filteredLineSeries>
          </c:ext>
        </c:extLst>
      </c:lineChart>
      <c:dateAx>
        <c:axId val="108717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08718720"/>
        <c:crosses val="autoZero"/>
        <c:auto val="1"/>
        <c:lblOffset val="100"/>
        <c:baseTimeUnit val="months"/>
        <c:majorUnit val="3"/>
        <c:majorTimeUnit val="months"/>
      </c:dateAx>
      <c:valAx>
        <c:axId val="10871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087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Forward Work Schedules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Analysis'!$AQ$62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Analysis'!$AQ$63:$AQ$115</c:f>
              <c:numCache>
                <c:formatCode>General</c:formatCode>
                <c:ptCount val="53"/>
                <c:pt idx="0">
                  <c:v>18.186361492329464</c:v>
                </c:pt>
                <c:pt idx="1">
                  <c:v>34.023376515958269</c:v>
                </c:pt>
                <c:pt idx="2">
                  <c:v>26.836975673898753</c:v>
                </c:pt>
                <c:pt idx="3">
                  <c:v>33.946741153650628</c:v>
                </c:pt>
                <c:pt idx="4">
                  <c:v>31.637740814514455</c:v>
                </c:pt>
                <c:pt idx="5">
                  <c:v>44.966222555826604</c:v>
                </c:pt>
                <c:pt idx="6">
                  <c:v>45.300162249864798</c:v>
                </c:pt>
                <c:pt idx="7">
                  <c:v>56.770380345836955</c:v>
                </c:pt>
                <c:pt idx="8">
                  <c:v>53.532854442344046</c:v>
                </c:pt>
                <c:pt idx="9">
                  <c:v>58.307960350000002</c:v>
                </c:pt>
                <c:pt idx="10">
                  <c:v>50.07804370447451</c:v>
                </c:pt>
                <c:pt idx="11">
                  <c:v>56.38970750969726</c:v>
                </c:pt>
                <c:pt idx="12">
                  <c:v>54.055974904421134</c:v>
                </c:pt>
                <c:pt idx="13">
                  <c:v>61.947849598471649</c:v>
                </c:pt>
                <c:pt idx="14">
                  <c:v>54.251995379122022</c:v>
                </c:pt>
                <c:pt idx="15">
                  <c:v>55.1</c:v>
                </c:pt>
                <c:pt idx="16">
                  <c:v>49.9</c:v>
                </c:pt>
                <c:pt idx="17">
                  <c:v>53.043632831277044</c:v>
                </c:pt>
                <c:pt idx="18">
                  <c:v>45</c:v>
                </c:pt>
                <c:pt idx="19">
                  <c:v>46.501357034573822</c:v>
                </c:pt>
                <c:pt idx="20">
                  <c:v>53.817367770389922</c:v>
                </c:pt>
                <c:pt idx="21">
                  <c:v>51.328095772540216</c:v>
                </c:pt>
                <c:pt idx="22">
                  <c:v>48.56049562682216</c:v>
                </c:pt>
                <c:pt idx="23">
                  <c:v>56.018440434024853</c:v>
                </c:pt>
                <c:pt idx="24">
                  <c:v>49.180679925031235</c:v>
                </c:pt>
                <c:pt idx="25">
                  <c:v>48.942636330023724</c:v>
                </c:pt>
                <c:pt idx="26">
                  <c:v>45.070117728531869</c:v>
                </c:pt>
                <c:pt idx="27">
                  <c:v>32.177328601108037</c:v>
                </c:pt>
                <c:pt idx="28">
                  <c:v>29.814324842296379</c:v>
                </c:pt>
                <c:pt idx="29">
                  <c:v>24.983409112099558</c:v>
                </c:pt>
                <c:pt idx="30">
                  <c:v>39.100936524453701</c:v>
                </c:pt>
                <c:pt idx="31">
                  <c:v>35.515393114156893</c:v>
                </c:pt>
                <c:pt idx="32">
                  <c:v>39.6298828125</c:v>
                </c:pt>
                <c:pt idx="33">
                  <c:v>-15.805594342597185</c:v>
                </c:pt>
                <c:pt idx="34">
                  <c:v>-7.0617966249808113</c:v>
                </c:pt>
                <c:pt idx="35">
                  <c:v>0</c:v>
                </c:pt>
                <c:pt idx="36">
                  <c:v>26.556010947563351</c:v>
                </c:pt>
                <c:pt idx="37">
                  <c:v>53.711262282690861</c:v>
                </c:pt>
                <c:pt idx="38">
                  <c:v>54.110301768990631</c:v>
                </c:pt>
                <c:pt idx="39">
                  <c:v>42.345607648924364</c:v>
                </c:pt>
                <c:pt idx="40">
                  <c:v>52.117617894395607</c:v>
                </c:pt>
                <c:pt idx="41">
                  <c:v>57.816983738973313</c:v>
                </c:pt>
                <c:pt idx="42">
                  <c:v>36.291152263374485</c:v>
                </c:pt>
                <c:pt idx="43">
                  <c:v>40.948275862068961</c:v>
                </c:pt>
                <c:pt idx="44">
                  <c:v>37.096381252225406</c:v>
                </c:pt>
                <c:pt idx="45">
                  <c:v>36.409544249463444</c:v>
                </c:pt>
                <c:pt idx="46">
                  <c:v>30.822716049382709</c:v>
                </c:pt>
                <c:pt idx="47">
                  <c:v>33.319349364047206</c:v>
                </c:pt>
                <c:pt idx="48">
                  <c:v>24.620408163265306</c:v>
                </c:pt>
                <c:pt idx="49">
                  <c:v>40.605468749999993</c:v>
                </c:pt>
                <c:pt idx="50">
                  <c:v>18.983624065503736</c:v>
                </c:pt>
                <c:pt idx="51">
                  <c:v>29.3</c:v>
                </c:pt>
                <c:pt idx="52">
                  <c:v>30.201666465402731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1-4084-8CF7-3F4C3177B1A7}"/>
            </c:ext>
          </c:extLst>
        </c:ser>
        <c:ser>
          <c:idx val="1"/>
          <c:order val="1"/>
          <c:tx>
            <c:strRef>
              <c:f>'Trend Analysis'!$AR$62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Analysis'!$AR$63:$AR$115</c:f>
              <c:numCache>
                <c:formatCode>General</c:formatCode>
                <c:ptCount val="53"/>
                <c:pt idx="0">
                  <c:v>18.209138720032787</c:v>
                </c:pt>
                <c:pt idx="1">
                  <c:v>37.248883928571431</c:v>
                </c:pt>
                <c:pt idx="2">
                  <c:v>27.564755822124727</c:v>
                </c:pt>
                <c:pt idx="3">
                  <c:v>17.159323329467256</c:v>
                </c:pt>
                <c:pt idx="4">
                  <c:v>19.029153249338638</c:v>
                </c:pt>
                <c:pt idx="5">
                  <c:v>33.00734009674818</c:v>
                </c:pt>
                <c:pt idx="6">
                  <c:v>32.657375543337331</c:v>
                </c:pt>
                <c:pt idx="7">
                  <c:v>55.642151154110309</c:v>
                </c:pt>
                <c:pt idx="8">
                  <c:v>54.171306173448144</c:v>
                </c:pt>
                <c:pt idx="9">
                  <c:v>48.799048749999997</c:v>
                </c:pt>
                <c:pt idx="10">
                  <c:v>42.370779749884861</c:v>
                </c:pt>
                <c:pt idx="11">
                  <c:v>55.00535027206702</c:v>
                </c:pt>
                <c:pt idx="12">
                  <c:v>49.375650364203956</c:v>
                </c:pt>
                <c:pt idx="13">
                  <c:v>39.035379812695112</c:v>
                </c:pt>
                <c:pt idx="14">
                  <c:v>45.643214269627499</c:v>
                </c:pt>
                <c:pt idx="15">
                  <c:v>44.3</c:v>
                </c:pt>
                <c:pt idx="16">
                  <c:v>44.2</c:v>
                </c:pt>
                <c:pt idx="17">
                  <c:v>40.975089134922129</c:v>
                </c:pt>
                <c:pt idx="18">
                  <c:v>30.2</c:v>
                </c:pt>
                <c:pt idx="19">
                  <c:v>32.686390249158897</c:v>
                </c:pt>
                <c:pt idx="20">
                  <c:v>32.315402201395941</c:v>
                </c:pt>
                <c:pt idx="21">
                  <c:v>32.091389611060414</c:v>
                </c:pt>
                <c:pt idx="22">
                  <c:v>36.52168367346939</c:v>
                </c:pt>
                <c:pt idx="23">
                  <c:v>38.702541904235247</c:v>
                </c:pt>
                <c:pt idx="24">
                  <c:v>35.588046762919326</c:v>
                </c:pt>
                <c:pt idx="25">
                  <c:v>41.933333333333337</c:v>
                </c:pt>
                <c:pt idx="26">
                  <c:v>42.499086924762601</c:v>
                </c:pt>
                <c:pt idx="27">
                  <c:v>40.258020419496773</c:v>
                </c:pt>
                <c:pt idx="28">
                  <c:v>26.024691358024693</c:v>
                </c:pt>
                <c:pt idx="29">
                  <c:v>28.941740317967486</c:v>
                </c:pt>
                <c:pt idx="30">
                  <c:v>32.09472849782005</c:v>
                </c:pt>
                <c:pt idx="31">
                  <c:v>29.156549890160711</c:v>
                </c:pt>
                <c:pt idx="32">
                  <c:v>32.131060906328443</c:v>
                </c:pt>
                <c:pt idx="33">
                  <c:v>-25.813051333829307</c:v>
                </c:pt>
                <c:pt idx="34">
                  <c:v>-8.184088981053824</c:v>
                </c:pt>
                <c:pt idx="35">
                  <c:v>-7.0567008586989219</c:v>
                </c:pt>
                <c:pt idx="36">
                  <c:v>34.698958804889088</c:v>
                </c:pt>
                <c:pt idx="37">
                  <c:v>60.499980222301339</c:v>
                </c:pt>
                <c:pt idx="38">
                  <c:v>59.618352214987389</c:v>
                </c:pt>
                <c:pt idx="39">
                  <c:v>45.610625202461932</c:v>
                </c:pt>
                <c:pt idx="40">
                  <c:v>49.646781789638929</c:v>
                </c:pt>
                <c:pt idx="41">
                  <c:v>52.864052211409593</c:v>
                </c:pt>
                <c:pt idx="42">
                  <c:v>42.301608734230932</c:v>
                </c:pt>
                <c:pt idx="43">
                  <c:v>25.386046979528192</c:v>
                </c:pt>
                <c:pt idx="44">
                  <c:v>37.646700198140536</c:v>
                </c:pt>
                <c:pt idx="45">
                  <c:v>32.669652602657237</c:v>
                </c:pt>
                <c:pt idx="46">
                  <c:v>23.885714285714286</c:v>
                </c:pt>
                <c:pt idx="47">
                  <c:v>28.641494221983333</c:v>
                </c:pt>
                <c:pt idx="48">
                  <c:v>25.846153846153847</c:v>
                </c:pt>
                <c:pt idx="49">
                  <c:v>35.635581832840643</c:v>
                </c:pt>
                <c:pt idx="50">
                  <c:v>21.325443786982245</c:v>
                </c:pt>
                <c:pt idx="51">
                  <c:v>27.4</c:v>
                </c:pt>
                <c:pt idx="52">
                  <c:v>36.335051096165607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1-4084-8CF7-3F4C3177B1A7}"/>
            </c:ext>
          </c:extLst>
        </c:ser>
        <c:ser>
          <c:idx val="2"/>
          <c:order val="2"/>
          <c:tx>
            <c:strRef>
              <c:f>'Trend Analysis'!$AS$62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Analysis'!$AS$63:$AS$115</c:f>
              <c:numCache>
                <c:formatCode>General</c:formatCode>
                <c:ptCount val="53"/>
                <c:pt idx="0">
                  <c:v>10.848601578109212</c:v>
                </c:pt>
                <c:pt idx="1">
                  <c:v>19.792463507645408</c:v>
                </c:pt>
                <c:pt idx="2">
                  <c:v>14.582952867104842</c:v>
                </c:pt>
                <c:pt idx="3">
                  <c:v>17.875653392591097</c:v>
                </c:pt>
                <c:pt idx="4">
                  <c:v>15.248835742747389</c:v>
                </c:pt>
                <c:pt idx="5">
                  <c:v>31.729440394167597</c:v>
                </c:pt>
                <c:pt idx="6">
                  <c:v>31.825824337999659</c:v>
                </c:pt>
                <c:pt idx="7">
                  <c:v>38.920974731445313</c:v>
                </c:pt>
                <c:pt idx="8">
                  <c:v>41.874989217259291</c:v>
                </c:pt>
                <c:pt idx="9">
                  <c:v>49.41845696</c:v>
                </c:pt>
                <c:pt idx="10">
                  <c:v>42.463943384394867</c:v>
                </c:pt>
                <c:pt idx="11">
                  <c:v>46.470379212147606</c:v>
                </c:pt>
                <c:pt idx="12">
                  <c:v>44.21093425605536</c:v>
                </c:pt>
                <c:pt idx="13">
                  <c:v>46.296585397365433</c:v>
                </c:pt>
                <c:pt idx="14">
                  <c:v>48.599206349206341</c:v>
                </c:pt>
                <c:pt idx="15">
                  <c:v>49.3</c:v>
                </c:pt>
                <c:pt idx="16">
                  <c:v>49.4</c:v>
                </c:pt>
                <c:pt idx="17">
                  <c:v>48.971036585365859</c:v>
                </c:pt>
                <c:pt idx="18">
                  <c:v>50.2</c:v>
                </c:pt>
                <c:pt idx="19">
                  <c:v>48.5050103452473</c:v>
                </c:pt>
                <c:pt idx="20">
                  <c:v>48.088871255703239</c:v>
                </c:pt>
                <c:pt idx="21">
                  <c:v>51.843916956506156</c:v>
                </c:pt>
                <c:pt idx="22">
                  <c:v>48.678571428571423</c:v>
                </c:pt>
                <c:pt idx="23">
                  <c:v>45.092211553116904</c:v>
                </c:pt>
                <c:pt idx="24">
                  <c:v>50.438181160792695</c:v>
                </c:pt>
                <c:pt idx="25">
                  <c:v>53.760581421251942</c:v>
                </c:pt>
                <c:pt idx="26">
                  <c:v>45.781480888034324</c:v>
                </c:pt>
                <c:pt idx="27">
                  <c:v>38.311279143037176</c:v>
                </c:pt>
                <c:pt idx="28">
                  <c:v>31.693059836326924</c:v>
                </c:pt>
                <c:pt idx="29">
                  <c:v>29.857653035561594</c:v>
                </c:pt>
                <c:pt idx="30">
                  <c:v>36.218404941888586</c:v>
                </c:pt>
                <c:pt idx="31">
                  <c:v>35.559388019943988</c:v>
                </c:pt>
                <c:pt idx="32">
                  <c:v>36.13365412237863</c:v>
                </c:pt>
                <c:pt idx="33">
                  <c:v>-26.038282906923676</c:v>
                </c:pt>
                <c:pt idx="34">
                  <c:v>-15.446039188386806</c:v>
                </c:pt>
                <c:pt idx="35">
                  <c:v>-23.455888320753182</c:v>
                </c:pt>
                <c:pt idx="36">
                  <c:v>27.481860758572157</c:v>
                </c:pt>
                <c:pt idx="37">
                  <c:v>35.21894290123457</c:v>
                </c:pt>
                <c:pt idx="38">
                  <c:v>31.871747780838689</c:v>
                </c:pt>
                <c:pt idx="39">
                  <c:v>25.605536332179931</c:v>
                </c:pt>
                <c:pt idx="40">
                  <c:v>47.279610600324503</c:v>
                </c:pt>
                <c:pt idx="41">
                  <c:v>51.752116135257232</c:v>
                </c:pt>
                <c:pt idx="42">
                  <c:v>43.08310249307479</c:v>
                </c:pt>
                <c:pt idx="43">
                  <c:v>37.545923676442484</c:v>
                </c:pt>
                <c:pt idx="44">
                  <c:v>30.046711273829057</c:v>
                </c:pt>
                <c:pt idx="45">
                  <c:v>25.139647751900128</c:v>
                </c:pt>
                <c:pt idx="46">
                  <c:v>26.536471869508187</c:v>
                </c:pt>
                <c:pt idx="47">
                  <c:v>17.304773148928991</c:v>
                </c:pt>
                <c:pt idx="48">
                  <c:v>17.240570463501594</c:v>
                </c:pt>
                <c:pt idx="49">
                  <c:v>15.272727272727273</c:v>
                </c:pt>
                <c:pt idx="50">
                  <c:v>0.89635147077388988</c:v>
                </c:pt>
                <c:pt idx="51">
                  <c:v>5.2</c:v>
                </c:pt>
                <c:pt idx="52">
                  <c:v>11.904761904761903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1-4084-8CF7-3F4C3177B1A7}"/>
            </c:ext>
          </c:extLst>
        </c:ser>
        <c:ser>
          <c:idx val="3"/>
          <c:order val="3"/>
          <c:tx>
            <c:strRef>
              <c:f>'Trend Analysis'!$AT$62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Analysis'!$AT$63:$AT$115</c:f>
              <c:numCache>
                <c:formatCode>General</c:formatCode>
                <c:ptCount val="53"/>
                <c:pt idx="0">
                  <c:v>11.326530612244897</c:v>
                </c:pt>
                <c:pt idx="1">
                  <c:v>15.982514855542659</c:v>
                </c:pt>
                <c:pt idx="2">
                  <c:v>0.50436384369106446</c:v>
                </c:pt>
                <c:pt idx="3">
                  <c:v>11.814627952821677</c:v>
                </c:pt>
                <c:pt idx="4">
                  <c:v>9.5268795873834566</c:v>
                </c:pt>
                <c:pt idx="5">
                  <c:v>15.080937094460761</c:v>
                </c:pt>
                <c:pt idx="6">
                  <c:v>15.798611111111107</c:v>
                </c:pt>
                <c:pt idx="7">
                  <c:v>21.553831437984908</c:v>
                </c:pt>
                <c:pt idx="8">
                  <c:v>27.021955338712701</c:v>
                </c:pt>
                <c:pt idx="9">
                  <c:v>27.221172020000001</c:v>
                </c:pt>
                <c:pt idx="10">
                  <c:v>20.891203703703702</c:v>
                </c:pt>
                <c:pt idx="11">
                  <c:v>43.749999999999993</c:v>
                </c:pt>
                <c:pt idx="12">
                  <c:v>31.064902331442973</c:v>
                </c:pt>
                <c:pt idx="13">
                  <c:v>38.272189349112423</c:v>
                </c:pt>
                <c:pt idx="14">
                  <c:v>41.555555555555557</c:v>
                </c:pt>
                <c:pt idx="15">
                  <c:v>59</c:v>
                </c:pt>
                <c:pt idx="16">
                  <c:v>48.6</c:v>
                </c:pt>
                <c:pt idx="17">
                  <c:v>47.892011834319526</c:v>
                </c:pt>
                <c:pt idx="18">
                  <c:v>44</c:v>
                </c:pt>
                <c:pt idx="19">
                  <c:v>49.275937314024986</c:v>
                </c:pt>
                <c:pt idx="20">
                  <c:v>56.436441816715934</c:v>
                </c:pt>
                <c:pt idx="21">
                  <c:v>54.191263282172365</c:v>
                </c:pt>
                <c:pt idx="22">
                  <c:v>36.835891381345924</c:v>
                </c:pt>
                <c:pt idx="23">
                  <c:v>52.170035671819257</c:v>
                </c:pt>
                <c:pt idx="24">
                  <c:v>32.123735871505048</c:v>
                </c:pt>
                <c:pt idx="25">
                  <c:v>56.043388429752063</c:v>
                </c:pt>
                <c:pt idx="26">
                  <c:v>37.037037037037038</c:v>
                </c:pt>
                <c:pt idx="27">
                  <c:v>62.782401902497028</c:v>
                </c:pt>
                <c:pt idx="28">
                  <c:v>44.996347699050396</c:v>
                </c:pt>
                <c:pt idx="29">
                  <c:v>44.953173777315293</c:v>
                </c:pt>
                <c:pt idx="30">
                  <c:v>25.96952908587258</c:v>
                </c:pt>
                <c:pt idx="31">
                  <c:v>63.555555555555564</c:v>
                </c:pt>
                <c:pt idx="32">
                  <c:v>29.432132963988927</c:v>
                </c:pt>
                <c:pt idx="33">
                  <c:v>-16.40625</c:v>
                </c:pt>
                <c:pt idx="34">
                  <c:v>11.188271604938272</c:v>
                </c:pt>
                <c:pt idx="35">
                  <c:v>-7.6099881093935799</c:v>
                </c:pt>
                <c:pt idx="36">
                  <c:v>45.706371191135737</c:v>
                </c:pt>
                <c:pt idx="37">
                  <c:v>48.484848484848492</c:v>
                </c:pt>
                <c:pt idx="38">
                  <c:v>47.781065088757401</c:v>
                </c:pt>
                <c:pt idx="39">
                  <c:v>27.083333333333336</c:v>
                </c:pt>
                <c:pt idx="40">
                  <c:v>66.735537190082653</c:v>
                </c:pt>
                <c:pt idx="41">
                  <c:v>55.859375</c:v>
                </c:pt>
                <c:pt idx="42">
                  <c:v>44.628099173553714</c:v>
                </c:pt>
                <c:pt idx="43">
                  <c:v>58.477508650519027</c:v>
                </c:pt>
                <c:pt idx="44">
                  <c:v>45.659928656361473</c:v>
                </c:pt>
                <c:pt idx="45">
                  <c:v>13.296398891966756</c:v>
                </c:pt>
                <c:pt idx="46">
                  <c:v>35.349716446124759</c:v>
                </c:pt>
                <c:pt idx="47">
                  <c:v>56.009070294784578</c:v>
                </c:pt>
                <c:pt idx="48">
                  <c:v>34.222222222222229</c:v>
                </c:pt>
                <c:pt idx="49">
                  <c:v>24.444444444444446</c:v>
                </c:pt>
                <c:pt idx="50">
                  <c:v>13.223140495867769</c:v>
                </c:pt>
                <c:pt idx="51">
                  <c:v>9.4</c:v>
                </c:pt>
                <c:pt idx="52">
                  <c:v>15.625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1-4084-8CF7-3F4C3177B1A7}"/>
            </c:ext>
          </c:extLst>
        </c:ser>
        <c:ser>
          <c:idx val="4"/>
          <c:order val="4"/>
          <c:tx>
            <c:strRef>
              <c:f>'Trend Analysis'!$AU$62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Analysis'!$AU$63:$AU$115</c:f>
              <c:numCache>
                <c:formatCode>General</c:formatCode>
                <c:ptCount val="53"/>
                <c:pt idx="0">
                  <c:v>24.146532598977934</c:v>
                </c:pt>
                <c:pt idx="1">
                  <c:v>57.287767355147459</c:v>
                </c:pt>
                <c:pt idx="2">
                  <c:v>44.936537942209021</c:v>
                </c:pt>
                <c:pt idx="3">
                  <c:v>37.85767165723896</c:v>
                </c:pt>
                <c:pt idx="4">
                  <c:v>49.159723393489621</c:v>
                </c:pt>
                <c:pt idx="5">
                  <c:v>60.350346565847509</c:v>
                </c:pt>
                <c:pt idx="6">
                  <c:v>60.630535336512601</c:v>
                </c:pt>
                <c:pt idx="7">
                  <c:v>51.031715973011259</c:v>
                </c:pt>
                <c:pt idx="8">
                  <c:v>47.610113348170387</c:v>
                </c:pt>
                <c:pt idx="9">
                  <c:v>46.5075</c:v>
                </c:pt>
                <c:pt idx="10">
                  <c:v>40.193771626297583</c:v>
                </c:pt>
                <c:pt idx="11">
                  <c:v>34.12742382271469</c:v>
                </c:pt>
                <c:pt idx="12">
                  <c:v>42.86980609418282</c:v>
                </c:pt>
                <c:pt idx="13">
                  <c:v>28.033303247435015</c:v>
                </c:pt>
                <c:pt idx="14">
                  <c:v>31.412916190779107</c:v>
                </c:pt>
                <c:pt idx="15">
                  <c:v>27.7</c:v>
                </c:pt>
                <c:pt idx="16">
                  <c:v>21.4</c:v>
                </c:pt>
                <c:pt idx="17">
                  <c:v>23.393194706994333</c:v>
                </c:pt>
                <c:pt idx="18">
                  <c:v>13.1</c:v>
                </c:pt>
                <c:pt idx="19">
                  <c:v>23.873248327231416</c:v>
                </c:pt>
                <c:pt idx="20">
                  <c:v>15.623731839948061</c:v>
                </c:pt>
                <c:pt idx="21">
                  <c:v>29.342773844231569</c:v>
                </c:pt>
                <c:pt idx="22">
                  <c:v>25.275087814628655</c:v>
                </c:pt>
                <c:pt idx="23">
                  <c:v>40.86149584487535</c:v>
                </c:pt>
                <c:pt idx="24">
                  <c:v>41.25</c:v>
                </c:pt>
                <c:pt idx="25">
                  <c:v>52.279902696547801</c:v>
                </c:pt>
                <c:pt idx="26">
                  <c:v>42.513080947983994</c:v>
                </c:pt>
                <c:pt idx="27">
                  <c:v>44.095200407032628</c:v>
                </c:pt>
                <c:pt idx="28">
                  <c:v>36.244191635955787</c:v>
                </c:pt>
                <c:pt idx="29">
                  <c:v>41.313192520775623</c:v>
                </c:pt>
                <c:pt idx="30">
                  <c:v>42.94459749005204</c:v>
                </c:pt>
                <c:pt idx="31">
                  <c:v>36.7188033604262</c:v>
                </c:pt>
                <c:pt idx="32">
                  <c:v>41.652892561983471</c:v>
                </c:pt>
                <c:pt idx="33">
                  <c:v>-19.316555845467555</c:v>
                </c:pt>
                <c:pt idx="34">
                  <c:v>0.72495414446676565</c:v>
                </c:pt>
                <c:pt idx="35">
                  <c:v>17.655047532820277</c:v>
                </c:pt>
                <c:pt idx="36">
                  <c:v>34.346938775510203</c:v>
                </c:pt>
                <c:pt idx="37">
                  <c:v>69.563578094071076</c:v>
                </c:pt>
                <c:pt idx="38">
                  <c:v>56.584032425299277</c:v>
                </c:pt>
                <c:pt idx="39">
                  <c:v>49.306062819576333</c:v>
                </c:pt>
                <c:pt idx="40">
                  <c:v>44.7014998529556</c:v>
                </c:pt>
                <c:pt idx="41">
                  <c:v>53.083333333333329</c:v>
                </c:pt>
                <c:pt idx="42">
                  <c:v>57.617728531855953</c:v>
                </c:pt>
                <c:pt idx="43">
                  <c:v>42.315631450553575</c:v>
                </c:pt>
                <c:pt idx="44">
                  <c:v>48.592458677685954</c:v>
                </c:pt>
                <c:pt idx="45">
                  <c:v>37.771177685950413</c:v>
                </c:pt>
                <c:pt idx="46">
                  <c:v>51.47999999999999</c:v>
                </c:pt>
                <c:pt idx="47">
                  <c:v>46.158555249464342</c:v>
                </c:pt>
                <c:pt idx="48">
                  <c:v>50.865051903114178</c:v>
                </c:pt>
                <c:pt idx="49">
                  <c:v>53.58024691358024</c:v>
                </c:pt>
                <c:pt idx="50">
                  <c:v>49.306062819576333</c:v>
                </c:pt>
                <c:pt idx="51">
                  <c:v>37.6</c:v>
                </c:pt>
                <c:pt idx="52">
                  <c:v>33.333333333333336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C1-4084-8CF7-3F4C3177B1A7}"/>
            </c:ext>
          </c:extLst>
        </c:ser>
        <c:ser>
          <c:idx val="5"/>
          <c:order val="5"/>
          <c:tx>
            <c:strRef>
              <c:f>'Trend Analysis'!$AV$62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Analysis'!$AV$63:$AV$115</c:f>
              <c:numCache>
                <c:formatCode>General</c:formatCode>
                <c:ptCount val="53"/>
                <c:pt idx="0">
                  <c:v>12.977255651936343</c:v>
                </c:pt>
                <c:pt idx="1">
                  <c:v>21.07095527953101</c:v>
                </c:pt>
                <c:pt idx="2">
                  <c:v>15.66393734425062</c:v>
                </c:pt>
                <c:pt idx="3">
                  <c:v>18.467343893480255</c:v>
                </c:pt>
                <c:pt idx="4">
                  <c:v>19.470663265306122</c:v>
                </c:pt>
                <c:pt idx="5">
                  <c:v>25.084710743801658</c:v>
                </c:pt>
                <c:pt idx="6">
                  <c:v>25.718021262002743</c:v>
                </c:pt>
                <c:pt idx="7">
                  <c:v>30.807129933004056</c:v>
                </c:pt>
                <c:pt idx="8">
                  <c:v>35.364852922610787</c:v>
                </c:pt>
                <c:pt idx="9">
                  <c:v>27.181709959999999</c:v>
                </c:pt>
                <c:pt idx="10">
                  <c:v>27.476813317479191</c:v>
                </c:pt>
                <c:pt idx="11">
                  <c:v>40.406122538485143</c:v>
                </c:pt>
                <c:pt idx="12">
                  <c:v>36.939791760977819</c:v>
                </c:pt>
                <c:pt idx="13">
                  <c:v>27.941250440118708</c:v>
                </c:pt>
                <c:pt idx="14">
                  <c:v>38.58495937063298</c:v>
                </c:pt>
                <c:pt idx="15">
                  <c:v>32.9</c:v>
                </c:pt>
                <c:pt idx="16">
                  <c:v>38.9</c:v>
                </c:pt>
                <c:pt idx="17">
                  <c:v>45.224083295608871</c:v>
                </c:pt>
                <c:pt idx="18">
                  <c:v>46.4</c:v>
                </c:pt>
                <c:pt idx="19">
                  <c:v>44.00112986371019</c:v>
                </c:pt>
                <c:pt idx="20">
                  <c:v>41.842772612003387</c:v>
                </c:pt>
                <c:pt idx="21">
                  <c:v>41.05263157894737</c:v>
                </c:pt>
                <c:pt idx="22">
                  <c:v>53.493386166307324</c:v>
                </c:pt>
                <c:pt idx="23">
                  <c:v>59.651360544217688</c:v>
                </c:pt>
                <c:pt idx="24">
                  <c:v>46.00694444444445</c:v>
                </c:pt>
                <c:pt idx="25">
                  <c:v>49.276024996189612</c:v>
                </c:pt>
                <c:pt idx="26">
                  <c:v>56.449704142011839</c:v>
                </c:pt>
                <c:pt idx="27">
                  <c:v>62.975778546712789</c:v>
                </c:pt>
                <c:pt idx="28">
                  <c:v>41.269841269841272</c:v>
                </c:pt>
                <c:pt idx="29">
                  <c:v>42.848641142630434</c:v>
                </c:pt>
                <c:pt idx="30">
                  <c:v>58.45145557079713</c:v>
                </c:pt>
                <c:pt idx="31">
                  <c:v>14.665228899127536</c:v>
                </c:pt>
                <c:pt idx="32">
                  <c:v>20.184544405997691</c:v>
                </c:pt>
                <c:pt idx="33">
                  <c:v>-27.428571428571431</c:v>
                </c:pt>
                <c:pt idx="34">
                  <c:v>-3.8781959207124412</c:v>
                </c:pt>
                <c:pt idx="35">
                  <c:v>3.6213017751479288</c:v>
                </c:pt>
                <c:pt idx="36">
                  <c:v>44.174579985390793</c:v>
                </c:pt>
                <c:pt idx="37">
                  <c:v>40.928819444444443</c:v>
                </c:pt>
                <c:pt idx="38">
                  <c:v>34.448289119569395</c:v>
                </c:pt>
                <c:pt idx="39">
                  <c:v>43.435794311979322</c:v>
                </c:pt>
                <c:pt idx="40">
                  <c:v>39.737221599102703</c:v>
                </c:pt>
                <c:pt idx="41">
                  <c:v>48.234374999999993</c:v>
                </c:pt>
                <c:pt idx="42">
                  <c:v>43.40650536772953</c:v>
                </c:pt>
                <c:pt idx="43">
                  <c:v>25.600000000000005</c:v>
                </c:pt>
                <c:pt idx="44">
                  <c:v>22.786458333333336</c:v>
                </c:pt>
                <c:pt idx="45">
                  <c:v>28.163265306122447</c:v>
                </c:pt>
                <c:pt idx="46">
                  <c:v>45.631507469443186</c:v>
                </c:pt>
                <c:pt idx="47">
                  <c:v>37.481481481481481</c:v>
                </c:pt>
                <c:pt idx="48">
                  <c:v>25.925925925925931</c:v>
                </c:pt>
                <c:pt idx="49">
                  <c:v>55.9228650137741</c:v>
                </c:pt>
                <c:pt idx="50">
                  <c:v>23.788927335640143</c:v>
                </c:pt>
                <c:pt idx="51">
                  <c:v>46.4</c:v>
                </c:pt>
                <c:pt idx="52">
                  <c:v>16.62049861495845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C1-4084-8CF7-3F4C3177B1A7}"/>
            </c:ext>
          </c:extLst>
        </c:ser>
        <c:ser>
          <c:idx val="8"/>
          <c:order val="8"/>
          <c:tx>
            <c:strRef>
              <c:f>'Trend Analysis'!$AY$62</c:f>
              <c:strCache>
                <c:ptCount val="1"/>
                <c:pt idx="0">
                  <c:v>AUS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'Trend Analysis'!$AP$63:$AP$115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Analysis'!$AY$63:$AY$115</c:f>
              <c:numCache>
                <c:formatCode>General</c:formatCode>
                <c:ptCount val="53"/>
                <c:pt idx="0">
                  <c:v>16.313573316129983</c:v>
                </c:pt>
                <c:pt idx="1">
                  <c:v>30.383130259960961</c:v>
                </c:pt>
                <c:pt idx="2">
                  <c:v>24.136970215645491</c:v>
                </c:pt>
                <c:pt idx="3">
                  <c:v>24.519307695516687</c:v>
                </c:pt>
                <c:pt idx="4">
                  <c:v>24.572600481990619</c:v>
                </c:pt>
                <c:pt idx="5">
                  <c:v>37.940583752359551</c:v>
                </c:pt>
                <c:pt idx="6">
                  <c:v>38.116052623546288</c:v>
                </c:pt>
                <c:pt idx="7">
                  <c:v>46.242289999999997</c:v>
                </c:pt>
                <c:pt idx="8">
                  <c:v>46.50065267323626</c:v>
                </c:pt>
                <c:pt idx="9">
                  <c:v>49.032043100000003</c:v>
                </c:pt>
                <c:pt idx="10">
                  <c:v>41.834988705224283</c:v>
                </c:pt>
                <c:pt idx="11">
                  <c:v>47.855454238432955</c:v>
                </c:pt>
                <c:pt idx="12">
                  <c:v>46.725178406734649</c:v>
                </c:pt>
                <c:pt idx="13">
                  <c:v>45.595395409111177</c:v>
                </c:pt>
                <c:pt idx="14">
                  <c:v>45.282807112053838</c:v>
                </c:pt>
                <c:pt idx="15">
                  <c:v>45.6</c:v>
                </c:pt>
                <c:pt idx="16">
                  <c:v>42.6</c:v>
                </c:pt>
                <c:pt idx="17">
                  <c:v>44.52815174216034</c:v>
                </c:pt>
                <c:pt idx="18">
                  <c:v>38.6</c:v>
                </c:pt>
                <c:pt idx="19">
                  <c:v>40.092798761468941</c:v>
                </c:pt>
                <c:pt idx="20">
                  <c:v>41.338927122298692</c:v>
                </c:pt>
                <c:pt idx="21">
                  <c:v>43.231406509524525</c:v>
                </c:pt>
                <c:pt idx="22">
                  <c:v>42.852753690628539</c:v>
                </c:pt>
                <c:pt idx="23">
                  <c:v>47.766018956757499</c:v>
                </c:pt>
                <c:pt idx="24">
                  <c:v>44.179925435832814</c:v>
                </c:pt>
                <c:pt idx="25">
                  <c:v>49.587939920645738</c:v>
                </c:pt>
                <c:pt idx="26">
                  <c:v>44.973877254962389</c:v>
                </c:pt>
                <c:pt idx="27">
                  <c:v>39.120874687323493</c:v>
                </c:pt>
                <c:pt idx="28">
                  <c:v>32.021723603183901</c:v>
                </c:pt>
                <c:pt idx="29">
                  <c:v>30.884769905040176</c:v>
                </c:pt>
                <c:pt idx="30">
                  <c:v>38.442200480614758</c:v>
                </c:pt>
                <c:pt idx="31">
                  <c:v>33.472204687960279</c:v>
                </c:pt>
                <c:pt idx="32">
                  <c:v>36.171409884729179</c:v>
                </c:pt>
                <c:pt idx="33">
                  <c:v>-21.600429084729996</c:v>
                </c:pt>
                <c:pt idx="34">
                  <c:v>-7.8870914127423823</c:v>
                </c:pt>
                <c:pt idx="35">
                  <c:v>-4.6752172678836592</c:v>
                </c:pt>
                <c:pt idx="36">
                  <c:v>31.42457599770519</c:v>
                </c:pt>
                <c:pt idx="37">
                  <c:v>52.842119560804278</c:v>
                </c:pt>
                <c:pt idx="38">
                  <c:v>48.364905139585126</c:v>
                </c:pt>
                <c:pt idx="39">
                  <c:v>38.602371875796791</c:v>
                </c:pt>
                <c:pt idx="40">
                  <c:v>48.587306462493622</c:v>
                </c:pt>
                <c:pt idx="41">
                  <c:v>52.879526627218929</c:v>
                </c:pt>
                <c:pt idx="42">
                  <c:v>42.21767425066961</c:v>
                </c:pt>
                <c:pt idx="43">
                  <c:v>36.896513307793484</c:v>
                </c:pt>
                <c:pt idx="44">
                  <c:v>35.712180781864312</c:v>
                </c:pt>
                <c:pt idx="45">
                  <c:v>32.040496414203837</c:v>
                </c:pt>
                <c:pt idx="46">
                  <c:v>30.820124178232277</c:v>
                </c:pt>
                <c:pt idx="47">
                  <c:v>31.002699583857783</c:v>
                </c:pt>
                <c:pt idx="48">
                  <c:v>25.350713568282906</c:v>
                </c:pt>
                <c:pt idx="49">
                  <c:v>35.002707413570263</c:v>
                </c:pt>
                <c:pt idx="50">
                  <c:v>18.143225550486015</c:v>
                </c:pt>
                <c:pt idx="51">
                  <c:v>24.6</c:v>
                </c:pt>
                <c:pt idx="52">
                  <c:v>26.050924911323776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1-4084-8CF7-3F4C3177B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72512"/>
        <c:axId val="108674048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'Trend Analysis'!$AW$62</c15:sqref>
                        </c15:formulaRef>
                      </c:ext>
                    </c:extLst>
                    <c:strCache>
                      <c:ptCount val="1"/>
                      <c:pt idx="0">
                        <c:v>TAS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'Trend Analysis'!$AP$63:$AP$115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'Trend Analysis'!$AW$63:$AW$115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6FC1-4084-8CF7-3F4C3177B1A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Analysis'!$AX$62</c15:sqref>
                        </c15:formulaRef>
                      </c:ext>
                    </c:extLst>
                    <c:strCache>
                      <c:ptCount val="1"/>
                      <c:pt idx="0">
                        <c:v>NT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Analysis'!$AP$63:$AP$115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Analysis'!$AX$63:$AX$115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FC1-4084-8CF7-3F4C3177B1A7}"/>
                  </c:ext>
                </c:extLst>
              </c15:ser>
            </c15:filteredLineSeries>
          </c:ext>
        </c:extLst>
      </c:lineChart>
      <c:dateAx>
        <c:axId val="1086725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674048"/>
        <c:crosses val="autoZero"/>
        <c:auto val="1"/>
        <c:lblOffset val="100"/>
        <c:baseTimeUnit val="months"/>
        <c:majorUnit val="3"/>
        <c:majorTimeUnit val="months"/>
      </c:dateAx>
      <c:valAx>
        <c:axId val="10867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67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Confidence Index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181813964990324E-2"/>
          <c:y val="0.14387098861447817"/>
          <c:w val="0.87777463031387082"/>
          <c:h val="0.70117604295389202"/>
        </c:manualLayout>
      </c:layout>
      <c:lineChart>
        <c:grouping val="standard"/>
        <c:varyColors val="0"/>
        <c:ser>
          <c:idx val="0"/>
          <c:order val="0"/>
          <c:tx>
            <c:strRef>
              <c:f>'Trend Analysis'!$AF$62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Analysis'!$AF$63:$AF$115</c:f>
              <c:numCache>
                <c:formatCode>General</c:formatCode>
                <c:ptCount val="53"/>
                <c:pt idx="0">
                  <c:v>105</c:v>
                </c:pt>
                <c:pt idx="1">
                  <c:v>113</c:v>
                </c:pt>
                <c:pt idx="2">
                  <c:v>105.60572746798186</c:v>
                </c:pt>
                <c:pt idx="3">
                  <c:v>107.41002266970899</c:v>
                </c:pt>
                <c:pt idx="4">
                  <c:v>111.52531421664489</c:v>
                </c:pt>
                <c:pt idx="5">
                  <c:v>130.8149474991057</c:v>
                </c:pt>
                <c:pt idx="6">
                  <c:v>129.82678311499274</c:v>
                </c:pt>
                <c:pt idx="7">
                  <c:v>142</c:v>
                </c:pt>
                <c:pt idx="8">
                  <c:v>147</c:v>
                </c:pt>
                <c:pt idx="9">
                  <c:v>140</c:v>
                </c:pt>
                <c:pt idx="10">
                  <c:v>143</c:v>
                </c:pt>
                <c:pt idx="11">
                  <c:v>147</c:v>
                </c:pt>
                <c:pt idx="12">
                  <c:v>146</c:v>
                </c:pt>
                <c:pt idx="13">
                  <c:v>149</c:v>
                </c:pt>
                <c:pt idx="14">
                  <c:v>146</c:v>
                </c:pt>
                <c:pt idx="15">
                  <c:v>144</c:v>
                </c:pt>
                <c:pt idx="16">
                  <c:v>142</c:v>
                </c:pt>
                <c:pt idx="17">
                  <c:v>142.65679626280894</c:v>
                </c:pt>
                <c:pt idx="18">
                  <c:v>138.86125654450262</c:v>
                </c:pt>
                <c:pt idx="19">
                  <c:v>141.78111641009167</c:v>
                </c:pt>
                <c:pt idx="20">
                  <c:v>148.83747703111865</c:v>
                </c:pt>
                <c:pt idx="21">
                  <c:v>144.64335631356005</c:v>
                </c:pt>
                <c:pt idx="22">
                  <c:v>139.11292604520366</c:v>
                </c:pt>
                <c:pt idx="23">
                  <c:v>146.58089465878967</c:v>
                </c:pt>
                <c:pt idx="24">
                  <c:v>140.37986283650343</c:v>
                </c:pt>
                <c:pt idx="25">
                  <c:v>140.89249424950899</c:v>
                </c:pt>
                <c:pt idx="26">
                  <c:v>134.28899067965526</c:v>
                </c:pt>
                <c:pt idx="27">
                  <c:v>120.23353837262431</c:v>
                </c:pt>
                <c:pt idx="28">
                  <c:v>118.62249083799358</c:v>
                </c:pt>
                <c:pt idx="29">
                  <c:v>108.56326282489407</c:v>
                </c:pt>
                <c:pt idx="30">
                  <c:v>125.88993012423087</c:v>
                </c:pt>
                <c:pt idx="31">
                  <c:v>116.49304286894895</c:v>
                </c:pt>
                <c:pt idx="32">
                  <c:v>123.9122487712749</c:v>
                </c:pt>
                <c:pt idx="33">
                  <c:v>65.181981939772697</c:v>
                </c:pt>
                <c:pt idx="34">
                  <c:v>75.788274954473636</c:v>
                </c:pt>
                <c:pt idx="35">
                  <c:v>84.406242910488942</c:v>
                </c:pt>
                <c:pt idx="36">
                  <c:v>122.6427377412206</c:v>
                </c:pt>
                <c:pt idx="37">
                  <c:v>144.8648382273787</c:v>
                </c:pt>
                <c:pt idx="38">
                  <c:v>144.60469962222186</c:v>
                </c:pt>
                <c:pt idx="39">
                  <c:v>136.33864841209993</c:v>
                </c:pt>
                <c:pt idx="40">
                  <c:v>144.61236517647447</c:v>
                </c:pt>
                <c:pt idx="41">
                  <c:v>137.54878215658408</c:v>
                </c:pt>
                <c:pt idx="42">
                  <c:v>111.81563367782299</c:v>
                </c:pt>
                <c:pt idx="43">
                  <c:v>120.65126370369205</c:v>
                </c:pt>
                <c:pt idx="44">
                  <c:v>110.18991508954554</c:v>
                </c:pt>
                <c:pt idx="45">
                  <c:v>113.25637637256385</c:v>
                </c:pt>
                <c:pt idx="46">
                  <c:v>111.1761979649628</c:v>
                </c:pt>
                <c:pt idx="47">
                  <c:v>109.59053829026621</c:v>
                </c:pt>
                <c:pt idx="48">
                  <c:v>111.18980830304199</c:v>
                </c:pt>
                <c:pt idx="49">
                  <c:v>123.26887153311596</c:v>
                </c:pt>
                <c:pt idx="50">
                  <c:v>104.74806362868789</c:v>
                </c:pt>
                <c:pt idx="51">
                  <c:v>107</c:v>
                </c:pt>
                <c:pt idx="52">
                  <c:v>120.26360407142093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7-422A-A4CD-169D36B9A73A}"/>
            </c:ext>
          </c:extLst>
        </c:ser>
        <c:ser>
          <c:idx val="1"/>
          <c:order val="1"/>
          <c:tx>
            <c:strRef>
              <c:f>'Trend Analysis'!$AG$62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Analysis'!$AG$63:$AG$115</c:f>
              <c:numCache>
                <c:formatCode>General</c:formatCode>
                <c:ptCount val="53"/>
                <c:pt idx="0">
                  <c:v>113</c:v>
                </c:pt>
                <c:pt idx="1">
                  <c:v>127</c:v>
                </c:pt>
                <c:pt idx="2">
                  <c:v>113.21870669203486</c:v>
                </c:pt>
                <c:pt idx="3">
                  <c:v>96.158036128188954</c:v>
                </c:pt>
                <c:pt idx="4">
                  <c:v>104.09017020462804</c:v>
                </c:pt>
                <c:pt idx="5">
                  <c:v>120.77135483980682</c:v>
                </c:pt>
                <c:pt idx="6">
                  <c:v>117.29587865547455</c:v>
                </c:pt>
                <c:pt idx="7">
                  <c:v>142</c:v>
                </c:pt>
                <c:pt idx="8">
                  <c:v>152</c:v>
                </c:pt>
                <c:pt idx="9">
                  <c:v>135</c:v>
                </c:pt>
                <c:pt idx="10">
                  <c:v>136</c:v>
                </c:pt>
                <c:pt idx="11">
                  <c:v>143</c:v>
                </c:pt>
                <c:pt idx="12">
                  <c:v>139</c:v>
                </c:pt>
                <c:pt idx="13">
                  <c:v>125</c:v>
                </c:pt>
                <c:pt idx="14">
                  <c:v>130</c:v>
                </c:pt>
                <c:pt idx="15">
                  <c:v>132</c:v>
                </c:pt>
                <c:pt idx="16">
                  <c:v>138</c:v>
                </c:pt>
                <c:pt idx="17">
                  <c:v>129.02296882380728</c:v>
                </c:pt>
                <c:pt idx="18">
                  <c:v>120.5719894382437</c:v>
                </c:pt>
                <c:pt idx="19">
                  <c:v>119.81833910034602</c:v>
                </c:pt>
                <c:pt idx="20">
                  <c:v>122.83347519455253</c:v>
                </c:pt>
                <c:pt idx="21">
                  <c:v>126.8554633471646</c:v>
                </c:pt>
                <c:pt idx="22">
                  <c:v>127.99685251798562</c:v>
                </c:pt>
                <c:pt idx="23">
                  <c:v>133.83557189244314</c:v>
                </c:pt>
                <c:pt idx="24">
                  <c:v>132.00593427544862</c:v>
                </c:pt>
                <c:pt idx="25">
                  <c:v>139.46958772068058</c:v>
                </c:pt>
                <c:pt idx="26">
                  <c:v>139.57095165653504</c:v>
                </c:pt>
                <c:pt idx="27">
                  <c:v>127.99795723383387</c:v>
                </c:pt>
                <c:pt idx="28">
                  <c:v>117.56695425431552</c:v>
                </c:pt>
                <c:pt idx="29">
                  <c:v>113.31899106228578</c:v>
                </c:pt>
                <c:pt idx="30">
                  <c:v>124.00984491626724</c:v>
                </c:pt>
                <c:pt idx="31">
                  <c:v>116.39079683160494</c:v>
                </c:pt>
                <c:pt idx="32">
                  <c:v>118.52420685100299</c:v>
                </c:pt>
                <c:pt idx="33">
                  <c:v>58.159588787338762</c:v>
                </c:pt>
                <c:pt idx="34">
                  <c:v>71.419166858233694</c:v>
                </c:pt>
                <c:pt idx="35">
                  <c:v>78.981340430209244</c:v>
                </c:pt>
                <c:pt idx="36">
                  <c:v>124.41395711939026</c:v>
                </c:pt>
                <c:pt idx="37">
                  <c:v>144.01865803544342</c:v>
                </c:pt>
                <c:pt idx="38">
                  <c:v>146.7457833079709</c:v>
                </c:pt>
                <c:pt idx="39">
                  <c:v>135.03740434388516</c:v>
                </c:pt>
                <c:pt idx="40">
                  <c:v>142.04587290404896</c:v>
                </c:pt>
                <c:pt idx="41">
                  <c:v>140.14378108093345</c:v>
                </c:pt>
                <c:pt idx="42">
                  <c:v>119.33976522042283</c:v>
                </c:pt>
                <c:pt idx="43">
                  <c:v>113.31819509771367</c:v>
                </c:pt>
                <c:pt idx="44">
                  <c:v>114.23515627836939</c:v>
                </c:pt>
                <c:pt idx="45">
                  <c:v>111.91503586169266</c:v>
                </c:pt>
                <c:pt idx="46">
                  <c:v>110.21516689412657</c:v>
                </c:pt>
                <c:pt idx="47">
                  <c:v>113.63277896737124</c:v>
                </c:pt>
                <c:pt idx="48">
                  <c:v>116.83711540250616</c:v>
                </c:pt>
                <c:pt idx="49">
                  <c:v>119.65762355297244</c:v>
                </c:pt>
                <c:pt idx="50">
                  <c:v>105.91856217259443</c:v>
                </c:pt>
                <c:pt idx="51">
                  <c:v>113</c:v>
                </c:pt>
                <c:pt idx="52">
                  <c:v>125.57902118939721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7-422A-A4CD-169D36B9A73A}"/>
            </c:ext>
          </c:extLst>
        </c:ser>
        <c:ser>
          <c:idx val="2"/>
          <c:order val="2"/>
          <c:tx>
            <c:strRef>
              <c:f>'Trend Analysis'!$AH$62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Analysis'!$AH$63:$AH$115</c:f>
              <c:numCache>
                <c:formatCode>General</c:formatCode>
                <c:ptCount val="53"/>
                <c:pt idx="0">
                  <c:v>97</c:v>
                </c:pt>
                <c:pt idx="1">
                  <c:v>96</c:v>
                </c:pt>
                <c:pt idx="2">
                  <c:v>92.622040061434461</c:v>
                </c:pt>
                <c:pt idx="3">
                  <c:v>96.656079862015517</c:v>
                </c:pt>
                <c:pt idx="4">
                  <c:v>98.808941851519421</c:v>
                </c:pt>
                <c:pt idx="5">
                  <c:v>117</c:v>
                </c:pt>
                <c:pt idx="6">
                  <c:v>113.92790412760282</c:v>
                </c:pt>
                <c:pt idx="7">
                  <c:v>127</c:v>
                </c:pt>
                <c:pt idx="8">
                  <c:v>135</c:v>
                </c:pt>
                <c:pt idx="9">
                  <c:v>132</c:v>
                </c:pt>
                <c:pt idx="10">
                  <c:v>131</c:v>
                </c:pt>
                <c:pt idx="11">
                  <c:v>135</c:v>
                </c:pt>
                <c:pt idx="12">
                  <c:v>132</c:v>
                </c:pt>
                <c:pt idx="13">
                  <c:v>131</c:v>
                </c:pt>
                <c:pt idx="14">
                  <c:v>134</c:v>
                </c:pt>
                <c:pt idx="15">
                  <c:v>134</c:v>
                </c:pt>
                <c:pt idx="16">
                  <c:v>140</c:v>
                </c:pt>
                <c:pt idx="17">
                  <c:v>136.50192063847246</c:v>
                </c:pt>
                <c:pt idx="18">
                  <c:v>136.75595845233238</c:v>
                </c:pt>
                <c:pt idx="19">
                  <c:v>139.46445097718981</c:v>
                </c:pt>
                <c:pt idx="20">
                  <c:v>138.98796195979293</c:v>
                </c:pt>
                <c:pt idx="21">
                  <c:v>140.26797755839672</c:v>
                </c:pt>
                <c:pt idx="22">
                  <c:v>135.39829564919492</c:v>
                </c:pt>
                <c:pt idx="23">
                  <c:v>145.03612359090926</c:v>
                </c:pt>
                <c:pt idx="24">
                  <c:v>145.09315219468328</c:v>
                </c:pt>
                <c:pt idx="25">
                  <c:v>147.34072958178083</c:v>
                </c:pt>
                <c:pt idx="26">
                  <c:v>140.83346313599071</c:v>
                </c:pt>
                <c:pt idx="27">
                  <c:v>126.00385318057553</c:v>
                </c:pt>
                <c:pt idx="28">
                  <c:v>122.61931535771254</c:v>
                </c:pt>
                <c:pt idx="29">
                  <c:v>113.87098044619506</c:v>
                </c:pt>
                <c:pt idx="30">
                  <c:v>126.84689585848757</c:v>
                </c:pt>
                <c:pt idx="31">
                  <c:v>124.15870476622871</c:v>
                </c:pt>
                <c:pt idx="32">
                  <c:v>123.8248751423347</c:v>
                </c:pt>
                <c:pt idx="33">
                  <c:v>61.478575724412778</c:v>
                </c:pt>
                <c:pt idx="34">
                  <c:v>70.984755615498216</c:v>
                </c:pt>
                <c:pt idx="35">
                  <c:v>64.29535547442002</c:v>
                </c:pt>
                <c:pt idx="36">
                  <c:v>115.0813989329363</c:v>
                </c:pt>
                <c:pt idx="37">
                  <c:v>123.87005688434307</c:v>
                </c:pt>
                <c:pt idx="38">
                  <c:v>121.62433995938336</c:v>
                </c:pt>
                <c:pt idx="39">
                  <c:v>115.15775910090082</c:v>
                </c:pt>
                <c:pt idx="40">
                  <c:v>139.944544881513</c:v>
                </c:pt>
                <c:pt idx="41">
                  <c:v>131.74111672928893</c:v>
                </c:pt>
                <c:pt idx="42">
                  <c:v>117.22877215415268</c:v>
                </c:pt>
                <c:pt idx="43">
                  <c:v>114.59862242241434</c:v>
                </c:pt>
                <c:pt idx="44">
                  <c:v>107.75027876106452</c:v>
                </c:pt>
                <c:pt idx="45">
                  <c:v>106.90267548291857</c:v>
                </c:pt>
                <c:pt idx="46">
                  <c:v>109.34383992313153</c:v>
                </c:pt>
                <c:pt idx="47">
                  <c:v>99.85892755995782</c:v>
                </c:pt>
                <c:pt idx="48">
                  <c:v>106.28438353397058</c:v>
                </c:pt>
                <c:pt idx="49">
                  <c:v>103.61004351625634</c:v>
                </c:pt>
                <c:pt idx="50">
                  <c:v>89.610478419529116</c:v>
                </c:pt>
                <c:pt idx="51">
                  <c:v>91</c:v>
                </c:pt>
                <c:pt idx="52">
                  <c:v>95.09915739150054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7-422A-A4CD-169D36B9A73A}"/>
            </c:ext>
          </c:extLst>
        </c:ser>
        <c:ser>
          <c:idx val="3"/>
          <c:order val="3"/>
          <c:tx>
            <c:strRef>
              <c:f>'Trend Analysis'!$AI$62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Analysis'!$AI$63:$AI$115</c:f>
              <c:numCache>
                <c:formatCode>General</c:formatCode>
                <c:ptCount val="53"/>
                <c:pt idx="0">
                  <c:v>94</c:v>
                </c:pt>
                <c:pt idx="1">
                  <c:v>101</c:v>
                </c:pt>
                <c:pt idx="2">
                  <c:v>84.869315673289179</c:v>
                </c:pt>
                <c:pt idx="3">
                  <c:v>92.11083478962226</c:v>
                </c:pt>
                <c:pt idx="4">
                  <c:v>89.564386317907449</c:v>
                </c:pt>
                <c:pt idx="5">
                  <c:v>96.384297520661164</c:v>
                </c:pt>
                <c:pt idx="6">
                  <c:v>94.308712121212125</c:v>
                </c:pt>
                <c:pt idx="7">
                  <c:v>99</c:v>
                </c:pt>
                <c:pt idx="8">
                  <c:v>111</c:v>
                </c:pt>
                <c:pt idx="9">
                  <c:v>103</c:v>
                </c:pt>
                <c:pt idx="10">
                  <c:v>101</c:v>
                </c:pt>
                <c:pt idx="11">
                  <c:v>127</c:v>
                </c:pt>
                <c:pt idx="12">
                  <c:v>111</c:v>
                </c:pt>
                <c:pt idx="13">
                  <c:v>119</c:v>
                </c:pt>
                <c:pt idx="14">
                  <c:v>131</c:v>
                </c:pt>
                <c:pt idx="15">
                  <c:v>135</c:v>
                </c:pt>
                <c:pt idx="16">
                  <c:v>131</c:v>
                </c:pt>
                <c:pt idx="17">
                  <c:v>138.46153846153845</c:v>
                </c:pt>
                <c:pt idx="18">
                  <c:v>132.5</c:v>
                </c:pt>
                <c:pt idx="19">
                  <c:v>142.32394366197184</c:v>
                </c:pt>
                <c:pt idx="20">
                  <c:v>141.59836065573771</c:v>
                </c:pt>
                <c:pt idx="21">
                  <c:v>142.30519480519479</c:v>
                </c:pt>
                <c:pt idx="22">
                  <c:v>138.18181818181819</c:v>
                </c:pt>
                <c:pt idx="23">
                  <c:v>146.28865677120993</c:v>
                </c:pt>
                <c:pt idx="24">
                  <c:v>136.92068210280664</c:v>
                </c:pt>
                <c:pt idx="25">
                  <c:v>143.80045311672023</c:v>
                </c:pt>
                <c:pt idx="26">
                  <c:v>135.59011313352943</c:v>
                </c:pt>
                <c:pt idx="27">
                  <c:v>133.97053018820262</c:v>
                </c:pt>
                <c:pt idx="28">
                  <c:v>129.63390107783491</c:v>
                </c:pt>
                <c:pt idx="29">
                  <c:v>136.42725297814286</c:v>
                </c:pt>
                <c:pt idx="30">
                  <c:v>122.64567181672444</c:v>
                </c:pt>
                <c:pt idx="31">
                  <c:v>143.52635766213353</c:v>
                </c:pt>
                <c:pt idx="32">
                  <c:v>126.60078350846601</c:v>
                </c:pt>
                <c:pt idx="33">
                  <c:v>64.176987122047592</c:v>
                </c:pt>
                <c:pt idx="34">
                  <c:v>93.712346681096676</c:v>
                </c:pt>
                <c:pt idx="35">
                  <c:v>81.027398007345539</c:v>
                </c:pt>
                <c:pt idx="36">
                  <c:v>125.35518483709274</c:v>
                </c:pt>
                <c:pt idx="37">
                  <c:v>144.91279023048699</c:v>
                </c:pt>
                <c:pt idx="38">
                  <c:v>140.41681630726254</c:v>
                </c:pt>
                <c:pt idx="39">
                  <c:v>122.49143812288625</c:v>
                </c:pt>
                <c:pt idx="40">
                  <c:v>154.77531897926636</c:v>
                </c:pt>
                <c:pt idx="41">
                  <c:v>130.4032738095238</c:v>
                </c:pt>
                <c:pt idx="42">
                  <c:v>120.46428571428571</c:v>
                </c:pt>
                <c:pt idx="43">
                  <c:v>135.45710784313727</c:v>
                </c:pt>
                <c:pt idx="44">
                  <c:v>129.39605911330051</c:v>
                </c:pt>
                <c:pt idx="45">
                  <c:v>107.70295837633299</c:v>
                </c:pt>
                <c:pt idx="46">
                  <c:v>116.72713156408808</c:v>
                </c:pt>
                <c:pt idx="47">
                  <c:v>123.83521303258146</c:v>
                </c:pt>
                <c:pt idx="48">
                  <c:v>109.4047619047619</c:v>
                </c:pt>
                <c:pt idx="49">
                  <c:v>115.99404761904762</c:v>
                </c:pt>
                <c:pt idx="50">
                  <c:v>114.26515151515152</c:v>
                </c:pt>
                <c:pt idx="51">
                  <c:v>104</c:v>
                </c:pt>
                <c:pt idx="52">
                  <c:v>105.48809523809524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7-422A-A4CD-169D36B9A73A}"/>
            </c:ext>
          </c:extLst>
        </c:ser>
        <c:ser>
          <c:idx val="4"/>
          <c:order val="4"/>
          <c:tx>
            <c:strRef>
              <c:f>'Trend Analysis'!$AJ$62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Analysis'!$AJ$63:$AJ$115</c:f>
              <c:numCache>
                <c:formatCode>General</c:formatCode>
                <c:ptCount val="53"/>
                <c:pt idx="0">
                  <c:v>127</c:v>
                </c:pt>
                <c:pt idx="1">
                  <c:v>144</c:v>
                </c:pt>
                <c:pt idx="2">
                  <c:v>135.60559006211179</c:v>
                </c:pt>
                <c:pt idx="3">
                  <c:v>119.59932648924345</c:v>
                </c:pt>
                <c:pt idx="4">
                  <c:v>130.57175070360449</c:v>
                </c:pt>
                <c:pt idx="5">
                  <c:v>148.5495449949444</c:v>
                </c:pt>
                <c:pt idx="6">
                  <c:v>138.71676671663886</c:v>
                </c:pt>
                <c:pt idx="7">
                  <c:v>134</c:v>
                </c:pt>
                <c:pt idx="8">
                  <c:v>135</c:v>
                </c:pt>
                <c:pt idx="9">
                  <c:v>128</c:v>
                </c:pt>
                <c:pt idx="10">
                  <c:v>123</c:v>
                </c:pt>
                <c:pt idx="11">
                  <c:v>115</c:v>
                </c:pt>
                <c:pt idx="12">
                  <c:v>113</c:v>
                </c:pt>
                <c:pt idx="13">
                  <c:v>105</c:v>
                </c:pt>
                <c:pt idx="14">
                  <c:v>102</c:v>
                </c:pt>
                <c:pt idx="15">
                  <c:v>102</c:v>
                </c:pt>
                <c:pt idx="16">
                  <c:v>96</c:v>
                </c:pt>
                <c:pt idx="17">
                  <c:v>99.018274159863296</c:v>
                </c:pt>
                <c:pt idx="18">
                  <c:v>95.051011784023956</c:v>
                </c:pt>
                <c:pt idx="19">
                  <c:v>104.47241699755006</c:v>
                </c:pt>
                <c:pt idx="20">
                  <c:v>97.551187551187553</c:v>
                </c:pt>
                <c:pt idx="21">
                  <c:v>118.12759318603474</c:v>
                </c:pt>
                <c:pt idx="22">
                  <c:v>113.7374449339207</c:v>
                </c:pt>
                <c:pt idx="23">
                  <c:v>128.81974796928918</c:v>
                </c:pt>
                <c:pt idx="24">
                  <c:v>139.61385958828478</c:v>
                </c:pt>
                <c:pt idx="25">
                  <c:v>142.53630842634215</c:v>
                </c:pt>
                <c:pt idx="26">
                  <c:v>139.11776809145627</c:v>
                </c:pt>
                <c:pt idx="27">
                  <c:v>129.82537229473144</c:v>
                </c:pt>
                <c:pt idx="28">
                  <c:v>128.56678058393692</c:v>
                </c:pt>
                <c:pt idx="29">
                  <c:v>124.88737997073042</c:v>
                </c:pt>
                <c:pt idx="30">
                  <c:v>134.3673886668729</c:v>
                </c:pt>
                <c:pt idx="31">
                  <c:v>121.54260103002541</c:v>
                </c:pt>
                <c:pt idx="32">
                  <c:v>123.93550686496927</c:v>
                </c:pt>
                <c:pt idx="33">
                  <c:v>62.622740156415567</c:v>
                </c:pt>
                <c:pt idx="34">
                  <c:v>82.456579683455459</c:v>
                </c:pt>
                <c:pt idx="35">
                  <c:v>107.44976368300014</c:v>
                </c:pt>
                <c:pt idx="36">
                  <c:v>133.06716698413098</c:v>
                </c:pt>
                <c:pt idx="37">
                  <c:v>156.96861542989276</c:v>
                </c:pt>
                <c:pt idx="38">
                  <c:v>144.2464765643403</c:v>
                </c:pt>
                <c:pt idx="39">
                  <c:v>140.2323870766692</c:v>
                </c:pt>
                <c:pt idx="40">
                  <c:v>143.73433694616446</c:v>
                </c:pt>
                <c:pt idx="41">
                  <c:v>143.24121874815421</c:v>
                </c:pt>
                <c:pt idx="42">
                  <c:v>131.38872147974527</c:v>
                </c:pt>
                <c:pt idx="43">
                  <c:v>130.68566598845877</c:v>
                </c:pt>
                <c:pt idx="44">
                  <c:v>127.98216078592232</c:v>
                </c:pt>
                <c:pt idx="45">
                  <c:v>123.63274731577198</c:v>
                </c:pt>
                <c:pt idx="46">
                  <c:v>133.0858743497399</c:v>
                </c:pt>
                <c:pt idx="47">
                  <c:v>131.48190869133214</c:v>
                </c:pt>
                <c:pt idx="48">
                  <c:v>131.56790278556323</c:v>
                </c:pt>
                <c:pt idx="49">
                  <c:v>136.38266534175523</c:v>
                </c:pt>
                <c:pt idx="50">
                  <c:v>138.3915165165165</c:v>
                </c:pt>
                <c:pt idx="51">
                  <c:v>119</c:v>
                </c:pt>
                <c:pt idx="52">
                  <c:v>122.08333333333334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7-422A-A4CD-169D36B9A73A}"/>
            </c:ext>
          </c:extLst>
        </c:ser>
        <c:ser>
          <c:idx val="5"/>
          <c:order val="5"/>
          <c:tx>
            <c:strRef>
              <c:f>'Trend Analysis'!$AK$62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Analysis'!$AK$63:$AK$115</c:f>
              <c:numCache>
                <c:formatCode>General</c:formatCode>
                <c:ptCount val="53"/>
                <c:pt idx="0">
                  <c:v>105</c:v>
                </c:pt>
                <c:pt idx="1">
                  <c:v>112</c:v>
                </c:pt>
                <c:pt idx="2">
                  <c:v>97.948001430743091</c:v>
                </c:pt>
                <c:pt idx="3">
                  <c:v>92.304389312977094</c:v>
                </c:pt>
                <c:pt idx="4">
                  <c:v>99.503771273852507</c:v>
                </c:pt>
                <c:pt idx="5">
                  <c:v>107.6326105087573</c:v>
                </c:pt>
                <c:pt idx="6">
                  <c:v>103.37467734757455</c:v>
                </c:pt>
                <c:pt idx="7">
                  <c:v>114</c:v>
                </c:pt>
                <c:pt idx="8">
                  <c:v>130</c:v>
                </c:pt>
                <c:pt idx="9">
                  <c:v>110</c:v>
                </c:pt>
                <c:pt idx="10">
                  <c:v>114</c:v>
                </c:pt>
                <c:pt idx="11">
                  <c:v>123</c:v>
                </c:pt>
                <c:pt idx="12">
                  <c:v>114</c:v>
                </c:pt>
                <c:pt idx="13">
                  <c:v>110</c:v>
                </c:pt>
                <c:pt idx="14">
                  <c:v>120</c:v>
                </c:pt>
                <c:pt idx="15">
                  <c:v>118</c:v>
                </c:pt>
                <c:pt idx="16">
                  <c:v>119</c:v>
                </c:pt>
                <c:pt idx="17">
                  <c:v>122.79255319148936</c:v>
                </c:pt>
                <c:pt idx="18">
                  <c:v>133.28282828282829</c:v>
                </c:pt>
                <c:pt idx="19">
                  <c:v>127.63993733086456</c:v>
                </c:pt>
                <c:pt idx="20">
                  <c:v>129.72527472527472</c:v>
                </c:pt>
                <c:pt idx="21">
                  <c:v>133.39473684210526</c:v>
                </c:pt>
                <c:pt idx="22">
                  <c:v>132.81385789782735</c:v>
                </c:pt>
                <c:pt idx="23">
                  <c:v>144.03099044109925</c:v>
                </c:pt>
                <c:pt idx="24">
                  <c:v>138.13511194961092</c:v>
                </c:pt>
                <c:pt idx="25">
                  <c:v>148.15940665388393</c:v>
                </c:pt>
                <c:pt idx="26">
                  <c:v>148.60600819140893</c:v>
                </c:pt>
                <c:pt idx="27">
                  <c:v>144.49460987879016</c:v>
                </c:pt>
                <c:pt idx="28">
                  <c:v>144.22634204769179</c:v>
                </c:pt>
                <c:pt idx="29">
                  <c:v>136.86391645192651</c:v>
                </c:pt>
                <c:pt idx="30">
                  <c:v>144.37988004235507</c:v>
                </c:pt>
                <c:pt idx="31">
                  <c:v>100.81124139570049</c:v>
                </c:pt>
                <c:pt idx="32">
                  <c:v>116.95127840823207</c:v>
                </c:pt>
                <c:pt idx="33">
                  <c:v>60.454100559397844</c:v>
                </c:pt>
                <c:pt idx="34">
                  <c:v>85.979393856322645</c:v>
                </c:pt>
                <c:pt idx="35">
                  <c:v>97.637197191341471</c:v>
                </c:pt>
                <c:pt idx="36">
                  <c:v>128.4422683968312</c:v>
                </c:pt>
                <c:pt idx="37">
                  <c:v>142.20958903492436</c:v>
                </c:pt>
                <c:pt idx="38">
                  <c:v>135.46043442150824</c:v>
                </c:pt>
                <c:pt idx="39">
                  <c:v>136.93510157414804</c:v>
                </c:pt>
                <c:pt idx="40">
                  <c:v>138.12294254255036</c:v>
                </c:pt>
                <c:pt idx="41">
                  <c:v>139.27816579377713</c:v>
                </c:pt>
                <c:pt idx="42">
                  <c:v>117.74681141643167</c:v>
                </c:pt>
                <c:pt idx="43">
                  <c:v>115.47930707166587</c:v>
                </c:pt>
                <c:pt idx="44">
                  <c:v>110.50088652482269</c:v>
                </c:pt>
                <c:pt idx="45">
                  <c:v>121.55785666539343</c:v>
                </c:pt>
                <c:pt idx="46">
                  <c:v>133.10971155524004</c:v>
                </c:pt>
                <c:pt idx="47">
                  <c:v>124.95766124906794</c:v>
                </c:pt>
                <c:pt idx="48">
                  <c:v>115.36110480228128</c:v>
                </c:pt>
                <c:pt idx="49">
                  <c:v>139.02698863636363</c:v>
                </c:pt>
                <c:pt idx="50">
                  <c:v>120.60787098930481</c:v>
                </c:pt>
                <c:pt idx="51">
                  <c:v>132</c:v>
                </c:pt>
                <c:pt idx="52">
                  <c:v>128.74269005847952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A7-422A-A4CD-169D36B9A73A}"/>
            </c:ext>
          </c:extLst>
        </c:ser>
        <c:ser>
          <c:idx val="8"/>
          <c:order val="8"/>
          <c:tx>
            <c:strRef>
              <c:f>'Trend Analysis'!$AN$62</c:f>
              <c:strCache>
                <c:ptCount val="1"/>
                <c:pt idx="0">
                  <c:v>AUS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'Trend Analysis'!$AE$63:$AE$115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Analysis'!$AN$63:$AN$115</c:f>
              <c:numCache>
                <c:formatCode>General</c:formatCode>
                <c:ptCount val="53"/>
                <c:pt idx="0">
                  <c:v>107</c:v>
                </c:pt>
                <c:pt idx="1">
                  <c:v>113</c:v>
                </c:pt>
                <c:pt idx="2">
                  <c:v>105.97437723490795</c:v>
                </c:pt>
                <c:pt idx="3">
                  <c:v>102.03241567070762</c:v>
                </c:pt>
                <c:pt idx="4">
                  <c:v>107.1599607464666</c:v>
                </c:pt>
                <c:pt idx="5">
                  <c:v>124</c:v>
                </c:pt>
                <c:pt idx="6">
                  <c:v>120.85638979216378</c:v>
                </c:pt>
                <c:pt idx="7">
                  <c:v>132</c:v>
                </c:pt>
                <c:pt idx="8">
                  <c:v>140</c:v>
                </c:pt>
                <c:pt idx="9">
                  <c:v>132</c:v>
                </c:pt>
                <c:pt idx="10">
                  <c:v>131</c:v>
                </c:pt>
                <c:pt idx="11">
                  <c:v>135</c:v>
                </c:pt>
                <c:pt idx="12">
                  <c:v>132</c:v>
                </c:pt>
                <c:pt idx="13">
                  <c:v>131</c:v>
                </c:pt>
                <c:pt idx="14">
                  <c:v>131</c:v>
                </c:pt>
                <c:pt idx="15">
                  <c:v>130</c:v>
                </c:pt>
                <c:pt idx="16">
                  <c:v>131</c:v>
                </c:pt>
                <c:pt idx="17">
                  <c:v>131.26909152558949</c:v>
                </c:pt>
                <c:pt idx="18">
                  <c:v>128.26461278650504</c:v>
                </c:pt>
                <c:pt idx="19">
                  <c:v>130.34015319492039</c:v>
                </c:pt>
                <c:pt idx="20">
                  <c:v>132.48136240555681</c:v>
                </c:pt>
                <c:pt idx="21">
                  <c:v>135.31162901025914</c:v>
                </c:pt>
                <c:pt idx="22">
                  <c:v>132.12830279156933</c:v>
                </c:pt>
                <c:pt idx="23">
                  <c:v>140.82473459467062</c:v>
                </c:pt>
                <c:pt idx="24">
                  <c:v>138.73798548321804</c:v>
                </c:pt>
                <c:pt idx="25">
                  <c:v>142.96627324772578</c:v>
                </c:pt>
                <c:pt idx="26">
                  <c:v>138.2461646655473</c:v>
                </c:pt>
                <c:pt idx="27">
                  <c:v>125.98133581153704</c:v>
                </c:pt>
                <c:pt idx="28">
                  <c:v>123.25725351266613</c:v>
                </c:pt>
                <c:pt idx="29">
                  <c:v>115.23473724136861</c:v>
                </c:pt>
                <c:pt idx="30">
                  <c:v>127.82909835113821</c:v>
                </c:pt>
                <c:pt idx="31">
                  <c:v>118.42869964606723</c:v>
                </c:pt>
                <c:pt idx="32">
                  <c:v>122.77409308781941</c:v>
                </c:pt>
                <c:pt idx="33">
                  <c:v>62.215327942832246</c:v>
                </c:pt>
                <c:pt idx="34">
                  <c:v>75.613748161324551</c:v>
                </c:pt>
                <c:pt idx="35">
                  <c:v>81.522924515005329</c:v>
                </c:pt>
                <c:pt idx="36">
                  <c:v>122.6950284142642</c:v>
                </c:pt>
                <c:pt idx="37">
                  <c:v>142.4660493444492</c:v>
                </c:pt>
                <c:pt idx="38">
                  <c:v>138.81631626071874</c:v>
                </c:pt>
                <c:pt idx="39">
                  <c:v>130.32428826799855</c:v>
                </c:pt>
                <c:pt idx="40">
                  <c:v>142.36054162842962</c:v>
                </c:pt>
                <c:pt idx="41">
                  <c:v>136.78522600570454</c:v>
                </c:pt>
                <c:pt idx="42">
                  <c:v>117.70445391508586</c:v>
                </c:pt>
                <c:pt idx="43">
                  <c:v>118.54754255090225</c:v>
                </c:pt>
                <c:pt idx="44">
                  <c:v>113.22335668369247</c:v>
                </c:pt>
                <c:pt idx="45">
                  <c:v>112.84702215262124</c:v>
                </c:pt>
                <c:pt idx="46">
                  <c:v>113.68020945276075</c:v>
                </c:pt>
                <c:pt idx="47">
                  <c:v>112.51803538161069</c:v>
                </c:pt>
                <c:pt idx="48">
                  <c:v>113.88385534830006</c:v>
                </c:pt>
                <c:pt idx="49">
                  <c:v>120.40699424982304</c:v>
                </c:pt>
                <c:pt idx="50">
                  <c:v>106.44210281070127</c:v>
                </c:pt>
                <c:pt idx="51">
                  <c:v>108</c:v>
                </c:pt>
                <c:pt idx="52">
                  <c:v>116.04153981742503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A7-422A-A4CD-169D36B9A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53408"/>
        <c:axId val="10835494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'Trend Analysis'!$AL$62</c15:sqref>
                        </c15:formulaRef>
                      </c:ext>
                    </c:extLst>
                    <c:strCache>
                      <c:ptCount val="1"/>
                      <c:pt idx="0">
                        <c:v>TAS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'Trend Analysis'!$AE$63:$AE$115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'Trend Analysis'!$AL$63:$AL$115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9AA7-422A-A4CD-169D36B9A73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Analysis'!$AM$62</c15:sqref>
                        </c15:formulaRef>
                      </c:ext>
                    </c:extLst>
                    <c:strCache>
                      <c:ptCount val="1"/>
                      <c:pt idx="0">
                        <c:v>NT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Analysis'!$AE$63:$AE$115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Analysis'!$AM$63:$AM$115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A7-422A-A4CD-169D36B9A73A}"/>
                  </c:ext>
                </c:extLst>
              </c15:ser>
            </c15:filteredLineSeries>
          </c:ext>
        </c:extLst>
      </c:lineChart>
      <c:catAx>
        <c:axId val="1083534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354944"/>
        <c:crosses val="autoZero"/>
        <c:auto val="0"/>
        <c:lblAlgn val="ctr"/>
        <c:lblOffset val="100"/>
        <c:tickLblSkip val="1"/>
        <c:noMultiLvlLbl val="0"/>
      </c:catAx>
      <c:valAx>
        <c:axId val="10835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353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State Economic Growth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Analysis'!$BM$62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Analysis'!$BM$63:$BM$115</c:f>
              <c:numCache>
                <c:formatCode>General</c:formatCode>
                <c:ptCount val="53"/>
                <c:pt idx="0">
                  <c:v>-10.81554210372633</c:v>
                </c:pt>
                <c:pt idx="1">
                  <c:v>-6.246982339016756</c:v>
                </c:pt>
                <c:pt idx="2">
                  <c:v>-12.545543793157655</c:v>
                </c:pt>
                <c:pt idx="3">
                  <c:v>-6.4556950538730797</c:v>
                </c:pt>
                <c:pt idx="4">
                  <c:v>-4.6663207409784793</c:v>
                </c:pt>
                <c:pt idx="5">
                  <c:v>14.310799762152518</c:v>
                </c:pt>
                <c:pt idx="6">
                  <c:v>14.583333333333332</c:v>
                </c:pt>
                <c:pt idx="7">
                  <c:v>35.256326551931274</c:v>
                </c:pt>
                <c:pt idx="8">
                  <c:v>31.329747842027945</c:v>
                </c:pt>
                <c:pt idx="9">
                  <c:v>1.2612842399999999</c:v>
                </c:pt>
                <c:pt idx="10">
                  <c:v>29.007730951371947</c:v>
                </c:pt>
                <c:pt idx="11">
                  <c:v>20.139516136150334</c:v>
                </c:pt>
                <c:pt idx="12">
                  <c:v>27.208510591640717</c:v>
                </c:pt>
                <c:pt idx="13">
                  <c:v>24.744191245153278</c:v>
                </c:pt>
                <c:pt idx="14">
                  <c:v>23.418181818181818</c:v>
                </c:pt>
                <c:pt idx="15">
                  <c:v>22.9</c:v>
                </c:pt>
                <c:pt idx="16">
                  <c:v>18.100000000000001</c:v>
                </c:pt>
                <c:pt idx="17">
                  <c:v>20.807256235827662</c:v>
                </c:pt>
                <c:pt idx="18">
                  <c:v>13.9</c:v>
                </c:pt>
                <c:pt idx="19">
                  <c:v>18.908027319606934</c:v>
                </c:pt>
                <c:pt idx="20">
                  <c:v>26.409490019528629</c:v>
                </c:pt>
                <c:pt idx="21">
                  <c:v>19.73359929205785</c:v>
                </c:pt>
                <c:pt idx="22">
                  <c:v>13.461159378502984</c:v>
                </c:pt>
                <c:pt idx="23">
                  <c:v>23.702704222184742</c:v>
                </c:pt>
                <c:pt idx="24">
                  <c:v>16.541623877394837</c:v>
                </c:pt>
                <c:pt idx="25">
                  <c:v>18.224706053128177</c:v>
                </c:pt>
                <c:pt idx="26">
                  <c:v>10.08267016920343</c:v>
                </c:pt>
                <c:pt idx="27">
                  <c:v>-1.6847731994459838</c:v>
                </c:pt>
                <c:pt idx="28">
                  <c:v>-2.6661152897849618</c:v>
                </c:pt>
                <c:pt idx="29">
                  <c:v>-16.531127625489496</c:v>
                </c:pt>
                <c:pt idx="30">
                  <c:v>5.3792798110979927</c:v>
                </c:pt>
                <c:pt idx="31">
                  <c:v>-6.4817976914145188</c:v>
                </c:pt>
                <c:pt idx="32">
                  <c:v>1.6116193826711593</c:v>
                </c:pt>
                <c:pt idx="33">
                  <c:v>-79.498690609801727</c:v>
                </c:pt>
                <c:pt idx="34">
                  <c:v>-57.674197384066581</c:v>
                </c:pt>
                <c:pt idx="35">
                  <c:v>-40.249350816922302</c:v>
                </c:pt>
                <c:pt idx="36">
                  <c:v>22.498307099127981</c:v>
                </c:pt>
                <c:pt idx="37">
                  <c:v>48.181381188912027</c:v>
                </c:pt>
                <c:pt idx="38">
                  <c:v>44.65761511216057</c:v>
                </c:pt>
                <c:pt idx="39">
                  <c:v>27.328987150415717</c:v>
                </c:pt>
                <c:pt idx="40">
                  <c:v>47.590625655498556</c:v>
                </c:pt>
                <c:pt idx="41">
                  <c:v>23.39249654586035</c:v>
                </c:pt>
                <c:pt idx="42">
                  <c:v>-20.770372958336974</c:v>
                </c:pt>
                <c:pt idx="43">
                  <c:v>-5.7164461247637046</c:v>
                </c:pt>
                <c:pt idx="44">
                  <c:v>-23.869565217391298</c:v>
                </c:pt>
                <c:pt idx="45">
                  <c:v>-21.089051013588776</c:v>
                </c:pt>
                <c:pt idx="46">
                  <c:v>-27.137990445610455</c:v>
                </c:pt>
                <c:pt idx="47">
                  <c:v>-18.283553875236297</c:v>
                </c:pt>
                <c:pt idx="48">
                  <c:v>-22.925714285714282</c:v>
                </c:pt>
                <c:pt idx="49">
                  <c:v>0</c:v>
                </c:pt>
                <c:pt idx="50">
                  <c:v>-21.495931952662716</c:v>
                </c:pt>
                <c:pt idx="51">
                  <c:v>-14.367346938775508</c:v>
                </c:pt>
                <c:pt idx="52">
                  <c:v>2.9585798816568047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B-437D-879B-81F4821F7601}"/>
            </c:ext>
          </c:extLst>
        </c:ser>
        <c:ser>
          <c:idx val="1"/>
          <c:order val="1"/>
          <c:tx>
            <c:strRef>
              <c:f>'Trend Analysis'!$BN$62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Analysis'!$BN$63:$BN$115</c:f>
              <c:numCache>
                <c:formatCode>General</c:formatCode>
                <c:ptCount val="53"/>
                <c:pt idx="0">
                  <c:v>0.70222320879721234</c:v>
                </c:pt>
                <c:pt idx="1">
                  <c:v>24.67332197061927</c:v>
                </c:pt>
                <c:pt idx="2">
                  <c:v>7.1092151336130032</c:v>
                </c:pt>
                <c:pt idx="3">
                  <c:v>-11.428222581728274</c:v>
                </c:pt>
                <c:pt idx="4">
                  <c:v>-6.442901234567902</c:v>
                </c:pt>
                <c:pt idx="5">
                  <c:v>9.5521771319364337</c:v>
                </c:pt>
                <c:pt idx="6">
                  <c:v>8.898264973562144</c:v>
                </c:pt>
                <c:pt idx="7">
                  <c:v>44.458628206276693</c:v>
                </c:pt>
                <c:pt idx="8">
                  <c:v>42.513080947983994</c:v>
                </c:pt>
                <c:pt idx="9">
                  <c:v>2.0217454930000001</c:v>
                </c:pt>
                <c:pt idx="10">
                  <c:v>18.190586419753085</c:v>
                </c:pt>
                <c:pt idx="11">
                  <c:v>19.385439670939295</c:v>
                </c:pt>
                <c:pt idx="12">
                  <c:v>15.806336774652904</c:v>
                </c:pt>
                <c:pt idx="13">
                  <c:v>-6.6175768443166509</c:v>
                </c:pt>
                <c:pt idx="14">
                  <c:v>-3.8329422167805993</c:v>
                </c:pt>
                <c:pt idx="15">
                  <c:v>2.4</c:v>
                </c:pt>
                <c:pt idx="16">
                  <c:v>8.1</c:v>
                </c:pt>
                <c:pt idx="17">
                  <c:v>2.7776456599286563</c:v>
                </c:pt>
                <c:pt idx="18">
                  <c:v>-7.5</c:v>
                </c:pt>
                <c:pt idx="19">
                  <c:v>-5.7985416841273434</c:v>
                </c:pt>
                <c:pt idx="20">
                  <c:v>1.88140869140625</c:v>
                </c:pt>
                <c:pt idx="21">
                  <c:v>5.7777777777777795</c:v>
                </c:pt>
                <c:pt idx="22">
                  <c:v>9.2852336835567542</c:v>
                </c:pt>
                <c:pt idx="23">
                  <c:v>10.104989423431466</c:v>
                </c:pt>
                <c:pt idx="24">
                  <c:v>9.7718548110233776</c:v>
                </c:pt>
                <c:pt idx="25">
                  <c:v>26.012341786406019</c:v>
                </c:pt>
                <c:pt idx="26">
                  <c:v>18.741790204541186</c:v>
                </c:pt>
                <c:pt idx="27">
                  <c:v>20.342797783933516</c:v>
                </c:pt>
                <c:pt idx="28">
                  <c:v>7.7085128794407733</c:v>
                </c:pt>
                <c:pt idx="29">
                  <c:v>-2.6551436901291114</c:v>
                </c:pt>
                <c:pt idx="30">
                  <c:v>9.9006219578150336</c:v>
                </c:pt>
                <c:pt idx="31">
                  <c:v>-4.5323158746675922</c:v>
                </c:pt>
                <c:pt idx="32">
                  <c:v>-1.6539142637575621</c:v>
                </c:pt>
                <c:pt idx="33">
                  <c:v>-76.657987033691143</c:v>
                </c:pt>
                <c:pt idx="34">
                  <c:v>-67.421528890564616</c:v>
                </c:pt>
                <c:pt idx="35">
                  <c:v>-35.85485649370176</c:v>
                </c:pt>
                <c:pt idx="36">
                  <c:v>22.068809416025349</c:v>
                </c:pt>
                <c:pt idx="37">
                  <c:v>43.72265625</c:v>
                </c:pt>
                <c:pt idx="38">
                  <c:v>45.924154160719112</c:v>
                </c:pt>
                <c:pt idx="39">
                  <c:v>31.334166319589059</c:v>
                </c:pt>
                <c:pt idx="40">
                  <c:v>52.529887694722852</c:v>
                </c:pt>
                <c:pt idx="41">
                  <c:v>30.575141308781539</c:v>
                </c:pt>
                <c:pt idx="42">
                  <c:v>-6.5625000000000018</c:v>
                </c:pt>
                <c:pt idx="43">
                  <c:v>0.50802273527488639</c:v>
                </c:pt>
                <c:pt idx="44">
                  <c:v>0</c:v>
                </c:pt>
                <c:pt idx="45">
                  <c:v>-4.5165418344687405</c:v>
                </c:pt>
                <c:pt idx="46">
                  <c:v>-5.2212244897959188</c:v>
                </c:pt>
                <c:pt idx="47">
                  <c:v>0</c:v>
                </c:pt>
                <c:pt idx="48">
                  <c:v>1.6765819361817189</c:v>
                </c:pt>
                <c:pt idx="49">
                  <c:v>3.2249395323837677</c:v>
                </c:pt>
                <c:pt idx="50">
                  <c:v>-7.6904296875</c:v>
                </c:pt>
                <c:pt idx="51">
                  <c:v>10.339962375705456</c:v>
                </c:pt>
                <c:pt idx="52">
                  <c:v>22.063011747953009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B-437D-879B-81F4821F7601}"/>
            </c:ext>
          </c:extLst>
        </c:ser>
        <c:ser>
          <c:idx val="2"/>
          <c:order val="2"/>
          <c:tx>
            <c:strRef>
              <c:f>'Trend Analysis'!$BO$62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Analysis'!$BO$63:$BO$115</c:f>
              <c:numCache>
                <c:formatCode>General</c:formatCode>
                <c:ptCount val="53"/>
                <c:pt idx="0">
                  <c:v>-20.163239146002901</c:v>
                </c:pt>
                <c:pt idx="1">
                  <c:v>-33.652618319444485</c:v>
                </c:pt>
                <c:pt idx="2">
                  <c:v>-29.380906405047384</c:v>
                </c:pt>
                <c:pt idx="3">
                  <c:v>-20.660208636669484</c:v>
                </c:pt>
                <c:pt idx="4">
                  <c:v>-19.112579093491735</c:v>
                </c:pt>
                <c:pt idx="5">
                  <c:v>-2.812054058591456</c:v>
                </c:pt>
                <c:pt idx="6">
                  <c:v>-2.5091007470782531</c:v>
                </c:pt>
                <c:pt idx="7">
                  <c:v>15.194105414731101</c:v>
                </c:pt>
                <c:pt idx="8">
                  <c:v>13.68649260062211</c:v>
                </c:pt>
                <c:pt idx="9">
                  <c:v>-7.4871510350000001</c:v>
                </c:pt>
                <c:pt idx="10">
                  <c:v>6.6053668605742164</c:v>
                </c:pt>
                <c:pt idx="11">
                  <c:v>7.3854311324327755</c:v>
                </c:pt>
                <c:pt idx="12">
                  <c:v>1.7676496973047993</c:v>
                </c:pt>
                <c:pt idx="13">
                  <c:v>-0.84639291145936613</c:v>
                </c:pt>
                <c:pt idx="14">
                  <c:v>4.513223953211531</c:v>
                </c:pt>
                <c:pt idx="15">
                  <c:v>1.9</c:v>
                </c:pt>
                <c:pt idx="16">
                  <c:v>10.5</c:v>
                </c:pt>
                <c:pt idx="17">
                  <c:v>5.9113991527088068</c:v>
                </c:pt>
                <c:pt idx="18">
                  <c:v>8.6</c:v>
                </c:pt>
                <c:pt idx="19">
                  <c:v>12.224687705456937</c:v>
                </c:pt>
                <c:pt idx="20">
                  <c:v>9.2409964204835973</c:v>
                </c:pt>
                <c:pt idx="21">
                  <c:v>12.377242106971833</c:v>
                </c:pt>
                <c:pt idx="22">
                  <c:v>8.1339245150642068</c:v>
                </c:pt>
                <c:pt idx="23">
                  <c:v>17.713195755734262</c:v>
                </c:pt>
                <c:pt idx="24">
                  <c:v>18.269313544876983</c:v>
                </c:pt>
                <c:pt idx="25">
                  <c:v>17.961962575183783</c:v>
                </c:pt>
                <c:pt idx="26">
                  <c:v>18.179043378339554</c:v>
                </c:pt>
                <c:pt idx="27">
                  <c:v>7.5240962449532072</c:v>
                </c:pt>
                <c:pt idx="28">
                  <c:v>2.7920212623157665</c:v>
                </c:pt>
                <c:pt idx="29">
                  <c:v>-12.286989795918368</c:v>
                </c:pt>
                <c:pt idx="30">
                  <c:v>7.0756346650820188</c:v>
                </c:pt>
                <c:pt idx="31">
                  <c:v>3.2784645857523396</c:v>
                </c:pt>
                <c:pt idx="32">
                  <c:v>-0.21006894570525658</c:v>
                </c:pt>
                <c:pt idx="33">
                  <c:v>-76.03650513703424</c:v>
                </c:pt>
                <c:pt idx="34">
                  <c:v>-56.852442609620311</c:v>
                </c:pt>
                <c:pt idx="35">
                  <c:v>-70.099941683926886</c:v>
                </c:pt>
                <c:pt idx="36">
                  <c:v>6.7444368199196161</c:v>
                </c:pt>
                <c:pt idx="37">
                  <c:v>13.194444444444445</c:v>
                </c:pt>
                <c:pt idx="38">
                  <c:v>5.7774716865625946</c:v>
                </c:pt>
                <c:pt idx="39">
                  <c:v>-0.38098473634400637</c:v>
                </c:pt>
                <c:pt idx="40">
                  <c:v>33.075665229671472</c:v>
                </c:pt>
                <c:pt idx="41">
                  <c:v>12.433665190123241</c:v>
                </c:pt>
                <c:pt idx="42">
                  <c:v>-16.752050614484475</c:v>
                </c:pt>
                <c:pt idx="43">
                  <c:v>-16.564378092548154</c:v>
                </c:pt>
                <c:pt idx="44">
                  <c:v>-26.343004883654114</c:v>
                </c:pt>
                <c:pt idx="45">
                  <c:v>-25.966730127024757</c:v>
                </c:pt>
                <c:pt idx="46">
                  <c:v>-30.674983292492762</c:v>
                </c:pt>
                <c:pt idx="47">
                  <c:v>-37.814776274713843</c:v>
                </c:pt>
                <c:pt idx="48">
                  <c:v>-35.091011446800522</c:v>
                </c:pt>
                <c:pt idx="49">
                  <c:v>-22.851239669421489</c:v>
                </c:pt>
                <c:pt idx="50">
                  <c:v>-42.6840045448807</c:v>
                </c:pt>
                <c:pt idx="51">
                  <c:v>-43.627218934911241</c:v>
                </c:pt>
                <c:pt idx="52">
                  <c:v>-23.849615328785017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B-437D-879B-81F4821F7601}"/>
            </c:ext>
          </c:extLst>
        </c:ser>
        <c:ser>
          <c:idx val="3"/>
          <c:order val="3"/>
          <c:tx>
            <c:strRef>
              <c:f>'Trend Analysis'!$BP$62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Analysis'!$BP$63:$BP$115</c:f>
              <c:numCache>
                <c:formatCode>General</c:formatCode>
                <c:ptCount val="53"/>
                <c:pt idx="0">
                  <c:v>-23.780612244897963</c:v>
                </c:pt>
                <c:pt idx="1">
                  <c:v>-16.9319035585001</c:v>
                </c:pt>
                <c:pt idx="2">
                  <c:v>-31.47111111111111</c:v>
                </c:pt>
                <c:pt idx="3">
                  <c:v>-19.804624121146567</c:v>
                </c:pt>
                <c:pt idx="4">
                  <c:v>-26.79081632653061</c:v>
                </c:pt>
                <c:pt idx="5">
                  <c:v>-24.431391298408577</c:v>
                </c:pt>
                <c:pt idx="6">
                  <c:v>-24</c:v>
                </c:pt>
                <c:pt idx="7">
                  <c:v>-23.013850415512465</c:v>
                </c:pt>
                <c:pt idx="8">
                  <c:v>-13.661099643460309</c:v>
                </c:pt>
                <c:pt idx="9">
                  <c:v>-25.860113420000001</c:v>
                </c:pt>
                <c:pt idx="10">
                  <c:v>-25.077160493827162</c:v>
                </c:pt>
                <c:pt idx="11">
                  <c:v>-1.6439909297052173</c:v>
                </c:pt>
                <c:pt idx="12">
                  <c:v>-23.671497584541061</c:v>
                </c:pt>
                <c:pt idx="13">
                  <c:v>-1.7041420118343198</c:v>
                </c:pt>
                <c:pt idx="14">
                  <c:v>11.333333333333336</c:v>
                </c:pt>
                <c:pt idx="15">
                  <c:v>10.9</c:v>
                </c:pt>
                <c:pt idx="16">
                  <c:v>13</c:v>
                </c:pt>
                <c:pt idx="17">
                  <c:v>10.650887573964498</c:v>
                </c:pt>
                <c:pt idx="18">
                  <c:v>2.9</c:v>
                </c:pt>
                <c:pt idx="19">
                  <c:v>19.81749652846657</c:v>
                </c:pt>
                <c:pt idx="20">
                  <c:v>17.73716742811072</c:v>
                </c:pt>
                <c:pt idx="21">
                  <c:v>17.287906898296509</c:v>
                </c:pt>
                <c:pt idx="22">
                  <c:v>17.001180637544273</c:v>
                </c:pt>
                <c:pt idx="23">
                  <c:v>21.945213911972914</c:v>
                </c:pt>
                <c:pt idx="24">
                  <c:v>19.03628792385485</c:v>
                </c:pt>
                <c:pt idx="25">
                  <c:v>19.369834710743795</c:v>
                </c:pt>
                <c:pt idx="26">
                  <c:v>9.8765432098765427</c:v>
                </c:pt>
                <c:pt idx="27">
                  <c:v>3.329369797859691</c:v>
                </c:pt>
                <c:pt idx="28">
                  <c:v>-3.2140248356464571</c:v>
                </c:pt>
                <c:pt idx="29">
                  <c:v>8.8449531737773164</c:v>
                </c:pt>
                <c:pt idx="30">
                  <c:v>4.7783933518005552</c:v>
                </c:pt>
                <c:pt idx="31">
                  <c:v>17.777777777777779</c:v>
                </c:pt>
                <c:pt idx="32">
                  <c:v>6.20891161431702</c:v>
                </c:pt>
                <c:pt idx="33">
                  <c:v>-76.46484375</c:v>
                </c:pt>
                <c:pt idx="34">
                  <c:v>-18.75</c:v>
                </c:pt>
                <c:pt idx="35">
                  <c:v>-15.81450653983353</c:v>
                </c:pt>
                <c:pt idx="36">
                  <c:v>19.944598337950136</c:v>
                </c:pt>
                <c:pt idx="37">
                  <c:v>40.404040404040408</c:v>
                </c:pt>
                <c:pt idx="38">
                  <c:v>21.301775147928996</c:v>
                </c:pt>
                <c:pt idx="39">
                  <c:v>8.571428571428573</c:v>
                </c:pt>
                <c:pt idx="40">
                  <c:v>59.504132231404959</c:v>
                </c:pt>
                <c:pt idx="41">
                  <c:v>17.578125</c:v>
                </c:pt>
                <c:pt idx="42">
                  <c:v>29.545454545454536</c:v>
                </c:pt>
                <c:pt idx="43">
                  <c:v>46.712802768166092</c:v>
                </c:pt>
                <c:pt idx="44">
                  <c:v>22.47324613555292</c:v>
                </c:pt>
                <c:pt idx="45">
                  <c:v>0</c:v>
                </c:pt>
                <c:pt idx="46">
                  <c:v>5.2930056710775046</c:v>
                </c:pt>
                <c:pt idx="47">
                  <c:v>2.4943310657596371</c:v>
                </c:pt>
                <c:pt idx="48">
                  <c:v>-14.66666666666667</c:v>
                </c:pt>
                <c:pt idx="49">
                  <c:v>5.3333333333333339</c:v>
                </c:pt>
                <c:pt idx="50">
                  <c:v>0</c:v>
                </c:pt>
                <c:pt idx="51">
                  <c:v>-7.8125</c:v>
                </c:pt>
                <c:pt idx="52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B-437D-879B-81F4821F7601}"/>
            </c:ext>
          </c:extLst>
        </c:ser>
        <c:ser>
          <c:idx val="4"/>
          <c:order val="4"/>
          <c:tx>
            <c:strRef>
              <c:f>'Trend Analysis'!$BQ$62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Analysis'!$BQ$63:$BQ$115</c:f>
              <c:numCache>
                <c:formatCode>General</c:formatCode>
                <c:ptCount val="53"/>
                <c:pt idx="0">
                  <c:v>16.247061290714225</c:v>
                </c:pt>
                <c:pt idx="1">
                  <c:v>35.62130177514792</c:v>
                </c:pt>
                <c:pt idx="2">
                  <c:v>29.787623934261802</c:v>
                </c:pt>
                <c:pt idx="3">
                  <c:v>-1.5004296384427274</c:v>
                </c:pt>
                <c:pt idx="4">
                  <c:v>11.396219212074527</c:v>
                </c:pt>
                <c:pt idx="5">
                  <c:v>31.651399405083836</c:v>
                </c:pt>
                <c:pt idx="6">
                  <c:v>31.401671942212477</c:v>
                </c:pt>
                <c:pt idx="7">
                  <c:v>16.551085795656821</c:v>
                </c:pt>
                <c:pt idx="8">
                  <c:v>8.8245643759204455</c:v>
                </c:pt>
                <c:pt idx="9">
                  <c:v>-13.122802869999999</c:v>
                </c:pt>
                <c:pt idx="10">
                  <c:v>-9.2002687122123454</c:v>
                </c:pt>
                <c:pt idx="11">
                  <c:v>-16.949893243766308</c:v>
                </c:pt>
                <c:pt idx="12">
                  <c:v>-23.563033128347548</c:v>
                </c:pt>
                <c:pt idx="13">
                  <c:v>-26.545778834720569</c:v>
                </c:pt>
                <c:pt idx="14">
                  <c:v>-36.464526357510898</c:v>
                </c:pt>
                <c:pt idx="15">
                  <c:v>-27.8</c:v>
                </c:pt>
                <c:pt idx="16">
                  <c:v>-34.799999999999997</c:v>
                </c:pt>
                <c:pt idx="17">
                  <c:v>-28.803798554566079</c:v>
                </c:pt>
                <c:pt idx="18">
                  <c:v>-22</c:v>
                </c:pt>
                <c:pt idx="19">
                  <c:v>-18.519984170953702</c:v>
                </c:pt>
                <c:pt idx="20">
                  <c:v>-20.609504132231404</c:v>
                </c:pt>
                <c:pt idx="21">
                  <c:v>-1.152585205928556</c:v>
                </c:pt>
                <c:pt idx="22">
                  <c:v>-2.2222222222222214</c:v>
                </c:pt>
                <c:pt idx="23">
                  <c:v>11.301438416883526</c:v>
                </c:pt>
                <c:pt idx="24">
                  <c:v>39.575175032633204</c:v>
                </c:pt>
                <c:pt idx="25">
                  <c:v>37.404896226903375</c:v>
                </c:pt>
                <c:pt idx="26">
                  <c:v>35.828960764351166</c:v>
                </c:pt>
                <c:pt idx="27">
                  <c:v>39.770409649787304</c:v>
                </c:pt>
                <c:pt idx="28">
                  <c:v>35.299606474907705</c:v>
                </c:pt>
                <c:pt idx="29">
                  <c:v>23.711111111111116</c:v>
                </c:pt>
                <c:pt idx="30">
                  <c:v>37.312519130700949</c:v>
                </c:pt>
                <c:pt idx="31">
                  <c:v>11.8125</c:v>
                </c:pt>
                <c:pt idx="32">
                  <c:v>12.190082644628101</c:v>
                </c:pt>
                <c:pt idx="33">
                  <c:v>-73.456790123456798</c:v>
                </c:pt>
                <c:pt idx="34">
                  <c:v>-43.567123766267791</c:v>
                </c:pt>
                <c:pt idx="35">
                  <c:v>19.013128112267999</c:v>
                </c:pt>
                <c:pt idx="36">
                  <c:v>46.691871455576553</c:v>
                </c:pt>
                <c:pt idx="37">
                  <c:v>76.340842680742767</c:v>
                </c:pt>
                <c:pt idx="38">
                  <c:v>54.293524366104251</c:v>
                </c:pt>
                <c:pt idx="39">
                  <c:v>39.682249817384943</c:v>
                </c:pt>
                <c:pt idx="40">
                  <c:v>38.408304498269899</c:v>
                </c:pt>
                <c:pt idx="41">
                  <c:v>46.25</c:v>
                </c:pt>
                <c:pt idx="42">
                  <c:v>18.715373961218837</c:v>
                </c:pt>
                <c:pt idx="43">
                  <c:v>31.90091949709139</c:v>
                </c:pt>
                <c:pt idx="44">
                  <c:v>23.966942148760335</c:v>
                </c:pt>
                <c:pt idx="45">
                  <c:v>12.233303875773263</c:v>
                </c:pt>
                <c:pt idx="46">
                  <c:v>24.60592079969242</c:v>
                </c:pt>
                <c:pt idx="47">
                  <c:v>15.36</c:v>
                </c:pt>
                <c:pt idx="48">
                  <c:v>15.294117647058824</c:v>
                </c:pt>
                <c:pt idx="49">
                  <c:v>20.597555454956993</c:v>
                </c:pt>
                <c:pt idx="50">
                  <c:v>14.60920379839299</c:v>
                </c:pt>
                <c:pt idx="51">
                  <c:v>-2.7892561983471049</c:v>
                </c:pt>
                <c:pt idx="52">
                  <c:v>14.583333333333332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EB-437D-879B-81F4821F7601}"/>
            </c:ext>
          </c:extLst>
        </c:ser>
        <c:ser>
          <c:idx val="5"/>
          <c:order val="5"/>
          <c:tx>
            <c:strRef>
              <c:f>'Trend Analysis'!$BR$62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Analysis'!$BR$63:$BR$115</c:f>
              <c:numCache>
                <c:formatCode>General</c:formatCode>
                <c:ptCount val="53"/>
                <c:pt idx="0">
                  <c:v>-6.6783537857918036</c:v>
                </c:pt>
                <c:pt idx="1">
                  <c:v>-0.60770975056689469</c:v>
                </c:pt>
                <c:pt idx="2">
                  <c:v>-15.594887805754592</c:v>
                </c:pt>
                <c:pt idx="3">
                  <c:v>-28.741040731892078</c:v>
                </c:pt>
                <c:pt idx="4">
                  <c:v>-22.837519060589866</c:v>
                </c:pt>
                <c:pt idx="5">
                  <c:v>-13.780405689756753</c:v>
                </c:pt>
                <c:pt idx="6">
                  <c:v>-13.678050484758494</c:v>
                </c:pt>
                <c:pt idx="7">
                  <c:v>1.2763460315907873</c:v>
                </c:pt>
                <c:pt idx="8">
                  <c:v>7.8367346938775491</c:v>
                </c:pt>
                <c:pt idx="9">
                  <c:v>-21.521530259999999</c:v>
                </c:pt>
                <c:pt idx="10">
                  <c:v>-10.653983353151011</c:v>
                </c:pt>
                <c:pt idx="11">
                  <c:v>-4.9777777777777787</c:v>
                </c:pt>
                <c:pt idx="12">
                  <c:v>-13.405797101449274</c:v>
                </c:pt>
                <c:pt idx="13">
                  <c:v>-20.382653061224492</c:v>
                </c:pt>
                <c:pt idx="14">
                  <c:v>-11.46817895400126</c:v>
                </c:pt>
                <c:pt idx="15">
                  <c:v>-13.2</c:v>
                </c:pt>
                <c:pt idx="16">
                  <c:v>-19.399999999999999</c:v>
                </c:pt>
                <c:pt idx="17">
                  <c:v>-7.9221367134449965</c:v>
                </c:pt>
                <c:pt idx="18">
                  <c:v>1.8</c:v>
                </c:pt>
                <c:pt idx="19">
                  <c:v>-1.9750071818442974</c:v>
                </c:pt>
                <c:pt idx="20">
                  <c:v>-2.6083806303586496</c:v>
                </c:pt>
                <c:pt idx="21">
                  <c:v>2.3933518005540177</c:v>
                </c:pt>
                <c:pt idx="22">
                  <c:v>-3.5680473372781059</c:v>
                </c:pt>
                <c:pt idx="23">
                  <c:v>9.5238095238095255</c:v>
                </c:pt>
                <c:pt idx="24">
                  <c:v>9.1242283950617278</c:v>
                </c:pt>
                <c:pt idx="25">
                  <c:v>39.272552475564822</c:v>
                </c:pt>
                <c:pt idx="26">
                  <c:v>37.017751479289942</c:v>
                </c:pt>
                <c:pt idx="27">
                  <c:v>35.294117647058819</c:v>
                </c:pt>
                <c:pt idx="28">
                  <c:v>32.426303854875279</c:v>
                </c:pt>
                <c:pt idx="29">
                  <c:v>23.269192620511802</c:v>
                </c:pt>
                <c:pt idx="30">
                  <c:v>24.386526444139616</c:v>
                </c:pt>
                <c:pt idx="31">
                  <c:v>-20.968532496814035</c:v>
                </c:pt>
                <c:pt idx="32">
                  <c:v>3.5755478662053037</c:v>
                </c:pt>
                <c:pt idx="33">
                  <c:v>-73.142857142857139</c:v>
                </c:pt>
                <c:pt idx="34">
                  <c:v>-42.487790864694055</c:v>
                </c:pt>
                <c:pt idx="35">
                  <c:v>-16.68639053254438</c:v>
                </c:pt>
                <c:pt idx="36">
                  <c:v>16.453615777940101</c:v>
                </c:pt>
                <c:pt idx="37">
                  <c:v>29.513888888888886</c:v>
                </c:pt>
                <c:pt idx="38">
                  <c:v>23.068050749711649</c:v>
                </c:pt>
                <c:pt idx="39">
                  <c:v>18.06952025280092</c:v>
                </c:pt>
                <c:pt idx="40">
                  <c:v>21</c:v>
                </c:pt>
                <c:pt idx="41">
                  <c:v>12.890625</c:v>
                </c:pt>
                <c:pt idx="42">
                  <c:v>-9.693959301394008</c:v>
                </c:pt>
                <c:pt idx="43">
                  <c:v>-5.44</c:v>
                </c:pt>
                <c:pt idx="44">
                  <c:v>-13.671875</c:v>
                </c:pt>
                <c:pt idx="45">
                  <c:v>-4.6530612244897966</c:v>
                </c:pt>
                <c:pt idx="46">
                  <c:v>8.6917157084653667</c:v>
                </c:pt>
                <c:pt idx="47">
                  <c:v>4.5454545454545459</c:v>
                </c:pt>
                <c:pt idx="48">
                  <c:v>-7.6698319941563193</c:v>
                </c:pt>
                <c:pt idx="49">
                  <c:v>29.38475665748393</c:v>
                </c:pt>
                <c:pt idx="50">
                  <c:v>6.4878892733563998</c:v>
                </c:pt>
                <c:pt idx="51">
                  <c:v>16.69921875</c:v>
                </c:pt>
                <c:pt idx="52">
                  <c:v>23.26869806094183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EB-437D-879B-81F4821F7601}"/>
            </c:ext>
          </c:extLst>
        </c:ser>
        <c:ser>
          <c:idx val="7"/>
          <c:order val="8"/>
          <c:tx>
            <c:strRef>
              <c:f>'Trend Analysis'!$BU$62</c:f>
              <c:strCache>
                <c:ptCount val="1"/>
                <c:pt idx="0">
                  <c:v>AUS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'Trend Analysis'!$BL$63:$BL$115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Analysis'!$BU$63:$BU$115</c:f>
              <c:numCache>
                <c:formatCode>General</c:formatCode>
                <c:ptCount val="53"/>
                <c:pt idx="0">
                  <c:v>-7.5104628069375607</c:v>
                </c:pt>
                <c:pt idx="1">
                  <c:v>-3.5974687705456923</c:v>
                </c:pt>
                <c:pt idx="2">
                  <c:v>-9.0768348073126912</c:v>
                </c:pt>
                <c:pt idx="3">
                  <c:v>-12.123934693095855</c:v>
                </c:pt>
                <c:pt idx="4">
                  <c:v>-9.1241921484308879</c:v>
                </c:pt>
                <c:pt idx="5">
                  <c:v>6.541427729157677</c:v>
                </c:pt>
                <c:pt idx="6">
                  <c:v>6.5045201840146394</c:v>
                </c:pt>
                <c:pt idx="7">
                  <c:v>22.212596570931048</c:v>
                </c:pt>
                <c:pt idx="8">
                  <c:v>21.065244797156261</c:v>
                </c:pt>
                <c:pt idx="9">
                  <c:v>-5.4561846689999998</c:v>
                </c:pt>
                <c:pt idx="10">
                  <c:v>9.6806503120917409</c:v>
                </c:pt>
                <c:pt idx="11">
                  <c:v>9.0865722665734321</c:v>
                </c:pt>
                <c:pt idx="12">
                  <c:v>7.0666861973872468</c:v>
                </c:pt>
                <c:pt idx="13">
                  <c:v>3.1328052902477599</c:v>
                </c:pt>
                <c:pt idx="14">
                  <c:v>3.1138168062971672</c:v>
                </c:pt>
                <c:pt idx="15">
                  <c:v>3.9</c:v>
                </c:pt>
                <c:pt idx="16">
                  <c:v>4.0999999999999996</c:v>
                </c:pt>
                <c:pt idx="17">
                  <c:v>6.2170891101290087</c:v>
                </c:pt>
                <c:pt idx="18">
                  <c:v>3.2</c:v>
                </c:pt>
                <c:pt idx="19">
                  <c:v>6.2934793830905456</c:v>
                </c:pt>
                <c:pt idx="20">
                  <c:v>9.1227435063804894</c:v>
                </c:pt>
                <c:pt idx="21">
                  <c:v>11.222252058718222</c:v>
                </c:pt>
                <c:pt idx="22">
                  <c:v>8.0174592621702061</c:v>
                </c:pt>
                <c:pt idx="23">
                  <c:v>16.786413253361669</c:v>
                </c:pt>
                <c:pt idx="24">
                  <c:v>17.549752066115698</c:v>
                </c:pt>
                <c:pt idx="25">
                  <c:v>23.35638789579783</c:v>
                </c:pt>
                <c:pt idx="26">
                  <c:v>17.948343928364729</c:v>
                </c:pt>
                <c:pt idx="27">
                  <c:v>11.411508256442415</c:v>
                </c:pt>
                <c:pt idx="28">
                  <c:v>7.9114238926359226</c:v>
                </c:pt>
                <c:pt idx="29">
                  <c:v>-5.0149098755148325</c:v>
                </c:pt>
                <c:pt idx="30">
                  <c:v>10.520662037961728</c:v>
                </c:pt>
                <c:pt idx="31">
                  <c:v>-1.4740799366838131</c:v>
                </c:pt>
                <c:pt idx="32">
                  <c:v>2.3361772853185583</c:v>
                </c:pt>
                <c:pt idx="33">
                  <c:v>-77.14909876115729</c:v>
                </c:pt>
                <c:pt idx="34">
                  <c:v>-55.775533028772017</c:v>
                </c:pt>
                <c:pt idx="35">
                  <c:v>-35.604117506241238</c:v>
                </c:pt>
                <c:pt idx="36">
                  <c:v>20.368511977942571</c:v>
                </c:pt>
                <c:pt idx="37">
                  <c:v>43.490615243342511</c:v>
                </c:pt>
                <c:pt idx="38">
                  <c:v>34.681666631272698</c:v>
                </c:pt>
                <c:pt idx="39">
                  <c:v>20.84207261580104</c:v>
                </c:pt>
                <c:pt idx="40">
                  <c:v>41.654712808558962</c:v>
                </c:pt>
                <c:pt idx="41">
                  <c:v>21.995976331360954</c:v>
                </c:pt>
                <c:pt idx="42">
                  <c:v>-8.7004955922985836</c:v>
                </c:pt>
                <c:pt idx="43">
                  <c:v>-2.4253165105792553</c:v>
                </c:pt>
                <c:pt idx="44">
                  <c:v>-9.9137183489420746</c:v>
                </c:pt>
                <c:pt idx="45">
                  <c:v>-13.100627197261913</c:v>
                </c:pt>
                <c:pt idx="46">
                  <c:v>-15.118133405017403</c:v>
                </c:pt>
                <c:pt idx="47">
                  <c:v>-11.853678706271506</c:v>
                </c:pt>
                <c:pt idx="48">
                  <c:v>-14.238253440911247</c:v>
                </c:pt>
                <c:pt idx="49">
                  <c:v>0.40273053665911041</c:v>
                </c:pt>
                <c:pt idx="50">
                  <c:v>-15.701171256726813</c:v>
                </c:pt>
                <c:pt idx="51">
                  <c:v>-10.643579072532697</c:v>
                </c:pt>
                <c:pt idx="52">
                  <c:v>4.0452833927863621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B-437D-879B-81F4821F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49568"/>
        <c:axId val="10875110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'Trend Analysis'!$BS$62</c15:sqref>
                        </c15:formulaRef>
                      </c:ext>
                    </c:extLst>
                    <c:strCache>
                      <c:ptCount val="1"/>
                      <c:pt idx="0">
                        <c:v>TAS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'Trend Analysis'!$BL$63:$BL$115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'Trend Analysis'!$BS$63:$BS$115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98EB-437D-879B-81F4821F760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Analysis'!$BT$62</c15:sqref>
                        </c15:formulaRef>
                      </c:ext>
                    </c:extLst>
                    <c:strCache>
                      <c:ptCount val="1"/>
                      <c:pt idx="0">
                        <c:v>NT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Analysis'!$BL$63:$BL$115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Analysis'!$BT$63:$BT$115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8EB-437D-879B-81F4821F7601}"/>
                  </c:ext>
                </c:extLst>
              </c15:ser>
            </c15:filteredLineSeries>
          </c:ext>
        </c:extLst>
      </c:lineChart>
      <c:dateAx>
        <c:axId val="108749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751104"/>
        <c:crosses val="autoZero"/>
        <c:auto val="1"/>
        <c:lblOffset val="100"/>
        <c:baseTimeUnit val="months"/>
        <c:majorUnit val="3"/>
        <c:majorTimeUnit val="months"/>
      </c:dateAx>
      <c:valAx>
        <c:axId val="10875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74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Interest Rates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Analysis'!$BX$62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Analysis'!$BX$63:$BX$115</c:f>
              <c:numCache>
                <c:formatCode>General</c:formatCode>
                <c:ptCount val="53"/>
                <c:pt idx="0">
                  <c:v>-41.537999999999997</c:v>
                </c:pt>
                <c:pt idx="1">
                  <c:v>-15.806299999999998</c:v>
                </c:pt>
                <c:pt idx="2">
                  <c:v>-53.385088757396446</c:v>
                </c:pt>
                <c:pt idx="3">
                  <c:v>-36.438236107744991</c:v>
                </c:pt>
                <c:pt idx="4">
                  <c:v>-46.646334238906952</c:v>
                </c:pt>
                <c:pt idx="5">
                  <c:v>-8.2054950897604293</c:v>
                </c:pt>
                <c:pt idx="6">
                  <c:v>-26.314228264991986</c:v>
                </c:pt>
                <c:pt idx="7">
                  <c:v>3.402491372780069</c:v>
                </c:pt>
                <c:pt idx="8">
                  <c:v>10.640151228733462</c:v>
                </c:pt>
                <c:pt idx="9">
                  <c:v>12.21421473</c:v>
                </c:pt>
                <c:pt idx="10">
                  <c:v>10.652965660770031</c:v>
                </c:pt>
                <c:pt idx="11">
                  <c:v>11.03725727731249</c:v>
                </c:pt>
                <c:pt idx="12">
                  <c:v>10.28643705954754</c:v>
                </c:pt>
                <c:pt idx="13">
                  <c:v>-7.1614804220680073</c:v>
                </c:pt>
                <c:pt idx="14">
                  <c:v>2.4745326612056289</c:v>
                </c:pt>
                <c:pt idx="15">
                  <c:v>5.3</c:v>
                </c:pt>
                <c:pt idx="16">
                  <c:v>10.3</c:v>
                </c:pt>
                <c:pt idx="17">
                  <c:v>2.1213046787373817</c:v>
                </c:pt>
                <c:pt idx="18">
                  <c:v>-2.5</c:v>
                </c:pt>
                <c:pt idx="19">
                  <c:v>0.77326519634211988</c:v>
                </c:pt>
                <c:pt idx="20">
                  <c:v>11.892961490341957</c:v>
                </c:pt>
                <c:pt idx="21">
                  <c:v>32.062487954743851</c:v>
                </c:pt>
                <c:pt idx="22">
                  <c:v>12.069045305196909</c:v>
                </c:pt>
                <c:pt idx="23">
                  <c:v>18.849206349206344</c:v>
                </c:pt>
                <c:pt idx="24">
                  <c:v>12.771045918367346</c:v>
                </c:pt>
                <c:pt idx="25">
                  <c:v>18.419771122473826</c:v>
                </c:pt>
                <c:pt idx="26">
                  <c:v>11.971411876731301</c:v>
                </c:pt>
                <c:pt idx="27">
                  <c:v>26.707496537396118</c:v>
                </c:pt>
                <c:pt idx="28">
                  <c:v>12.689224943940536</c:v>
                </c:pt>
                <c:pt idx="29">
                  <c:v>-5.7599175117507357</c:v>
                </c:pt>
                <c:pt idx="30">
                  <c:v>-21.635796045785639</c:v>
                </c:pt>
                <c:pt idx="31">
                  <c:v>-14.109110454178984</c:v>
                </c:pt>
                <c:pt idx="32">
                  <c:v>-11.66748046875</c:v>
                </c:pt>
                <c:pt idx="33">
                  <c:v>-43.683843070131971</c:v>
                </c:pt>
                <c:pt idx="34">
                  <c:v>-7.3389260522769488</c:v>
                </c:pt>
                <c:pt idx="35">
                  <c:v>-2.0815461914182167</c:v>
                </c:pt>
                <c:pt idx="36">
                  <c:v>-1.6408502459155403</c:v>
                </c:pt>
                <c:pt idx="37">
                  <c:v>2.1907582457706192</c:v>
                </c:pt>
                <c:pt idx="38">
                  <c:v>9.854340231120668</c:v>
                </c:pt>
                <c:pt idx="39">
                  <c:v>1.7754942767950046</c:v>
                </c:pt>
                <c:pt idx="40">
                  <c:v>38.366356018482257</c:v>
                </c:pt>
                <c:pt idx="41">
                  <c:v>73.841688368055557</c:v>
                </c:pt>
                <c:pt idx="42">
                  <c:v>95.318618725525084</c:v>
                </c:pt>
                <c:pt idx="43">
                  <c:v>83.211720226843099</c:v>
                </c:pt>
                <c:pt idx="44">
                  <c:v>77.746691871455582</c:v>
                </c:pt>
                <c:pt idx="45">
                  <c:v>52.013329223000248</c:v>
                </c:pt>
                <c:pt idx="46">
                  <c:v>43.000637755102041</c:v>
                </c:pt>
                <c:pt idx="47">
                  <c:v>1.5602864406450725</c:v>
                </c:pt>
                <c:pt idx="48">
                  <c:v>28.370855362207202</c:v>
                </c:pt>
                <c:pt idx="49">
                  <c:v>-23.634033007530835</c:v>
                </c:pt>
                <c:pt idx="50">
                  <c:v>-12.148451406194376</c:v>
                </c:pt>
                <c:pt idx="51">
                  <c:v>-28.084627667295685</c:v>
                </c:pt>
                <c:pt idx="52">
                  <c:v>-38.40665873959572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A-4194-AAFC-E9F2B8B8D38B}"/>
            </c:ext>
          </c:extLst>
        </c:ser>
        <c:ser>
          <c:idx val="1"/>
          <c:order val="1"/>
          <c:tx>
            <c:strRef>
              <c:f>'Trend Analysis'!$BY$62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Analysis'!$BY$63:$BY$115</c:f>
              <c:numCache>
                <c:formatCode>General</c:formatCode>
                <c:ptCount val="53"/>
                <c:pt idx="0">
                  <c:v>-37.087499999999999</c:v>
                </c:pt>
                <c:pt idx="1">
                  <c:v>-11.940000000000001</c:v>
                </c:pt>
                <c:pt idx="2">
                  <c:v>-44.341758267404138</c:v>
                </c:pt>
                <c:pt idx="3">
                  <c:v>-38.066406952125618</c:v>
                </c:pt>
                <c:pt idx="4">
                  <c:v>-49.28916551378861</c:v>
                </c:pt>
                <c:pt idx="5">
                  <c:v>-9.7655200214995972</c:v>
                </c:pt>
                <c:pt idx="6">
                  <c:v>-33.283477305332553</c:v>
                </c:pt>
                <c:pt idx="7">
                  <c:v>-0.80623488309594116</c:v>
                </c:pt>
                <c:pt idx="8">
                  <c:v>5.4620098768370324</c:v>
                </c:pt>
                <c:pt idx="9">
                  <c:v>7.9239001189999998</c:v>
                </c:pt>
                <c:pt idx="10">
                  <c:v>8.3513420956294802</c:v>
                </c:pt>
                <c:pt idx="11">
                  <c:v>7.6311575560260758</c:v>
                </c:pt>
                <c:pt idx="12">
                  <c:v>5.3011908891201296</c:v>
                </c:pt>
                <c:pt idx="13">
                  <c:v>-11.552549427679502</c:v>
                </c:pt>
                <c:pt idx="14">
                  <c:v>-1.5765055628124862</c:v>
                </c:pt>
                <c:pt idx="15">
                  <c:v>3.1</c:v>
                </c:pt>
                <c:pt idx="16">
                  <c:v>7.6</c:v>
                </c:pt>
                <c:pt idx="17">
                  <c:v>1.4965284293488459</c:v>
                </c:pt>
                <c:pt idx="18">
                  <c:v>-6.9</c:v>
                </c:pt>
                <c:pt idx="19">
                  <c:v>-1.7211240286873966</c:v>
                </c:pt>
                <c:pt idx="20">
                  <c:v>6.5284864267437808</c:v>
                </c:pt>
                <c:pt idx="21">
                  <c:v>28.492966718892589</c:v>
                </c:pt>
                <c:pt idx="22">
                  <c:v>11.434948979591839</c:v>
                </c:pt>
                <c:pt idx="23">
                  <c:v>14.340878320398161</c:v>
                </c:pt>
                <c:pt idx="24">
                  <c:v>9.5448856872500834</c:v>
                </c:pt>
                <c:pt idx="25">
                  <c:v>12.817777777777776</c:v>
                </c:pt>
                <c:pt idx="26">
                  <c:v>15.426406135865598</c:v>
                </c:pt>
                <c:pt idx="27">
                  <c:v>23.700286214703748</c:v>
                </c:pt>
                <c:pt idx="28">
                  <c:v>9.7222222222222232</c:v>
                </c:pt>
                <c:pt idx="29">
                  <c:v>-2.8807750779458372</c:v>
                </c:pt>
                <c:pt idx="30">
                  <c:v>-18.456863522261855</c:v>
                </c:pt>
                <c:pt idx="31">
                  <c:v>-15.514799398774425</c:v>
                </c:pt>
                <c:pt idx="32">
                  <c:v>-9.420002642356982</c:v>
                </c:pt>
                <c:pt idx="33">
                  <c:v>-40.830587735147198</c:v>
                </c:pt>
                <c:pt idx="34">
                  <c:v>-6.9601427721594291</c:v>
                </c:pt>
                <c:pt idx="35">
                  <c:v>-6.0887223836700395</c:v>
                </c:pt>
                <c:pt idx="36">
                  <c:v>-1.9077349982656946</c:v>
                </c:pt>
                <c:pt idx="37">
                  <c:v>4.0658548309565772</c:v>
                </c:pt>
                <c:pt idx="38">
                  <c:v>12.26824617631547</c:v>
                </c:pt>
                <c:pt idx="39">
                  <c:v>8.6689148978377304</c:v>
                </c:pt>
                <c:pt idx="40">
                  <c:v>33.309387755102044</c:v>
                </c:pt>
                <c:pt idx="41">
                  <c:v>67.266845703125</c:v>
                </c:pt>
                <c:pt idx="42">
                  <c:v>96.308012808147822</c:v>
                </c:pt>
                <c:pt idx="43">
                  <c:v>82.329862682963622</c:v>
                </c:pt>
                <c:pt idx="44">
                  <c:v>78.57421875</c:v>
                </c:pt>
                <c:pt idx="45">
                  <c:v>43.498061650796039</c:v>
                </c:pt>
                <c:pt idx="46">
                  <c:v>42.497959183673466</c:v>
                </c:pt>
                <c:pt idx="47">
                  <c:v>6.1266306946246827</c:v>
                </c:pt>
                <c:pt idx="48">
                  <c:v>24.609375</c:v>
                </c:pt>
                <c:pt idx="49">
                  <c:v>-27.108804043439655</c:v>
                </c:pt>
                <c:pt idx="50">
                  <c:v>-7.0295857988165675</c:v>
                </c:pt>
                <c:pt idx="51">
                  <c:v>-24.187303674483157</c:v>
                </c:pt>
                <c:pt idx="52">
                  <c:v>-32.239999999999995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A-4194-AAFC-E9F2B8B8D38B}"/>
            </c:ext>
          </c:extLst>
        </c:ser>
        <c:ser>
          <c:idx val="2"/>
          <c:order val="2"/>
          <c:tx>
            <c:strRef>
              <c:f>'Trend Analysis'!$BZ$62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Analysis'!$BZ$63:$BZ$115</c:f>
              <c:numCache>
                <c:formatCode>General</c:formatCode>
                <c:ptCount val="53"/>
                <c:pt idx="0">
                  <c:v>-45.183999999999997</c:v>
                </c:pt>
                <c:pt idx="1">
                  <c:v>-15.703499999999996</c:v>
                </c:pt>
                <c:pt idx="2">
                  <c:v>-49.186969526649769</c:v>
                </c:pt>
                <c:pt idx="3">
                  <c:v>-32.952292871392132</c:v>
                </c:pt>
                <c:pt idx="4">
                  <c:v>-45.929724815539082</c:v>
                </c:pt>
                <c:pt idx="5">
                  <c:v>-7.5348501842653421</c:v>
                </c:pt>
                <c:pt idx="6">
                  <c:v>-28.703115892798138</c:v>
                </c:pt>
                <c:pt idx="7">
                  <c:v>1.3067245483398438</c:v>
                </c:pt>
                <c:pt idx="8">
                  <c:v>6.4127115573728073</c:v>
                </c:pt>
                <c:pt idx="9">
                  <c:v>7.6163086079999998</c:v>
                </c:pt>
                <c:pt idx="10">
                  <c:v>6.6514377855415212</c:v>
                </c:pt>
                <c:pt idx="11">
                  <c:v>10.458988333858837</c:v>
                </c:pt>
                <c:pt idx="12">
                  <c:v>7.2636678200692026</c:v>
                </c:pt>
                <c:pt idx="13">
                  <c:v>-7.8474491416389887</c:v>
                </c:pt>
                <c:pt idx="14">
                  <c:v>-0.28061224489795927</c:v>
                </c:pt>
                <c:pt idx="15">
                  <c:v>3.7</c:v>
                </c:pt>
                <c:pt idx="16">
                  <c:v>9.6</c:v>
                </c:pt>
                <c:pt idx="17">
                  <c:v>3.0418091909577631</c:v>
                </c:pt>
                <c:pt idx="18">
                  <c:v>-2</c:v>
                </c:pt>
                <c:pt idx="19">
                  <c:v>0.21907582457706193</c:v>
                </c:pt>
                <c:pt idx="20">
                  <c:v>9.9154929577464799</c:v>
                </c:pt>
                <c:pt idx="21">
                  <c:v>38.047258775861451</c:v>
                </c:pt>
                <c:pt idx="22">
                  <c:v>16.221655328798189</c:v>
                </c:pt>
                <c:pt idx="23">
                  <c:v>16.923868312757204</c:v>
                </c:pt>
                <c:pt idx="24">
                  <c:v>11.063859093335168</c:v>
                </c:pt>
                <c:pt idx="25">
                  <c:v>13.815020049008686</c:v>
                </c:pt>
                <c:pt idx="26">
                  <c:v>11.599814844487174</c:v>
                </c:pt>
                <c:pt idx="27">
                  <c:v>25.819739083759245</c:v>
                </c:pt>
                <c:pt idx="28">
                  <c:v>12.620894887873312</c:v>
                </c:pt>
                <c:pt idx="29">
                  <c:v>-3.5649615210502481</c:v>
                </c:pt>
                <c:pt idx="30">
                  <c:v>-17.56056439242133</c:v>
                </c:pt>
                <c:pt idx="31">
                  <c:v>-9.1899460419370254</c:v>
                </c:pt>
                <c:pt idx="32">
                  <c:v>-9.46207986210859</c:v>
                </c:pt>
                <c:pt idx="33">
                  <c:v>-53.276598029477306</c:v>
                </c:pt>
                <c:pt idx="34">
                  <c:v>-8.4083831327329346</c:v>
                </c:pt>
                <c:pt idx="35">
                  <c:v>-5.9917355371900838</c:v>
                </c:pt>
                <c:pt idx="36">
                  <c:v>-1.2474938739140125</c:v>
                </c:pt>
                <c:pt idx="37">
                  <c:v>3.6860879904875148</c:v>
                </c:pt>
                <c:pt idx="38">
                  <c:v>9.5467546187739956</c:v>
                </c:pt>
                <c:pt idx="39">
                  <c:v>2.0488187432604636</c:v>
                </c:pt>
                <c:pt idx="40">
                  <c:v>36.057660517093169</c:v>
                </c:pt>
                <c:pt idx="41">
                  <c:v>70.007867092415196</c:v>
                </c:pt>
                <c:pt idx="42">
                  <c:v>95.8007894515831</c:v>
                </c:pt>
                <c:pt idx="43">
                  <c:v>81.586145947310825</c:v>
                </c:pt>
                <c:pt idx="44">
                  <c:v>82.441537851763769</c:v>
                </c:pt>
                <c:pt idx="45">
                  <c:v>57.407407407407405</c:v>
                </c:pt>
                <c:pt idx="46">
                  <c:v>37.21442538551026</c:v>
                </c:pt>
                <c:pt idx="47">
                  <c:v>1.125822229718334</c:v>
                </c:pt>
                <c:pt idx="48">
                  <c:v>27.173119065010958</c:v>
                </c:pt>
                <c:pt idx="49">
                  <c:v>-31.242903310332775</c:v>
                </c:pt>
                <c:pt idx="50">
                  <c:v>-11.621900826446279</c:v>
                </c:pt>
                <c:pt idx="51">
                  <c:v>-34.271999999999998</c:v>
                </c:pt>
                <c:pt idx="52">
                  <c:v>-36.579789666209422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A-4194-AAFC-E9F2B8B8D38B}"/>
            </c:ext>
          </c:extLst>
        </c:ser>
        <c:ser>
          <c:idx val="3"/>
          <c:order val="3"/>
          <c:tx>
            <c:strRef>
              <c:f>'Trend Analysis'!$CA$62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Analysis'!$CA$63:$CA$115</c:f>
              <c:numCache>
                <c:formatCode>General</c:formatCode>
                <c:ptCount val="53"/>
                <c:pt idx="0">
                  <c:v>-58.059400000000004</c:v>
                </c:pt>
                <c:pt idx="1">
                  <c:v>-15.177599999999998</c:v>
                </c:pt>
                <c:pt idx="2">
                  <c:v>-50.054822156922945</c:v>
                </c:pt>
                <c:pt idx="3">
                  <c:v>-30.472117344381701</c:v>
                </c:pt>
                <c:pt idx="4">
                  <c:v>-47.768299940487999</c:v>
                </c:pt>
                <c:pt idx="5">
                  <c:v>-5.4641076429205642</c:v>
                </c:pt>
                <c:pt idx="6">
                  <c:v>-26.8595041322314</c:v>
                </c:pt>
                <c:pt idx="7">
                  <c:v>0.32947178233606134</c:v>
                </c:pt>
                <c:pt idx="8">
                  <c:v>11.146556577218991</c:v>
                </c:pt>
                <c:pt idx="9">
                  <c:v>5.2509976900000002</c:v>
                </c:pt>
                <c:pt idx="10">
                  <c:v>5.208333333333333</c:v>
                </c:pt>
                <c:pt idx="11">
                  <c:v>6.8877551020408152</c:v>
                </c:pt>
                <c:pt idx="12">
                  <c:v>4.536862003780719</c:v>
                </c:pt>
                <c:pt idx="13">
                  <c:v>-1.7159763313609466</c:v>
                </c:pt>
                <c:pt idx="14">
                  <c:v>-0.88888888888888928</c:v>
                </c:pt>
                <c:pt idx="15">
                  <c:v>4.7</c:v>
                </c:pt>
                <c:pt idx="16">
                  <c:v>23.8</c:v>
                </c:pt>
                <c:pt idx="17">
                  <c:v>8.1360946745562135</c:v>
                </c:pt>
                <c:pt idx="18">
                  <c:v>-2.6</c:v>
                </c:pt>
                <c:pt idx="19">
                  <c:v>0.19837333862328874</c:v>
                </c:pt>
                <c:pt idx="20">
                  <c:v>8.7073367374361723</c:v>
                </c:pt>
                <c:pt idx="21">
                  <c:v>32.197672457412722</c:v>
                </c:pt>
                <c:pt idx="22">
                  <c:v>21.706864564007422</c:v>
                </c:pt>
                <c:pt idx="23">
                  <c:v>15.234839476813317</c:v>
                </c:pt>
                <c:pt idx="24">
                  <c:v>9.1612135633551439</c:v>
                </c:pt>
                <c:pt idx="25">
                  <c:v>19.111570247933887</c:v>
                </c:pt>
                <c:pt idx="26">
                  <c:v>15.123456790123454</c:v>
                </c:pt>
                <c:pt idx="27">
                  <c:v>35.315101070154576</c:v>
                </c:pt>
                <c:pt idx="28">
                  <c:v>15.522279035792547</c:v>
                </c:pt>
                <c:pt idx="29">
                  <c:v>3.3818938605619144</c:v>
                </c:pt>
                <c:pt idx="30">
                  <c:v>-11.218836565096954</c:v>
                </c:pt>
                <c:pt idx="31">
                  <c:v>-7.9999999999999991</c:v>
                </c:pt>
                <c:pt idx="32">
                  <c:v>-1.1772853185595566</c:v>
                </c:pt>
                <c:pt idx="33">
                  <c:v>-47.16796875</c:v>
                </c:pt>
                <c:pt idx="34">
                  <c:v>-3.7037037037037042</c:v>
                </c:pt>
                <c:pt idx="35">
                  <c:v>-2.6785714285714288</c:v>
                </c:pt>
                <c:pt idx="36">
                  <c:v>-2.7681660899653986</c:v>
                </c:pt>
                <c:pt idx="37">
                  <c:v>10.284664830119373</c:v>
                </c:pt>
                <c:pt idx="38">
                  <c:v>6.8052930056710785</c:v>
                </c:pt>
                <c:pt idx="39">
                  <c:v>1.4692378328741966</c:v>
                </c:pt>
                <c:pt idx="40">
                  <c:v>44.44444444444445</c:v>
                </c:pt>
                <c:pt idx="41">
                  <c:v>87.890625</c:v>
                </c:pt>
                <c:pt idx="42">
                  <c:v>100</c:v>
                </c:pt>
                <c:pt idx="43">
                  <c:v>88.581314878892741</c:v>
                </c:pt>
                <c:pt idx="44">
                  <c:v>86.682520808561236</c:v>
                </c:pt>
                <c:pt idx="45">
                  <c:v>62.04986149584488</c:v>
                </c:pt>
                <c:pt idx="46">
                  <c:v>36.294896030245752</c:v>
                </c:pt>
                <c:pt idx="47">
                  <c:v>2.947845804988662</c:v>
                </c:pt>
                <c:pt idx="48">
                  <c:v>44</c:v>
                </c:pt>
                <c:pt idx="49">
                  <c:v>-43.75</c:v>
                </c:pt>
                <c:pt idx="50">
                  <c:v>-6.6115702479338827</c:v>
                </c:pt>
                <c:pt idx="51">
                  <c:v>-26.666666666666671</c:v>
                </c:pt>
                <c:pt idx="52">
                  <c:v>-3.1111111111111103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A-4194-AAFC-E9F2B8B8D38B}"/>
            </c:ext>
          </c:extLst>
        </c:ser>
        <c:ser>
          <c:idx val="4"/>
          <c:order val="4"/>
          <c:tx>
            <c:strRef>
              <c:f>'Trend Analysis'!$CB$62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Analysis'!$CB$63:$CB$115</c:f>
              <c:numCache>
                <c:formatCode>General</c:formatCode>
                <c:ptCount val="53"/>
                <c:pt idx="0">
                  <c:v>-35.86</c:v>
                </c:pt>
                <c:pt idx="1">
                  <c:v>-9.0160000000000018</c:v>
                </c:pt>
                <c:pt idx="2">
                  <c:v>-40.76520967555264</c:v>
                </c:pt>
                <c:pt idx="3">
                  <c:v>-30.107310481639342</c:v>
                </c:pt>
                <c:pt idx="4">
                  <c:v>-44.427728116039802</c:v>
                </c:pt>
                <c:pt idx="5">
                  <c:v>0.34530560806553268</c:v>
                </c:pt>
                <c:pt idx="6">
                  <c:v>-24.365192943351786</c:v>
                </c:pt>
                <c:pt idx="7">
                  <c:v>0.79254864004264303</c:v>
                </c:pt>
                <c:pt idx="8">
                  <c:v>10.026654935044768</c:v>
                </c:pt>
                <c:pt idx="9">
                  <c:v>9.2162500000000005</c:v>
                </c:pt>
                <c:pt idx="10">
                  <c:v>6.7466359092656667</c:v>
                </c:pt>
                <c:pt idx="11">
                  <c:v>6.8698060941828256</c:v>
                </c:pt>
                <c:pt idx="12">
                  <c:v>5.0415512465373959</c:v>
                </c:pt>
                <c:pt idx="13">
                  <c:v>-10.444104698926116</c:v>
                </c:pt>
                <c:pt idx="14">
                  <c:v>-2.0240281050759727</c:v>
                </c:pt>
                <c:pt idx="15">
                  <c:v>-1.1000000000000001</c:v>
                </c:pt>
                <c:pt idx="16">
                  <c:v>0.4</c:v>
                </c:pt>
                <c:pt idx="17">
                  <c:v>0</c:v>
                </c:pt>
                <c:pt idx="18">
                  <c:v>-10.1</c:v>
                </c:pt>
                <c:pt idx="19">
                  <c:v>-3.8575376285261398</c:v>
                </c:pt>
                <c:pt idx="20">
                  <c:v>3.4514243973703431</c:v>
                </c:pt>
                <c:pt idx="21">
                  <c:v>28.529779258642236</c:v>
                </c:pt>
                <c:pt idx="22">
                  <c:v>6.5497098721108493</c:v>
                </c:pt>
                <c:pt idx="23">
                  <c:v>5.2880886426592797</c:v>
                </c:pt>
                <c:pt idx="24">
                  <c:v>4.798828125</c:v>
                </c:pt>
                <c:pt idx="25">
                  <c:v>6.8837016717561195</c:v>
                </c:pt>
                <c:pt idx="26">
                  <c:v>3.7242228377962454</c:v>
                </c:pt>
                <c:pt idx="27">
                  <c:v>17.253660466956866</c:v>
                </c:pt>
                <c:pt idx="28">
                  <c:v>6.4893446563050796</c:v>
                </c:pt>
                <c:pt idx="29">
                  <c:v>-6.5140235457063707</c:v>
                </c:pt>
                <c:pt idx="30">
                  <c:v>-23.176206509539838</c:v>
                </c:pt>
                <c:pt idx="31">
                  <c:v>-18.075951096236597</c:v>
                </c:pt>
                <c:pt idx="32">
                  <c:v>-8.2190082644628077</c:v>
                </c:pt>
                <c:pt idx="33">
                  <c:v>-46.090396431276822</c:v>
                </c:pt>
                <c:pt idx="34">
                  <c:v>-7.8609485544589051</c:v>
                </c:pt>
                <c:pt idx="35">
                  <c:v>-2.6465028355387523</c:v>
                </c:pt>
                <c:pt idx="36">
                  <c:v>-1.5714285714285712</c:v>
                </c:pt>
                <c:pt idx="37">
                  <c:v>3.2295271049596321</c:v>
                </c:pt>
                <c:pt idx="38">
                  <c:v>11.322419370649936</c:v>
                </c:pt>
                <c:pt idx="39">
                  <c:v>4.0905770635500369</c:v>
                </c:pt>
                <c:pt idx="40">
                  <c:v>41.326530612244902</c:v>
                </c:pt>
                <c:pt idx="41">
                  <c:v>74.197384066587389</c:v>
                </c:pt>
                <c:pt idx="42">
                  <c:v>94.80609418282549</c:v>
                </c:pt>
                <c:pt idx="43">
                  <c:v>89.049791707994444</c:v>
                </c:pt>
                <c:pt idx="44">
                  <c:v>82.454749636675913</c:v>
                </c:pt>
                <c:pt idx="45">
                  <c:v>53.904082441537845</c:v>
                </c:pt>
                <c:pt idx="46">
                  <c:v>41</c:v>
                </c:pt>
                <c:pt idx="47">
                  <c:v>-4.95</c:v>
                </c:pt>
                <c:pt idx="48">
                  <c:v>28.166089965397916</c:v>
                </c:pt>
                <c:pt idx="49">
                  <c:v>-28.922495274102072</c:v>
                </c:pt>
                <c:pt idx="50">
                  <c:v>-3.9351851851851851</c:v>
                </c:pt>
                <c:pt idx="51">
                  <c:v>-30.991735537190092</c:v>
                </c:pt>
                <c:pt idx="52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EA-4194-AAFC-E9F2B8B8D38B}"/>
            </c:ext>
          </c:extLst>
        </c:ser>
        <c:ser>
          <c:idx val="5"/>
          <c:order val="5"/>
          <c:tx>
            <c:strRef>
              <c:f>'Trend Analysis'!$CC$62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Analysis'!$CC$63:$CC$115</c:f>
              <c:numCache>
                <c:formatCode>General</c:formatCode>
                <c:ptCount val="53"/>
                <c:pt idx="0">
                  <c:v>-43.804799999999993</c:v>
                </c:pt>
                <c:pt idx="1">
                  <c:v>-9.3058000000000014</c:v>
                </c:pt>
                <c:pt idx="2">
                  <c:v>-46.0817906728373</c:v>
                </c:pt>
                <c:pt idx="3">
                  <c:v>-37.081037649219461</c:v>
                </c:pt>
                <c:pt idx="4">
                  <c:v>-56.095663265306115</c:v>
                </c:pt>
                <c:pt idx="5">
                  <c:v>-8.617768595041321</c:v>
                </c:pt>
                <c:pt idx="6">
                  <c:v>-29.933061224489794</c:v>
                </c:pt>
                <c:pt idx="7">
                  <c:v>-1.54469656217908</c:v>
                </c:pt>
                <c:pt idx="8">
                  <c:v>6.8346799646509266</c:v>
                </c:pt>
                <c:pt idx="9">
                  <c:v>2.594548396</c:v>
                </c:pt>
                <c:pt idx="10">
                  <c:v>6.4542211652794297</c:v>
                </c:pt>
                <c:pt idx="11">
                  <c:v>2.6095346695320387</c:v>
                </c:pt>
                <c:pt idx="12">
                  <c:v>2.7287359790754997</c:v>
                </c:pt>
                <c:pt idx="13">
                  <c:v>-13.568230974297069</c:v>
                </c:pt>
                <c:pt idx="14">
                  <c:v>-1.0972516950468407</c:v>
                </c:pt>
                <c:pt idx="15">
                  <c:v>2.1</c:v>
                </c:pt>
                <c:pt idx="16">
                  <c:v>6.3</c:v>
                </c:pt>
                <c:pt idx="17">
                  <c:v>3.1688546853779989</c:v>
                </c:pt>
                <c:pt idx="18">
                  <c:v>-6.2</c:v>
                </c:pt>
                <c:pt idx="19">
                  <c:v>0.30365087211355124</c:v>
                </c:pt>
                <c:pt idx="20">
                  <c:v>3.4234995773457308</c:v>
                </c:pt>
                <c:pt idx="21">
                  <c:v>26.504155124653739</c:v>
                </c:pt>
                <c:pt idx="22">
                  <c:v>13.868655672746344</c:v>
                </c:pt>
                <c:pt idx="23">
                  <c:v>11.302437641723357</c:v>
                </c:pt>
                <c:pt idx="24">
                  <c:v>6.9637345679012332</c:v>
                </c:pt>
                <c:pt idx="25">
                  <c:v>9.5259868922420381</c:v>
                </c:pt>
                <c:pt idx="26">
                  <c:v>9.1124260355029598</c:v>
                </c:pt>
                <c:pt idx="27">
                  <c:v>31.628460207612459</c:v>
                </c:pt>
                <c:pt idx="28">
                  <c:v>9.1836734693877542</c:v>
                </c:pt>
                <c:pt idx="29">
                  <c:v>2.4102360642729619</c:v>
                </c:pt>
                <c:pt idx="30">
                  <c:v>-20.5761316872428</c:v>
                </c:pt>
                <c:pt idx="31">
                  <c:v>-18.262915400450936</c:v>
                </c:pt>
                <c:pt idx="32">
                  <c:v>-8.6120722798923488</c:v>
                </c:pt>
                <c:pt idx="33">
                  <c:v>-55.183673469387763</c:v>
                </c:pt>
                <c:pt idx="34">
                  <c:v>-7.5802615933412616</c:v>
                </c:pt>
                <c:pt idx="35">
                  <c:v>-11.111111111111112</c:v>
                </c:pt>
                <c:pt idx="36">
                  <c:v>-2.1365960555149743</c:v>
                </c:pt>
                <c:pt idx="37">
                  <c:v>5.2965142598460835</c:v>
                </c:pt>
                <c:pt idx="38">
                  <c:v>8.1632653061224492</c:v>
                </c:pt>
                <c:pt idx="39">
                  <c:v>5.707491082045185</c:v>
                </c:pt>
                <c:pt idx="40">
                  <c:v>31.185697419463654</c:v>
                </c:pt>
                <c:pt idx="41">
                  <c:v>74.026598301554245</c:v>
                </c:pt>
                <c:pt idx="42">
                  <c:v>97.452333990795537</c:v>
                </c:pt>
                <c:pt idx="43">
                  <c:v>88.129945855893382</c:v>
                </c:pt>
                <c:pt idx="44">
                  <c:v>72.786458333333343</c:v>
                </c:pt>
                <c:pt idx="45">
                  <c:v>44.081632653061227</c:v>
                </c:pt>
                <c:pt idx="46">
                  <c:v>58.261656858306921</c:v>
                </c:pt>
                <c:pt idx="47">
                  <c:v>4.7407407407407423</c:v>
                </c:pt>
                <c:pt idx="48">
                  <c:v>29.629629629629633</c:v>
                </c:pt>
                <c:pt idx="49">
                  <c:v>0</c:v>
                </c:pt>
                <c:pt idx="50">
                  <c:v>-4.4117647058823541</c:v>
                </c:pt>
                <c:pt idx="51">
                  <c:v>-15.625</c:v>
                </c:pt>
                <c:pt idx="52">
                  <c:v>-43.20987654320988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A-4194-AAFC-E9F2B8B8D38B}"/>
            </c:ext>
          </c:extLst>
        </c:ser>
        <c:ser>
          <c:idx val="8"/>
          <c:order val="8"/>
          <c:tx>
            <c:strRef>
              <c:f>'Trend Analysis'!$CF$62</c:f>
              <c:strCache>
                <c:ptCount val="1"/>
                <c:pt idx="0">
                  <c:v>AUS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'Trend Analysis'!$BW$63:$BW$115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Analysis'!$CF$63:$CF$115</c:f>
              <c:numCache>
                <c:formatCode>General</c:formatCode>
                <c:ptCount val="53"/>
                <c:pt idx="0">
                  <c:v>-41.716499999999996</c:v>
                </c:pt>
                <c:pt idx="1">
                  <c:v>-13.384800000000002</c:v>
                </c:pt>
                <c:pt idx="2">
                  <c:v>-47.753485456119584</c:v>
                </c:pt>
                <c:pt idx="3">
                  <c:v>-34.37660208753114</c:v>
                </c:pt>
                <c:pt idx="4">
                  <c:v>-47.556551448119023</c:v>
                </c:pt>
                <c:pt idx="5">
                  <c:v>-6.9983657361403644</c:v>
                </c:pt>
                <c:pt idx="6">
                  <c:v>-28.181215213833489</c:v>
                </c:pt>
                <c:pt idx="7">
                  <c:v>0.89609463905824183</c:v>
                </c:pt>
                <c:pt idx="8">
                  <c:v>8.079637030870682</c:v>
                </c:pt>
                <c:pt idx="9">
                  <c:v>8.8499206449999992</c:v>
                </c:pt>
                <c:pt idx="10">
                  <c:v>8.1160314102334254</c:v>
                </c:pt>
                <c:pt idx="11">
                  <c:v>8.3953862214872359</c:v>
                </c:pt>
                <c:pt idx="12">
                  <c:v>6.8951929932431097</c:v>
                </c:pt>
                <c:pt idx="13">
                  <c:v>-8.6858325282401907</c:v>
                </c:pt>
                <c:pt idx="14">
                  <c:v>-0.11762391584449942</c:v>
                </c:pt>
                <c:pt idx="15">
                  <c:v>3.3</c:v>
                </c:pt>
                <c:pt idx="16">
                  <c:v>7.7</c:v>
                </c:pt>
                <c:pt idx="17">
                  <c:v>2.1685874155204132</c:v>
                </c:pt>
                <c:pt idx="18">
                  <c:v>-4.5</c:v>
                </c:pt>
                <c:pt idx="19">
                  <c:v>-0.50722097003088717</c:v>
                </c:pt>
                <c:pt idx="20">
                  <c:v>8.2295907647370861</c:v>
                </c:pt>
                <c:pt idx="21">
                  <c:v>31.665229548595008</c:v>
                </c:pt>
                <c:pt idx="22">
                  <c:v>12.570061537819061</c:v>
                </c:pt>
                <c:pt idx="23">
                  <c:v>14.510713855751783</c:v>
                </c:pt>
                <c:pt idx="24">
                  <c:v>9.8076740049359366</c:v>
                </c:pt>
                <c:pt idx="25">
                  <c:v>13.794526250640098</c:v>
                </c:pt>
                <c:pt idx="26">
                  <c:v>11.206188350263778</c:v>
                </c:pt>
                <c:pt idx="27">
                  <c:v>25.216262975778541</c:v>
                </c:pt>
                <c:pt idx="28">
                  <c:v>11.110181652049135</c:v>
                </c:pt>
                <c:pt idx="29">
                  <c:v>-3.8605249041271001</c:v>
                </c:pt>
                <c:pt idx="30">
                  <c:v>-19.512014855738585</c:v>
                </c:pt>
                <c:pt idx="31">
                  <c:v>-13.552231059490245</c:v>
                </c:pt>
                <c:pt idx="32">
                  <c:v>-9.6811967289467518</c:v>
                </c:pt>
                <c:pt idx="33">
                  <c:v>-46.477850399419026</c:v>
                </c:pt>
                <c:pt idx="34">
                  <c:v>-7.1869624264373</c:v>
                </c:pt>
                <c:pt idx="35">
                  <c:v>-4.4514324337177849</c:v>
                </c:pt>
                <c:pt idx="36">
                  <c:v>-1.6465972287680275</c:v>
                </c:pt>
                <c:pt idx="37">
                  <c:v>3.3563355145746576</c:v>
                </c:pt>
                <c:pt idx="38">
                  <c:v>10.070243771036367</c:v>
                </c:pt>
                <c:pt idx="39">
                  <c:v>3.4045218810092646</c:v>
                </c:pt>
                <c:pt idx="40">
                  <c:v>35.620750440695033</c:v>
                </c:pt>
                <c:pt idx="41">
                  <c:v>71.884120635606962</c:v>
                </c:pt>
                <c:pt idx="42">
                  <c:v>96.051209063700938</c:v>
                </c:pt>
                <c:pt idx="43">
                  <c:v>83.427721391155259</c:v>
                </c:pt>
                <c:pt idx="44">
                  <c:v>79.931187410848509</c:v>
                </c:pt>
                <c:pt idx="45">
                  <c:v>51.781924675499603</c:v>
                </c:pt>
                <c:pt idx="46">
                  <c:v>41.99069436992901</c:v>
                </c:pt>
                <c:pt idx="47">
                  <c:v>1.6683483561923724</c:v>
                </c:pt>
                <c:pt idx="48">
                  <c:v>27.399194972106489</c:v>
                </c:pt>
                <c:pt idx="49">
                  <c:v>-25.376203308420443</c:v>
                </c:pt>
                <c:pt idx="50">
                  <c:v>-8.7184713784718575</c:v>
                </c:pt>
                <c:pt idx="51">
                  <c:v>-28.88113599028982</c:v>
                </c:pt>
                <c:pt idx="52">
                  <c:v>-34.67587435954556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EA-4194-AAFC-E9F2B8B8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67968"/>
        <c:axId val="108869504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'Trend Analysis'!$CD$62</c15:sqref>
                        </c15:formulaRef>
                      </c:ext>
                    </c:extLst>
                    <c:strCache>
                      <c:ptCount val="1"/>
                      <c:pt idx="0">
                        <c:v>TAS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'Trend Analysis'!$BW$63:$BW$115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'Trend Analysis'!$CD$63:$CD$115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DEEA-4194-AAFC-E9F2B8B8D38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Analysis'!$CE$62</c15:sqref>
                        </c15:formulaRef>
                      </c:ext>
                    </c:extLst>
                    <c:strCache>
                      <c:ptCount val="1"/>
                      <c:pt idx="0">
                        <c:v>NT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Analysis'!$BW$63:$BW$115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Analysis'!$CE$63:$CE$115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EA-4194-AAFC-E9F2B8B8D38B}"/>
                  </c:ext>
                </c:extLst>
              </c15:ser>
            </c15:filteredLineSeries>
          </c:ext>
        </c:extLst>
      </c:lineChart>
      <c:dateAx>
        <c:axId val="1088679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869504"/>
        <c:crosses val="autoZero"/>
        <c:auto val="1"/>
        <c:lblOffset val="100"/>
        <c:baseTimeUnit val="months"/>
        <c:majorUnit val="3"/>
        <c:majorTimeUnit val="months"/>
      </c:dateAx>
      <c:valAx>
        <c:axId val="108869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867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Debt Finance Availability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 Analysis'!$CI$62</c:f>
              <c:strCache>
                <c:ptCount val="1"/>
                <c:pt idx="0">
                  <c:v>NSW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Analysis'!$CI$63:$CI$115</c:f>
              <c:numCache>
                <c:formatCode>General</c:formatCode>
                <c:ptCount val="53"/>
                <c:pt idx="0">
                  <c:v>-20.906400000000001</c:v>
                </c:pt>
                <c:pt idx="1">
                  <c:v>-7.1335999999999986</c:v>
                </c:pt>
                <c:pt idx="2">
                  <c:v>-7.349375410913872</c:v>
                </c:pt>
                <c:pt idx="3">
                  <c:v>-1.3271870147186871</c:v>
                </c:pt>
                <c:pt idx="4">
                  <c:v>1.9670787514514037</c:v>
                </c:pt>
                <c:pt idx="5">
                  <c:v>11.437417902045414</c:v>
                </c:pt>
                <c:pt idx="6">
                  <c:v>8.6615858244927111</c:v>
                </c:pt>
                <c:pt idx="7">
                  <c:v>14.26273508589812</c:v>
                </c:pt>
                <c:pt idx="8">
                  <c:v>15.301928166351605</c:v>
                </c:pt>
                <c:pt idx="9">
                  <c:v>12.845248809999999</c:v>
                </c:pt>
                <c:pt idx="10">
                  <c:v>12.406916623309051</c:v>
                </c:pt>
                <c:pt idx="11">
                  <c:v>8.6873463872613534</c:v>
                </c:pt>
                <c:pt idx="12">
                  <c:v>7.5904867714494211</c:v>
                </c:pt>
                <c:pt idx="13">
                  <c:v>10.592675141781131</c:v>
                </c:pt>
                <c:pt idx="14">
                  <c:v>4.5083097038437305</c:v>
                </c:pt>
                <c:pt idx="15">
                  <c:v>-4.0999999999999996</c:v>
                </c:pt>
                <c:pt idx="16">
                  <c:v>-3.3</c:v>
                </c:pt>
                <c:pt idx="17">
                  <c:v>-6.0469576189713203</c:v>
                </c:pt>
                <c:pt idx="18">
                  <c:v>-8</c:v>
                </c:pt>
                <c:pt idx="19">
                  <c:v>-3.7556848745659934</c:v>
                </c:pt>
                <c:pt idx="20">
                  <c:v>-7.3433050812849672</c:v>
                </c:pt>
                <c:pt idx="21">
                  <c:v>-14.961058395401828</c:v>
                </c:pt>
                <c:pt idx="22">
                  <c:v>-18.214632791892264</c:v>
                </c:pt>
                <c:pt idx="23">
                  <c:v>-7.5279698656322021</c:v>
                </c:pt>
                <c:pt idx="24">
                  <c:v>-14.030612244897961</c:v>
                </c:pt>
                <c:pt idx="25">
                  <c:v>-7.489471453435419</c:v>
                </c:pt>
                <c:pt idx="26">
                  <c:v>-23.67014369806094</c:v>
                </c:pt>
                <c:pt idx="27">
                  <c:v>-28.426895775623269</c:v>
                </c:pt>
                <c:pt idx="28">
                  <c:v>-34.305289375470402</c:v>
                </c:pt>
                <c:pt idx="29">
                  <c:v>-17.274267944210738</c:v>
                </c:pt>
                <c:pt idx="30">
                  <c:v>12.237252861602498</c:v>
                </c:pt>
                <c:pt idx="31">
                  <c:v>6.4379348442772226</c:v>
                </c:pt>
                <c:pt idx="32">
                  <c:v>8.5166015625</c:v>
                </c:pt>
                <c:pt idx="33">
                  <c:v>-11.996081257601007</c:v>
                </c:pt>
                <c:pt idx="34">
                  <c:v>-14.800347222222221</c:v>
                </c:pt>
                <c:pt idx="35">
                  <c:v>-15.262421956295528</c:v>
                </c:pt>
                <c:pt idx="36">
                  <c:v>8.6904290802193476</c:v>
                </c:pt>
                <c:pt idx="37">
                  <c:v>9.8039808515998992</c:v>
                </c:pt>
                <c:pt idx="38">
                  <c:v>6.8782678360600435</c:v>
                </c:pt>
                <c:pt idx="39">
                  <c:v>5.0983048660505483</c:v>
                </c:pt>
                <c:pt idx="40">
                  <c:v>-10.844568181384796</c:v>
                </c:pt>
                <c:pt idx="41">
                  <c:v>-7.046444893187374</c:v>
                </c:pt>
                <c:pt idx="42">
                  <c:v>-30.287200511362382</c:v>
                </c:pt>
                <c:pt idx="43">
                  <c:v>-24.962050936076913</c:v>
                </c:pt>
                <c:pt idx="44">
                  <c:v>-31.801453061535824</c:v>
                </c:pt>
                <c:pt idx="45">
                  <c:v>-23.530762167125804</c:v>
                </c:pt>
                <c:pt idx="46">
                  <c:v>-22.400779157535915</c:v>
                </c:pt>
                <c:pt idx="47">
                  <c:v>-9.7158003826530592</c:v>
                </c:pt>
                <c:pt idx="48">
                  <c:v>-14.955717307899171</c:v>
                </c:pt>
                <c:pt idx="49">
                  <c:v>6.982054157987502</c:v>
                </c:pt>
                <c:pt idx="50">
                  <c:v>-5.0884353741496611</c:v>
                </c:pt>
                <c:pt idx="51">
                  <c:v>-4.2600821945270484</c:v>
                </c:pt>
                <c:pt idx="52">
                  <c:v>13.629629629629628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D-4B77-A4FC-4A0A20FFD84F}"/>
            </c:ext>
          </c:extLst>
        </c:ser>
        <c:ser>
          <c:idx val="1"/>
          <c:order val="1"/>
          <c:tx>
            <c:strRef>
              <c:f>'Trend Analysis'!$CJ$62</c:f>
              <c:strCache>
                <c:ptCount val="1"/>
                <c:pt idx="0">
                  <c:v>QLD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Analysis'!$CJ$63:$CJ$115</c:f>
              <c:numCache>
                <c:formatCode>General</c:formatCode>
                <c:ptCount val="53"/>
                <c:pt idx="0">
                  <c:v>-8.7668999999999997</c:v>
                </c:pt>
                <c:pt idx="1">
                  <c:v>-0.64639999999999953</c:v>
                </c:pt>
                <c:pt idx="2">
                  <c:v>-2.9055520548904292</c:v>
                </c:pt>
                <c:pt idx="3">
                  <c:v>-1.345621526917161</c:v>
                </c:pt>
                <c:pt idx="4">
                  <c:v>6.309970642343167E-2</c:v>
                </c:pt>
                <c:pt idx="5">
                  <c:v>9.1872984412792249</c:v>
                </c:pt>
                <c:pt idx="6">
                  <c:v>5.5653063093312163</c:v>
                </c:pt>
                <c:pt idx="7">
                  <c:v>21.05168861417182</c:v>
                </c:pt>
                <c:pt idx="8">
                  <c:v>29.348315752790079</c:v>
                </c:pt>
                <c:pt idx="9">
                  <c:v>20.96551724</c:v>
                </c:pt>
                <c:pt idx="10">
                  <c:v>15.693012600229098</c:v>
                </c:pt>
                <c:pt idx="11">
                  <c:v>9.9719964483300316</c:v>
                </c:pt>
                <c:pt idx="12">
                  <c:v>10.622615331252167</c:v>
                </c:pt>
                <c:pt idx="13">
                  <c:v>7.8584807492195612</c:v>
                </c:pt>
                <c:pt idx="14">
                  <c:v>4.1248141975586687</c:v>
                </c:pt>
                <c:pt idx="15">
                  <c:v>-3.1</c:v>
                </c:pt>
                <c:pt idx="16">
                  <c:v>-3.2</c:v>
                </c:pt>
                <c:pt idx="17">
                  <c:v>-9.9866297616813657</c:v>
                </c:pt>
                <c:pt idx="18">
                  <c:v>-19.399999999999999</c:v>
                </c:pt>
                <c:pt idx="19">
                  <c:v>-7.8028280312735703</c:v>
                </c:pt>
                <c:pt idx="20">
                  <c:v>-9.6473830035276826</c:v>
                </c:pt>
                <c:pt idx="21">
                  <c:v>-18.071314199135692</c:v>
                </c:pt>
                <c:pt idx="22">
                  <c:v>-14.081632653061224</c:v>
                </c:pt>
                <c:pt idx="23">
                  <c:v>-10.016971453633609</c:v>
                </c:pt>
                <c:pt idx="24">
                  <c:v>-5.5706480266170129</c:v>
                </c:pt>
                <c:pt idx="25">
                  <c:v>-4.6000000000000014</c:v>
                </c:pt>
                <c:pt idx="26">
                  <c:v>-14.189189189189189</c:v>
                </c:pt>
                <c:pt idx="27">
                  <c:v>-23.414071510957321</c:v>
                </c:pt>
                <c:pt idx="28">
                  <c:v>-29.64506172839506</c:v>
                </c:pt>
                <c:pt idx="29">
                  <c:v>-14.749156123579581</c:v>
                </c:pt>
                <c:pt idx="30">
                  <c:v>9.0071343638525558</c:v>
                </c:pt>
                <c:pt idx="31">
                  <c:v>2.3586541796739513</c:v>
                </c:pt>
                <c:pt idx="32">
                  <c:v>6.0278768661646183</c:v>
                </c:pt>
                <c:pt idx="33">
                  <c:v>-12.368476990115848</c:v>
                </c:pt>
                <c:pt idx="34">
                  <c:v>-17.703747769185011</c:v>
                </c:pt>
                <c:pt idx="35">
                  <c:v>-13.399548208971277</c:v>
                </c:pt>
                <c:pt idx="36">
                  <c:v>13.0315422231119</c:v>
                </c:pt>
                <c:pt idx="37">
                  <c:v>5.7082198365646537</c:v>
                </c:pt>
                <c:pt idx="38">
                  <c:v>5.3360231003520431</c:v>
                </c:pt>
                <c:pt idx="39">
                  <c:v>1.7122473246135557</c:v>
                </c:pt>
                <c:pt idx="40">
                  <c:v>-8.4016326530612258</c:v>
                </c:pt>
                <c:pt idx="41">
                  <c:v>-12.65680473372781</c:v>
                </c:pt>
                <c:pt idx="42">
                  <c:v>-32.785156250000007</c:v>
                </c:pt>
                <c:pt idx="43">
                  <c:v>-24.198979591836732</c:v>
                </c:pt>
                <c:pt idx="44">
                  <c:v>-33.852860614945406</c:v>
                </c:pt>
                <c:pt idx="45">
                  <c:v>-18.33262605609351</c:v>
                </c:pt>
                <c:pt idx="46">
                  <c:v>-14.701460122289417</c:v>
                </c:pt>
                <c:pt idx="47">
                  <c:v>-6.1458333333333348</c:v>
                </c:pt>
                <c:pt idx="48">
                  <c:v>-9.124755859375</c:v>
                </c:pt>
                <c:pt idx="49">
                  <c:v>2.3727137913989131</c:v>
                </c:pt>
                <c:pt idx="50">
                  <c:v>-1.6845703125</c:v>
                </c:pt>
                <c:pt idx="51">
                  <c:v>0</c:v>
                </c:pt>
                <c:pt idx="52">
                  <c:v>4.4008875739644973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D-4B77-A4FC-4A0A20FFD84F}"/>
            </c:ext>
          </c:extLst>
        </c:ser>
        <c:ser>
          <c:idx val="2"/>
          <c:order val="2"/>
          <c:tx>
            <c:strRef>
              <c:f>'Trend Analysis'!$CK$62</c:f>
              <c:strCache>
                <c:ptCount val="1"/>
                <c:pt idx="0">
                  <c:v>VIC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Analysis'!$CK$63:$CK$115</c:f>
              <c:numCache>
                <c:formatCode>General</c:formatCode>
                <c:ptCount val="53"/>
                <c:pt idx="0">
                  <c:v>-21.056000000000004</c:v>
                </c:pt>
                <c:pt idx="1">
                  <c:v>-7.7400000000000011</c:v>
                </c:pt>
                <c:pt idx="2">
                  <c:v>-12.204765594387245</c:v>
                </c:pt>
                <c:pt idx="3">
                  <c:v>-3.2322416100603513</c:v>
                </c:pt>
                <c:pt idx="4">
                  <c:v>-0.55303462832293149</c:v>
                </c:pt>
                <c:pt idx="5">
                  <c:v>8.422127864124338</c:v>
                </c:pt>
                <c:pt idx="6">
                  <c:v>4.4104380366868252</c:v>
                </c:pt>
                <c:pt idx="7">
                  <c:v>10.304641723632813</c:v>
                </c:pt>
                <c:pt idx="8">
                  <c:v>8.8441477034199973</c:v>
                </c:pt>
                <c:pt idx="9">
                  <c:v>10.59660328</c:v>
                </c:pt>
                <c:pt idx="10">
                  <c:v>6.6648750335931188</c:v>
                </c:pt>
                <c:pt idx="11">
                  <c:v>4.6244163175832913</c:v>
                </c:pt>
                <c:pt idx="12">
                  <c:v>4.7833910034602081</c:v>
                </c:pt>
                <c:pt idx="13">
                  <c:v>6.322640381996222</c:v>
                </c:pt>
                <c:pt idx="14">
                  <c:v>2.5810657596371871</c:v>
                </c:pt>
                <c:pt idx="15">
                  <c:v>-3.6</c:v>
                </c:pt>
                <c:pt idx="16">
                  <c:v>-1.7</c:v>
                </c:pt>
                <c:pt idx="17">
                  <c:v>-3.959696609161214</c:v>
                </c:pt>
                <c:pt idx="18">
                  <c:v>-5.9</c:v>
                </c:pt>
                <c:pt idx="19">
                  <c:v>-7.5369296027334887</c:v>
                </c:pt>
                <c:pt idx="20">
                  <c:v>-8.6133703630232112</c:v>
                </c:pt>
                <c:pt idx="21">
                  <c:v>-12.57216106708738</c:v>
                </c:pt>
                <c:pt idx="22">
                  <c:v>-18.624149659863946</c:v>
                </c:pt>
                <c:pt idx="23">
                  <c:v>-8.3219021490626446</c:v>
                </c:pt>
                <c:pt idx="24">
                  <c:v>-6.3067095952204681</c:v>
                </c:pt>
                <c:pt idx="25">
                  <c:v>-3.5851525952327914</c:v>
                </c:pt>
                <c:pt idx="26">
                  <c:v>-24.185938863073936</c:v>
                </c:pt>
                <c:pt idx="27">
                  <c:v>-29.732315806669934</c:v>
                </c:pt>
                <c:pt idx="28">
                  <c:v>-19.991497502391329</c:v>
                </c:pt>
                <c:pt idx="29">
                  <c:v>-16.781097530305324</c:v>
                </c:pt>
                <c:pt idx="30">
                  <c:v>8.6455411063970917</c:v>
                </c:pt>
                <c:pt idx="31">
                  <c:v>10.188853220408445</c:v>
                </c:pt>
                <c:pt idx="32">
                  <c:v>7.3524130996840009</c:v>
                </c:pt>
                <c:pt idx="33">
                  <c:v>-13.74533544524685</c:v>
                </c:pt>
                <c:pt idx="34">
                  <c:v>-15.537412675700695</c:v>
                </c:pt>
                <c:pt idx="35">
                  <c:v>-13.499165476884714</c:v>
                </c:pt>
                <c:pt idx="36">
                  <c:v>5.726904317018124</c:v>
                </c:pt>
                <c:pt idx="37">
                  <c:v>8.9001907183725351</c:v>
                </c:pt>
                <c:pt idx="38">
                  <c:v>5.0709886881908828</c:v>
                </c:pt>
                <c:pt idx="39">
                  <c:v>1.8935174871909106</c:v>
                </c:pt>
                <c:pt idx="40">
                  <c:v>-5.0921477858328235</c:v>
                </c:pt>
                <c:pt idx="41">
                  <c:v>-2.7027027027027026</c:v>
                </c:pt>
                <c:pt idx="42">
                  <c:v>-33.232686980609422</c:v>
                </c:pt>
                <c:pt idx="43">
                  <c:v>-27.777777777777779</c:v>
                </c:pt>
                <c:pt idx="44">
                  <c:v>-28.502711776859506</c:v>
                </c:pt>
                <c:pt idx="45">
                  <c:v>-19.413326821525594</c:v>
                </c:pt>
                <c:pt idx="46">
                  <c:v>-15.625850845276107</c:v>
                </c:pt>
                <c:pt idx="47">
                  <c:v>-5.8418490417086968</c:v>
                </c:pt>
                <c:pt idx="48">
                  <c:v>-23.97279035792549</c:v>
                </c:pt>
                <c:pt idx="49">
                  <c:v>0.41242319670061445</c:v>
                </c:pt>
                <c:pt idx="50">
                  <c:v>-2.2093170054286073</c:v>
                </c:pt>
                <c:pt idx="51">
                  <c:v>1.26953125</c:v>
                </c:pt>
                <c:pt idx="52">
                  <c:v>1.078125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D-4B77-A4FC-4A0A20FFD84F}"/>
            </c:ext>
          </c:extLst>
        </c:ser>
        <c:ser>
          <c:idx val="3"/>
          <c:order val="3"/>
          <c:tx>
            <c:strRef>
              <c:f>'Trend Analysis'!$CL$62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Analysis'!$CL$63:$CL$115</c:f>
              <c:numCache>
                <c:formatCode>General</c:formatCode>
                <c:ptCount val="53"/>
                <c:pt idx="0">
                  <c:v>-18.8</c:v>
                </c:pt>
                <c:pt idx="1">
                  <c:v>-5.4929000000000006</c:v>
                </c:pt>
                <c:pt idx="2">
                  <c:v>-8.8373316959782464</c:v>
                </c:pt>
                <c:pt idx="3">
                  <c:v>0</c:v>
                </c:pt>
                <c:pt idx="4">
                  <c:v>-6.943066851815118</c:v>
                </c:pt>
                <c:pt idx="5">
                  <c:v>2.2129635953828291</c:v>
                </c:pt>
                <c:pt idx="6">
                  <c:v>4.6487603305785115</c:v>
                </c:pt>
                <c:pt idx="7">
                  <c:v>0</c:v>
                </c:pt>
                <c:pt idx="8">
                  <c:v>0.46913116907487334</c:v>
                </c:pt>
                <c:pt idx="9">
                  <c:v>0</c:v>
                </c:pt>
                <c:pt idx="10">
                  <c:v>3.4722222222222223</c:v>
                </c:pt>
                <c:pt idx="11">
                  <c:v>5.895691609977324</c:v>
                </c:pt>
                <c:pt idx="12">
                  <c:v>1.7853392144507454</c:v>
                </c:pt>
                <c:pt idx="13">
                  <c:v>6.5088757396449708</c:v>
                </c:pt>
                <c:pt idx="14">
                  <c:v>8</c:v>
                </c:pt>
                <c:pt idx="15">
                  <c:v>-1.7</c:v>
                </c:pt>
                <c:pt idx="16">
                  <c:v>0</c:v>
                </c:pt>
                <c:pt idx="17">
                  <c:v>0</c:v>
                </c:pt>
                <c:pt idx="18">
                  <c:v>-5.8</c:v>
                </c:pt>
                <c:pt idx="19">
                  <c:v>-1.0315413608411026</c:v>
                </c:pt>
                <c:pt idx="20">
                  <c:v>-2.1499596882558447</c:v>
                </c:pt>
                <c:pt idx="21">
                  <c:v>-14.10018552875696</c:v>
                </c:pt>
                <c:pt idx="22">
                  <c:v>-15.60128183504807</c:v>
                </c:pt>
                <c:pt idx="23">
                  <c:v>-7.7288941736028542</c:v>
                </c:pt>
                <c:pt idx="24">
                  <c:v>0</c:v>
                </c:pt>
                <c:pt idx="25">
                  <c:v>-2.8925619834710754</c:v>
                </c:pt>
                <c:pt idx="26">
                  <c:v>-32.793209876543209</c:v>
                </c:pt>
                <c:pt idx="27">
                  <c:v>-19.024970273483948</c:v>
                </c:pt>
                <c:pt idx="28">
                  <c:v>-35.062089116143177</c:v>
                </c:pt>
                <c:pt idx="29">
                  <c:v>-15.920915712799166</c:v>
                </c:pt>
                <c:pt idx="30">
                  <c:v>10.180055401662049</c:v>
                </c:pt>
                <c:pt idx="31">
                  <c:v>5.6666666666666652</c:v>
                </c:pt>
                <c:pt idx="32">
                  <c:v>2.2160664819944595</c:v>
                </c:pt>
                <c:pt idx="33">
                  <c:v>0</c:v>
                </c:pt>
                <c:pt idx="34">
                  <c:v>-9.2592592592592595</c:v>
                </c:pt>
                <c:pt idx="35">
                  <c:v>-12.244897959183671</c:v>
                </c:pt>
                <c:pt idx="36">
                  <c:v>8.3333333333333321</c:v>
                </c:pt>
                <c:pt idx="37">
                  <c:v>15.426997245179061</c:v>
                </c:pt>
                <c:pt idx="38">
                  <c:v>9.5486111111111107</c:v>
                </c:pt>
                <c:pt idx="39">
                  <c:v>9.0830449826989614</c:v>
                </c:pt>
                <c:pt idx="40">
                  <c:v>2.0408163265306123</c:v>
                </c:pt>
                <c:pt idx="41">
                  <c:v>-12.5</c:v>
                </c:pt>
                <c:pt idx="42">
                  <c:v>-5.5785123966942143</c:v>
                </c:pt>
                <c:pt idx="43">
                  <c:v>-31.487889273356394</c:v>
                </c:pt>
                <c:pt idx="44">
                  <c:v>-17.122473246135552</c:v>
                </c:pt>
                <c:pt idx="45">
                  <c:v>-33.2409972299169</c:v>
                </c:pt>
                <c:pt idx="46">
                  <c:v>-14.555765595463138</c:v>
                </c:pt>
                <c:pt idx="47">
                  <c:v>4.5351473922902485</c:v>
                </c:pt>
                <c:pt idx="48">
                  <c:v>-8.8888888888888928</c:v>
                </c:pt>
                <c:pt idx="49">
                  <c:v>0</c:v>
                </c:pt>
                <c:pt idx="50">
                  <c:v>-4.1322314049586772</c:v>
                </c:pt>
                <c:pt idx="51">
                  <c:v>4.6875</c:v>
                </c:pt>
                <c:pt idx="52">
                  <c:v>4.0816326530612246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D-4B77-A4FC-4A0A20FFD84F}"/>
            </c:ext>
          </c:extLst>
        </c:ser>
        <c:ser>
          <c:idx val="4"/>
          <c:order val="4"/>
          <c:tx>
            <c:strRef>
              <c:f>'Trend Analysis'!$CM$62</c:f>
              <c:strCache>
                <c:ptCount val="1"/>
                <c:pt idx="0">
                  <c:v>WA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Analysis'!$CM$63:$CM$115</c:f>
              <c:numCache>
                <c:formatCode>General</c:formatCode>
                <c:ptCount val="53"/>
                <c:pt idx="0">
                  <c:v>-8.9397000000000002</c:v>
                </c:pt>
                <c:pt idx="1">
                  <c:v>-0.58650000000000058</c:v>
                </c:pt>
                <c:pt idx="2">
                  <c:v>-2.9927471933953171</c:v>
                </c:pt>
                <c:pt idx="3">
                  <c:v>-0.81650842024308334</c:v>
                </c:pt>
                <c:pt idx="4">
                  <c:v>1.3600944510035424</c:v>
                </c:pt>
                <c:pt idx="5">
                  <c:v>15.055660575509346</c:v>
                </c:pt>
                <c:pt idx="6">
                  <c:v>3.2319752789351703</c:v>
                </c:pt>
                <c:pt idx="7">
                  <c:v>8.9845558220763362</c:v>
                </c:pt>
                <c:pt idx="8">
                  <c:v>9.0057450442523681</c:v>
                </c:pt>
                <c:pt idx="9">
                  <c:v>8.4924999999999997</c:v>
                </c:pt>
                <c:pt idx="10">
                  <c:v>3.652441368704344</c:v>
                </c:pt>
                <c:pt idx="11">
                  <c:v>2.1274238227146816</c:v>
                </c:pt>
                <c:pt idx="12">
                  <c:v>0.40258541089566041</c:v>
                </c:pt>
                <c:pt idx="13">
                  <c:v>3.1148114719372235</c:v>
                </c:pt>
                <c:pt idx="14">
                  <c:v>-5.1815119489944914</c:v>
                </c:pt>
                <c:pt idx="15">
                  <c:v>-5.0999999999999996</c:v>
                </c:pt>
                <c:pt idx="16">
                  <c:v>-6.5</c:v>
                </c:pt>
                <c:pt idx="17">
                  <c:v>-5.9281663516068042</c:v>
                </c:pt>
                <c:pt idx="18">
                  <c:v>-10</c:v>
                </c:pt>
                <c:pt idx="19">
                  <c:v>-8.4613334455526079</c:v>
                </c:pt>
                <c:pt idx="20">
                  <c:v>-5.5981657333008696</c:v>
                </c:pt>
                <c:pt idx="21">
                  <c:v>-11.795085381091214</c:v>
                </c:pt>
                <c:pt idx="22">
                  <c:v>-9.8895767431931549</c:v>
                </c:pt>
                <c:pt idx="23">
                  <c:v>-2.8365650969529086</c:v>
                </c:pt>
                <c:pt idx="24">
                  <c:v>0.64453124999999967</c:v>
                </c:pt>
                <c:pt idx="25">
                  <c:v>-2.1893276745510062</c:v>
                </c:pt>
                <c:pt idx="26">
                  <c:v>-7.9178208679593727</c:v>
                </c:pt>
                <c:pt idx="27">
                  <c:v>-11.922663802363051</c:v>
                </c:pt>
                <c:pt idx="28">
                  <c:v>-21.442877743951293</c:v>
                </c:pt>
                <c:pt idx="29">
                  <c:v>-11.64733379501385</c:v>
                </c:pt>
                <c:pt idx="30">
                  <c:v>11.029486787062543</c:v>
                </c:pt>
                <c:pt idx="31">
                  <c:v>5.3548254900621535</c:v>
                </c:pt>
                <c:pt idx="32">
                  <c:v>2.9008264462809916</c:v>
                </c:pt>
                <c:pt idx="33">
                  <c:v>-15.183907078528744</c:v>
                </c:pt>
                <c:pt idx="34">
                  <c:v>-13.057908987684513</c:v>
                </c:pt>
                <c:pt idx="35">
                  <c:v>-11.411723898716614</c:v>
                </c:pt>
                <c:pt idx="36">
                  <c:v>8.3265306122449001</c:v>
                </c:pt>
                <c:pt idx="37">
                  <c:v>11.072664359861593</c:v>
                </c:pt>
                <c:pt idx="38">
                  <c:v>9.1265562199784345</c:v>
                </c:pt>
                <c:pt idx="39">
                  <c:v>-1.1687363038714391</c:v>
                </c:pt>
                <c:pt idx="40">
                  <c:v>-10.289999999999997</c:v>
                </c:pt>
                <c:pt idx="41">
                  <c:v>-7.4691180695202544</c:v>
                </c:pt>
                <c:pt idx="42">
                  <c:v>-37.967451523545712</c:v>
                </c:pt>
                <c:pt idx="43">
                  <c:v>-22.317000595120014</c:v>
                </c:pt>
                <c:pt idx="44">
                  <c:v>-22.314049586776861</c:v>
                </c:pt>
                <c:pt idx="45">
                  <c:v>-21.072796934865902</c:v>
                </c:pt>
                <c:pt idx="46">
                  <c:v>-18.658892128279884</c:v>
                </c:pt>
                <c:pt idx="47">
                  <c:v>-4.846423636943352</c:v>
                </c:pt>
                <c:pt idx="48">
                  <c:v>-10.611119175497169</c:v>
                </c:pt>
                <c:pt idx="49">
                  <c:v>4.7532820280669981</c:v>
                </c:pt>
                <c:pt idx="50">
                  <c:v>-2.9218407596785978</c:v>
                </c:pt>
                <c:pt idx="51">
                  <c:v>4.6106003244997291</c:v>
                </c:pt>
                <c:pt idx="52">
                  <c:v>4.6875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CD-4B77-A4FC-4A0A20FFD84F}"/>
            </c:ext>
          </c:extLst>
        </c:ser>
        <c:ser>
          <c:idx val="5"/>
          <c:order val="5"/>
          <c:tx>
            <c:strRef>
              <c:f>'Trend Analysis'!$CN$62</c:f>
              <c:strCache>
                <c:ptCount val="1"/>
                <c:pt idx="0">
                  <c:v>SA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Analysis'!$CN$63:$CN$115</c:f>
              <c:numCache>
                <c:formatCode>General</c:formatCode>
                <c:ptCount val="53"/>
                <c:pt idx="0">
                  <c:v>-10.371600000000001</c:v>
                </c:pt>
                <c:pt idx="1">
                  <c:v>-3.7412000000000005</c:v>
                </c:pt>
                <c:pt idx="2">
                  <c:v>-6.5347988608045551</c:v>
                </c:pt>
                <c:pt idx="3">
                  <c:v>-2.6443411386593203</c:v>
                </c:pt>
                <c:pt idx="4">
                  <c:v>-4.2538265306122431</c:v>
                </c:pt>
                <c:pt idx="5">
                  <c:v>6.0847107438016534</c:v>
                </c:pt>
                <c:pt idx="6">
                  <c:v>1.5771428571428572</c:v>
                </c:pt>
                <c:pt idx="7">
                  <c:v>4.3229497774952312</c:v>
                </c:pt>
                <c:pt idx="8">
                  <c:v>9.7052139881328134</c:v>
                </c:pt>
                <c:pt idx="9">
                  <c:v>4.0017093499999996</c:v>
                </c:pt>
                <c:pt idx="10">
                  <c:v>3.8002378121284179</c:v>
                </c:pt>
                <c:pt idx="11">
                  <c:v>4.2498136046664605</c:v>
                </c:pt>
                <c:pt idx="12">
                  <c:v>3.3952014486192854</c:v>
                </c:pt>
                <c:pt idx="13">
                  <c:v>8.2842915346310537</c:v>
                </c:pt>
                <c:pt idx="14">
                  <c:v>5.6932870969411526</c:v>
                </c:pt>
                <c:pt idx="15">
                  <c:v>0</c:v>
                </c:pt>
                <c:pt idx="16">
                  <c:v>-0.5</c:v>
                </c:pt>
                <c:pt idx="17">
                  <c:v>-2.897238569488457</c:v>
                </c:pt>
                <c:pt idx="18">
                  <c:v>4.9000000000000004</c:v>
                </c:pt>
                <c:pt idx="19">
                  <c:v>0.7838429489442843</c:v>
                </c:pt>
                <c:pt idx="20">
                  <c:v>1.3404178239343072</c:v>
                </c:pt>
                <c:pt idx="21">
                  <c:v>-6.7368421052631575</c:v>
                </c:pt>
                <c:pt idx="22">
                  <c:v>-3.4962997494318513</c:v>
                </c:pt>
                <c:pt idx="23">
                  <c:v>-4.0816326530612255</c:v>
                </c:pt>
                <c:pt idx="24">
                  <c:v>-2.4112654320987654</c:v>
                </c:pt>
                <c:pt idx="25">
                  <c:v>-2.682517908855357</c:v>
                </c:pt>
                <c:pt idx="26">
                  <c:v>-7.1005917159763312</c:v>
                </c:pt>
                <c:pt idx="27">
                  <c:v>-14.013840830449825</c:v>
                </c:pt>
                <c:pt idx="28">
                  <c:v>-17.460317460317459</c:v>
                </c:pt>
                <c:pt idx="29">
                  <c:v>-16.246776433247369</c:v>
                </c:pt>
                <c:pt idx="30">
                  <c:v>0.65538789818625209</c:v>
                </c:pt>
                <c:pt idx="31">
                  <c:v>-3.1761592000784238</c:v>
                </c:pt>
                <c:pt idx="32">
                  <c:v>6.9204152249134951</c:v>
                </c:pt>
                <c:pt idx="33">
                  <c:v>-10.999999999999998</c:v>
                </c:pt>
                <c:pt idx="34">
                  <c:v>-8.1153388822829982</c:v>
                </c:pt>
                <c:pt idx="35">
                  <c:v>-1.7988165680473371</c:v>
                </c:pt>
                <c:pt idx="36">
                  <c:v>3.1828703703703707</c:v>
                </c:pt>
                <c:pt idx="37">
                  <c:v>6.2854442344045358</c:v>
                </c:pt>
                <c:pt idx="38">
                  <c:v>1.6000000000000003</c:v>
                </c:pt>
                <c:pt idx="39">
                  <c:v>-8.532031025567365</c:v>
                </c:pt>
                <c:pt idx="40">
                  <c:v>1.1536612722320139</c:v>
                </c:pt>
                <c:pt idx="41">
                  <c:v>-3.1244992789617032</c:v>
                </c:pt>
                <c:pt idx="42">
                  <c:v>-21.230572023714149</c:v>
                </c:pt>
                <c:pt idx="43">
                  <c:v>-20.033319450229069</c:v>
                </c:pt>
                <c:pt idx="44">
                  <c:v>-24.943413309189676</c:v>
                </c:pt>
                <c:pt idx="45">
                  <c:v>-25.142857142857139</c:v>
                </c:pt>
                <c:pt idx="46">
                  <c:v>-13.444997736532368</c:v>
                </c:pt>
                <c:pt idx="47">
                  <c:v>-5.3333333333333339</c:v>
                </c:pt>
                <c:pt idx="48">
                  <c:v>-17.824074074074069</c:v>
                </c:pt>
                <c:pt idx="49">
                  <c:v>10.284664830119373</c:v>
                </c:pt>
                <c:pt idx="50">
                  <c:v>-2.34375</c:v>
                </c:pt>
                <c:pt idx="51">
                  <c:v>5.37109375</c:v>
                </c:pt>
                <c:pt idx="52">
                  <c:v>7.2664359861591699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D-4B77-A4FC-4A0A20FFD84F}"/>
            </c:ext>
          </c:extLst>
        </c:ser>
        <c:ser>
          <c:idx val="8"/>
          <c:order val="8"/>
          <c:tx>
            <c:strRef>
              <c:f>'Trend Analysis'!$CQ$62</c:f>
              <c:strCache>
                <c:ptCount val="1"/>
                <c:pt idx="0">
                  <c:v>AUS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'Trend Analysis'!$CH$63:$CH$115</c:f>
              <c:numCache>
                <c:formatCode>mmm\-yy</c:formatCode>
                <c:ptCount val="53"/>
                <c:pt idx="0">
                  <c:v>40878</c:v>
                </c:pt>
                <c:pt idx="1">
                  <c:v>40969</c:v>
                </c:pt>
                <c:pt idx="2">
                  <c:v>41061</c:v>
                </c:pt>
                <c:pt idx="3">
                  <c:v>41153</c:v>
                </c:pt>
                <c:pt idx="4">
                  <c:v>41244</c:v>
                </c:pt>
                <c:pt idx="5">
                  <c:v>41334</c:v>
                </c:pt>
                <c:pt idx="6">
                  <c:v>41426</c:v>
                </c:pt>
                <c:pt idx="7">
                  <c:v>41518</c:v>
                </c:pt>
                <c:pt idx="8">
                  <c:v>41609</c:v>
                </c:pt>
                <c:pt idx="9">
                  <c:v>41699</c:v>
                </c:pt>
                <c:pt idx="10">
                  <c:v>41791</c:v>
                </c:pt>
                <c:pt idx="11">
                  <c:v>41883</c:v>
                </c:pt>
                <c:pt idx="12">
                  <c:v>41974</c:v>
                </c:pt>
                <c:pt idx="13">
                  <c:v>42064</c:v>
                </c:pt>
                <c:pt idx="14">
                  <c:v>42156</c:v>
                </c:pt>
                <c:pt idx="15">
                  <c:v>42248</c:v>
                </c:pt>
                <c:pt idx="16">
                  <c:v>42339</c:v>
                </c:pt>
                <c:pt idx="17">
                  <c:v>42430</c:v>
                </c:pt>
                <c:pt idx="18">
                  <c:v>42522</c:v>
                </c:pt>
                <c:pt idx="19">
                  <c:v>42614</c:v>
                </c:pt>
                <c:pt idx="20">
                  <c:v>42705</c:v>
                </c:pt>
                <c:pt idx="21">
                  <c:v>42795</c:v>
                </c:pt>
                <c:pt idx="22">
                  <c:v>42887</c:v>
                </c:pt>
                <c:pt idx="23">
                  <c:v>42979</c:v>
                </c:pt>
                <c:pt idx="24">
                  <c:v>43070</c:v>
                </c:pt>
                <c:pt idx="25">
                  <c:v>43160</c:v>
                </c:pt>
                <c:pt idx="26">
                  <c:v>43252</c:v>
                </c:pt>
                <c:pt idx="27">
                  <c:v>43344</c:v>
                </c:pt>
                <c:pt idx="28">
                  <c:v>43435</c:v>
                </c:pt>
                <c:pt idx="29">
                  <c:v>43525</c:v>
                </c:pt>
                <c:pt idx="30">
                  <c:v>43617</c:v>
                </c:pt>
                <c:pt idx="31">
                  <c:v>43709</c:v>
                </c:pt>
                <c:pt idx="32">
                  <c:v>43800</c:v>
                </c:pt>
                <c:pt idx="33">
                  <c:v>43891</c:v>
                </c:pt>
                <c:pt idx="34">
                  <c:v>43983</c:v>
                </c:pt>
                <c:pt idx="35">
                  <c:v>44075</c:v>
                </c:pt>
                <c:pt idx="36">
                  <c:v>44166</c:v>
                </c:pt>
                <c:pt idx="37">
                  <c:v>44256</c:v>
                </c:pt>
                <c:pt idx="38">
                  <c:v>44348</c:v>
                </c:pt>
                <c:pt idx="39">
                  <c:v>44440</c:v>
                </c:pt>
                <c:pt idx="40">
                  <c:v>44531</c:v>
                </c:pt>
                <c:pt idx="41">
                  <c:v>44621</c:v>
                </c:pt>
                <c:pt idx="42">
                  <c:v>44713</c:v>
                </c:pt>
                <c:pt idx="43">
                  <c:v>44805</c:v>
                </c:pt>
                <c:pt idx="44">
                  <c:v>44896</c:v>
                </c:pt>
                <c:pt idx="45">
                  <c:v>44986</c:v>
                </c:pt>
                <c:pt idx="46">
                  <c:v>45078</c:v>
                </c:pt>
                <c:pt idx="47">
                  <c:v>45170</c:v>
                </c:pt>
                <c:pt idx="48">
                  <c:v>45261</c:v>
                </c:pt>
                <c:pt idx="49">
                  <c:v>45352</c:v>
                </c:pt>
                <c:pt idx="50">
                  <c:v>45444</c:v>
                </c:pt>
                <c:pt idx="51">
                  <c:v>45536</c:v>
                </c:pt>
                <c:pt idx="52">
                  <c:v>45627</c:v>
                </c:pt>
              </c:numCache>
            </c:numRef>
          </c:cat>
          <c:val>
            <c:numRef>
              <c:f>'Trend Analysis'!$CQ$63:$CQ$115</c:f>
              <c:numCache>
                <c:formatCode>General</c:formatCode>
                <c:ptCount val="53"/>
                <c:pt idx="0">
                  <c:v>-15.463500000000003</c:v>
                </c:pt>
                <c:pt idx="1">
                  <c:v>-4.8929000000000009</c:v>
                </c:pt>
                <c:pt idx="2">
                  <c:v>-6.7325179870433578</c:v>
                </c:pt>
                <c:pt idx="3">
                  <c:v>-1.5992781483008742</c:v>
                </c:pt>
                <c:pt idx="4">
                  <c:v>-0.13994003459476473</c:v>
                </c:pt>
                <c:pt idx="5">
                  <c:v>9.7800117198101741</c:v>
                </c:pt>
                <c:pt idx="6">
                  <c:v>5.4233107034621302</c:v>
                </c:pt>
                <c:pt idx="7">
                  <c:v>11.542880722191718</c:v>
                </c:pt>
                <c:pt idx="8">
                  <c:v>13.57037321141383</c:v>
                </c:pt>
                <c:pt idx="9">
                  <c:v>11.43931663</c:v>
                </c:pt>
                <c:pt idx="10">
                  <c:v>8.5595037469970254</c:v>
                </c:pt>
                <c:pt idx="11">
                  <c:v>6.1414651872519039</c:v>
                </c:pt>
                <c:pt idx="12">
                  <c:v>5.6835577998574065</c:v>
                </c:pt>
                <c:pt idx="13">
                  <c:v>7.6359697811385256</c:v>
                </c:pt>
                <c:pt idx="14">
                  <c:v>2.8564249375171666</c:v>
                </c:pt>
                <c:pt idx="15">
                  <c:v>-3.6</c:v>
                </c:pt>
                <c:pt idx="16">
                  <c:v>-3.2</c:v>
                </c:pt>
                <c:pt idx="17">
                  <c:v>-5.8761040201744814</c:v>
                </c:pt>
                <c:pt idx="18">
                  <c:v>-8.4</c:v>
                </c:pt>
                <c:pt idx="19">
                  <c:v>-5.6028049085900324</c:v>
                </c:pt>
                <c:pt idx="20">
                  <c:v>-6.9785014570029125</c:v>
                </c:pt>
                <c:pt idx="21">
                  <c:v>-14.032488690449421</c:v>
                </c:pt>
                <c:pt idx="22">
                  <c:v>-15.111516789414182</c:v>
                </c:pt>
                <c:pt idx="23">
                  <c:v>-7.3651921022328199</c:v>
                </c:pt>
                <c:pt idx="24">
                  <c:v>-7.1522690873766015</c:v>
                </c:pt>
                <c:pt idx="25">
                  <c:v>-4.5703302006697584</c:v>
                </c:pt>
                <c:pt idx="26">
                  <c:v>-18.644305426972764</c:v>
                </c:pt>
                <c:pt idx="27">
                  <c:v>-23.772907855952838</c:v>
                </c:pt>
                <c:pt idx="28">
                  <c:v>-27.364735363088084</c:v>
                </c:pt>
                <c:pt idx="29">
                  <c:v>-16.19567202337473</c:v>
                </c:pt>
                <c:pt idx="30">
                  <c:v>9.323638916861448</c:v>
                </c:pt>
                <c:pt idx="31">
                  <c:v>5.4770020620292037</c:v>
                </c:pt>
                <c:pt idx="32">
                  <c:v>6.0828509737296157</c:v>
                </c:pt>
                <c:pt idx="33">
                  <c:v>-11.995386389850058</c:v>
                </c:pt>
                <c:pt idx="34">
                  <c:v>-14.715730772314709</c:v>
                </c:pt>
                <c:pt idx="35">
                  <c:v>-13.089968646781683</c:v>
                </c:pt>
                <c:pt idx="36">
                  <c:v>8.6467939660782456</c:v>
                </c:pt>
                <c:pt idx="37">
                  <c:v>9.0064024007508312</c:v>
                </c:pt>
                <c:pt idx="38">
                  <c:v>6.2911032990805857</c:v>
                </c:pt>
                <c:pt idx="39">
                  <c:v>2.2083138212603552</c:v>
                </c:pt>
                <c:pt idx="40">
                  <c:v>-7.2763415017632127</c:v>
                </c:pt>
                <c:pt idx="41">
                  <c:v>-7.0172350603757581</c:v>
                </c:pt>
                <c:pt idx="42">
                  <c:v>-30.718652690671462</c:v>
                </c:pt>
                <c:pt idx="43">
                  <c:v>-25.302085069059792</c:v>
                </c:pt>
                <c:pt idx="44">
                  <c:v>-29.208805258240584</c:v>
                </c:pt>
                <c:pt idx="45">
                  <c:v>-21.713282569150884</c:v>
                </c:pt>
                <c:pt idx="46">
                  <c:v>-18.064764011908917</c:v>
                </c:pt>
                <c:pt idx="47">
                  <c:v>-6.8382204619545766</c:v>
                </c:pt>
                <c:pt idx="48">
                  <c:v>-15.06574141709277</c:v>
                </c:pt>
                <c:pt idx="49">
                  <c:v>4.3804000000000007</c:v>
                </c:pt>
                <c:pt idx="50">
                  <c:v>-3.2272465320898363</c:v>
                </c:pt>
                <c:pt idx="51">
                  <c:v>0.68181609061437076</c:v>
                </c:pt>
                <c:pt idx="52">
                  <c:v>5.0434646409272466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D-4B77-A4FC-4A0A20FF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16736"/>
        <c:axId val="108918272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'Trend Analysis'!$CO$62</c15:sqref>
                        </c15:formulaRef>
                      </c:ext>
                    </c:extLst>
                    <c:strCache>
                      <c:ptCount val="1"/>
                      <c:pt idx="0">
                        <c:v>TAS</c:v>
                      </c:pt>
                    </c:strCache>
                  </c:strRef>
                </c:tx>
                <c:spPr>
                  <a:ln>
                    <a:solidFill>
                      <a:srgbClr val="00B05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'Trend Analysis'!$CH$63:$CH$115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'Trend Analysis'!$CO$63:$CO$115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72CD-4B77-A4FC-4A0A20FFD84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Analysis'!$CP$62</c15:sqref>
                        </c15:formulaRef>
                      </c:ext>
                    </c:extLst>
                    <c:strCache>
                      <c:ptCount val="1"/>
                      <c:pt idx="0">
                        <c:v>NT</c:v>
                      </c:pt>
                    </c:strCache>
                  </c:strRef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Analysis'!$CH$63:$CH$115</c15:sqref>
                        </c15:formulaRef>
                      </c:ext>
                    </c:extLst>
                    <c:numCache>
                      <c:formatCode>mmm\-yy</c:formatCode>
                      <c:ptCount val="53"/>
                      <c:pt idx="0">
                        <c:v>40878</c:v>
                      </c:pt>
                      <c:pt idx="1">
                        <c:v>40969</c:v>
                      </c:pt>
                      <c:pt idx="2">
                        <c:v>41061</c:v>
                      </c:pt>
                      <c:pt idx="3">
                        <c:v>41153</c:v>
                      </c:pt>
                      <c:pt idx="4">
                        <c:v>41244</c:v>
                      </c:pt>
                      <c:pt idx="5">
                        <c:v>41334</c:v>
                      </c:pt>
                      <c:pt idx="6">
                        <c:v>41426</c:v>
                      </c:pt>
                      <c:pt idx="7">
                        <c:v>41518</c:v>
                      </c:pt>
                      <c:pt idx="8">
                        <c:v>41609</c:v>
                      </c:pt>
                      <c:pt idx="9">
                        <c:v>41699</c:v>
                      </c:pt>
                      <c:pt idx="10">
                        <c:v>41791</c:v>
                      </c:pt>
                      <c:pt idx="11">
                        <c:v>41883</c:v>
                      </c:pt>
                      <c:pt idx="12">
                        <c:v>41974</c:v>
                      </c:pt>
                      <c:pt idx="13">
                        <c:v>42064</c:v>
                      </c:pt>
                      <c:pt idx="14">
                        <c:v>42156</c:v>
                      </c:pt>
                      <c:pt idx="15">
                        <c:v>42248</c:v>
                      </c:pt>
                      <c:pt idx="16">
                        <c:v>42339</c:v>
                      </c:pt>
                      <c:pt idx="17">
                        <c:v>42430</c:v>
                      </c:pt>
                      <c:pt idx="18">
                        <c:v>42522</c:v>
                      </c:pt>
                      <c:pt idx="19">
                        <c:v>42614</c:v>
                      </c:pt>
                      <c:pt idx="20">
                        <c:v>42705</c:v>
                      </c:pt>
                      <c:pt idx="21">
                        <c:v>42795</c:v>
                      </c:pt>
                      <c:pt idx="22">
                        <c:v>42887</c:v>
                      </c:pt>
                      <c:pt idx="23">
                        <c:v>42979</c:v>
                      </c:pt>
                      <c:pt idx="24">
                        <c:v>43070</c:v>
                      </c:pt>
                      <c:pt idx="25">
                        <c:v>43160</c:v>
                      </c:pt>
                      <c:pt idx="26">
                        <c:v>43252</c:v>
                      </c:pt>
                      <c:pt idx="27">
                        <c:v>43344</c:v>
                      </c:pt>
                      <c:pt idx="28">
                        <c:v>43435</c:v>
                      </c:pt>
                      <c:pt idx="29">
                        <c:v>43525</c:v>
                      </c:pt>
                      <c:pt idx="30">
                        <c:v>43617</c:v>
                      </c:pt>
                      <c:pt idx="31">
                        <c:v>43709</c:v>
                      </c:pt>
                      <c:pt idx="32">
                        <c:v>43800</c:v>
                      </c:pt>
                      <c:pt idx="33">
                        <c:v>43891</c:v>
                      </c:pt>
                      <c:pt idx="34">
                        <c:v>43983</c:v>
                      </c:pt>
                      <c:pt idx="35">
                        <c:v>44075</c:v>
                      </c:pt>
                      <c:pt idx="36">
                        <c:v>44166</c:v>
                      </c:pt>
                      <c:pt idx="37">
                        <c:v>44256</c:v>
                      </c:pt>
                      <c:pt idx="38">
                        <c:v>44348</c:v>
                      </c:pt>
                      <c:pt idx="39">
                        <c:v>44440</c:v>
                      </c:pt>
                      <c:pt idx="40">
                        <c:v>44531</c:v>
                      </c:pt>
                      <c:pt idx="41">
                        <c:v>44621</c:v>
                      </c:pt>
                      <c:pt idx="42">
                        <c:v>44713</c:v>
                      </c:pt>
                      <c:pt idx="43">
                        <c:v>44805</c:v>
                      </c:pt>
                      <c:pt idx="44">
                        <c:v>44896</c:v>
                      </c:pt>
                      <c:pt idx="45">
                        <c:v>44986</c:v>
                      </c:pt>
                      <c:pt idx="46">
                        <c:v>45078</c:v>
                      </c:pt>
                      <c:pt idx="47">
                        <c:v>45170</c:v>
                      </c:pt>
                      <c:pt idx="48">
                        <c:v>45261</c:v>
                      </c:pt>
                      <c:pt idx="49">
                        <c:v>45352</c:v>
                      </c:pt>
                      <c:pt idx="50">
                        <c:v>45444</c:v>
                      </c:pt>
                      <c:pt idx="51">
                        <c:v>45536</c:v>
                      </c:pt>
                      <c:pt idx="52">
                        <c:v>45627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'Trend Analysis'!$CP$63:$CP$115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2CD-4B77-A4FC-4A0A20FFD84F}"/>
                  </c:ext>
                </c:extLst>
              </c15:ser>
            </c15:filteredLineSeries>
          </c:ext>
        </c:extLst>
      </c:lineChart>
      <c:dateAx>
        <c:axId val="108916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8918272"/>
        <c:crosses val="autoZero"/>
        <c:auto val="1"/>
        <c:lblOffset val="100"/>
        <c:baseTimeUnit val="months"/>
        <c:majorUnit val="3"/>
        <c:majorTimeUnit val="months"/>
      </c:dateAx>
      <c:valAx>
        <c:axId val="108918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8916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propertycouncil.com.au/news-research/research/anz-property-council-surve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pertyoz.com.au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hyperlink" Target="http://www.propertyoz.com.au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614362</xdr:colOff>
      <xdr:row>0</xdr:row>
      <xdr:rowOff>136525</xdr:rowOff>
    </xdr:from>
    <xdr:to>
      <xdr:col>11</xdr:col>
      <xdr:colOff>450532</xdr:colOff>
      <xdr:row>2</xdr:row>
      <xdr:rowOff>117019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612" y="136525"/>
          <a:ext cx="1090295" cy="837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438150</xdr:colOff>
      <xdr:row>0</xdr:row>
      <xdr:rowOff>114300</xdr:rowOff>
    </xdr:from>
    <xdr:to>
      <xdr:col>13</xdr:col>
      <xdr:colOff>333375</xdr:colOff>
      <xdr:row>2</xdr:row>
      <xdr:rowOff>130935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114300"/>
          <a:ext cx="1085850" cy="940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139</xdr:col>
      <xdr:colOff>571500</xdr:colOff>
      <xdr:row>3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0" y="1114425"/>
          <a:ext cx="86020275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304801</xdr:colOff>
      <xdr:row>0</xdr:row>
      <xdr:rowOff>104775</xdr:rowOff>
    </xdr:from>
    <xdr:to>
      <xdr:col>16</xdr:col>
      <xdr:colOff>304801</xdr:colOff>
      <xdr:row>2</xdr:row>
      <xdr:rowOff>22404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6" y="104775"/>
          <a:ext cx="1066800" cy="8415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130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0" y="1114425"/>
          <a:ext cx="86629875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0" y="1114425"/>
          <a:ext cx="82324575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114</xdr:col>
      <xdr:colOff>571500</xdr:colOff>
      <xdr:row>3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0" y="1114425"/>
          <a:ext cx="863536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1114425"/>
          <a:ext cx="82324575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387164</xdr:colOff>
      <xdr:row>0</xdr:row>
      <xdr:rowOff>104775</xdr:rowOff>
    </xdr:from>
    <xdr:to>
      <xdr:col>16</xdr:col>
      <xdr:colOff>188259</xdr:colOff>
      <xdr:row>2</xdr:row>
      <xdr:rowOff>95810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14" y="104775"/>
          <a:ext cx="1229845" cy="914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114</xdr:col>
      <xdr:colOff>571500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0" y="1114425"/>
          <a:ext cx="725614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387164</xdr:colOff>
      <xdr:row>0</xdr:row>
      <xdr:rowOff>104775</xdr:rowOff>
    </xdr:from>
    <xdr:to>
      <xdr:col>16</xdr:col>
      <xdr:colOff>188259</xdr:colOff>
      <xdr:row>2</xdr:row>
      <xdr:rowOff>95810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14" y="104775"/>
          <a:ext cx="1229845" cy="914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114</xdr:col>
      <xdr:colOff>571500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0" y="1114425"/>
          <a:ext cx="725614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387164</xdr:colOff>
      <xdr:row>0</xdr:row>
      <xdr:rowOff>104775</xdr:rowOff>
    </xdr:from>
    <xdr:to>
      <xdr:col>16</xdr:col>
      <xdr:colOff>188259</xdr:colOff>
      <xdr:row>2</xdr:row>
      <xdr:rowOff>95810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14" y="104775"/>
          <a:ext cx="1229845" cy="9149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114</xdr:col>
      <xdr:colOff>571500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0" y="1114425"/>
          <a:ext cx="725614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387164</xdr:colOff>
      <xdr:row>0</xdr:row>
      <xdr:rowOff>104775</xdr:rowOff>
    </xdr:from>
    <xdr:to>
      <xdr:col>16</xdr:col>
      <xdr:colOff>188259</xdr:colOff>
      <xdr:row>2</xdr:row>
      <xdr:rowOff>95810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14" y="104775"/>
          <a:ext cx="1229845" cy="914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114</xdr:col>
      <xdr:colOff>571500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0" y="1114425"/>
          <a:ext cx="725614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387164</xdr:colOff>
      <xdr:row>0</xdr:row>
      <xdr:rowOff>104775</xdr:rowOff>
    </xdr:from>
    <xdr:to>
      <xdr:col>16</xdr:col>
      <xdr:colOff>188259</xdr:colOff>
      <xdr:row>2</xdr:row>
      <xdr:rowOff>95810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14" y="104775"/>
          <a:ext cx="1229845" cy="914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114</xdr:col>
      <xdr:colOff>571500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0" y="1114425"/>
          <a:ext cx="725614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115</xdr:col>
      <xdr:colOff>571500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0" y="1114425"/>
          <a:ext cx="7317105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387164</xdr:colOff>
      <xdr:row>0</xdr:row>
      <xdr:rowOff>104775</xdr:rowOff>
    </xdr:from>
    <xdr:to>
      <xdr:col>16</xdr:col>
      <xdr:colOff>188259</xdr:colOff>
      <xdr:row>2</xdr:row>
      <xdr:rowOff>95810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7714" y="104775"/>
          <a:ext cx="1229845" cy="9149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582964</xdr:colOff>
      <xdr:row>11</xdr:row>
      <xdr:rowOff>40820</xdr:rowOff>
    </xdr:from>
    <xdr:to>
      <xdr:col>29</xdr:col>
      <xdr:colOff>549087</xdr:colOff>
      <xdr:row>28</xdr:row>
      <xdr:rowOff>40820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78442</xdr:colOff>
      <xdr:row>10</xdr:row>
      <xdr:rowOff>89646</xdr:rowOff>
    </xdr:from>
    <xdr:to>
      <xdr:col>18</xdr:col>
      <xdr:colOff>515472</xdr:colOff>
      <xdr:row>28</xdr:row>
      <xdr:rowOff>123265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537422</xdr:colOff>
      <xdr:row>3</xdr:row>
      <xdr:rowOff>177089</xdr:rowOff>
    </xdr:from>
    <xdr:to>
      <xdr:col>17</xdr:col>
      <xdr:colOff>123030</xdr:colOff>
      <xdr:row>10</xdr:row>
      <xdr:rowOff>80745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9288516" y="1296277"/>
          <a:ext cx="2014483" cy="12371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i="0" baseline="0"/>
            <a:t>                  </a:t>
          </a:r>
          <a:r>
            <a:rPr lang="en-AU" sz="1800" b="1" i="0"/>
            <a:t>Legend</a:t>
          </a:r>
        </a:p>
        <a:p>
          <a:endParaRPr lang="en-AU" sz="1100" i="1"/>
        </a:p>
        <a:p>
          <a:r>
            <a:rPr lang="en-AU" sz="1100" i="1"/>
            <a:t>NSW	SA	</a:t>
          </a:r>
        </a:p>
        <a:p>
          <a:r>
            <a:rPr lang="en-AU" sz="1100" i="1"/>
            <a:t>VIC	ACT	</a:t>
          </a:r>
        </a:p>
        <a:p>
          <a:r>
            <a:rPr lang="en-AU" sz="1100" i="1"/>
            <a:t>QLD	Australia</a:t>
          </a:r>
          <a:br>
            <a:rPr lang="en-AU" sz="1100" i="1"/>
          </a:br>
          <a:r>
            <a:rPr lang="en-AU" sz="1100" i="1"/>
            <a:t>WA	</a:t>
          </a:r>
        </a:p>
      </xdr:txBody>
    </xdr:sp>
    <xdr:clientData/>
  </xdr:twoCellAnchor>
  <xdr:twoCellAnchor>
    <xdr:from>
      <xdr:col>0</xdr:col>
      <xdr:colOff>152400</xdr:colOff>
      <xdr:row>9</xdr:row>
      <xdr:rowOff>171448</xdr:rowOff>
    </xdr:from>
    <xdr:to>
      <xdr:col>8</xdr:col>
      <xdr:colOff>582706</xdr:colOff>
      <xdr:row>27</xdr:row>
      <xdr:rowOff>168087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78442</xdr:colOff>
      <xdr:row>28</xdr:row>
      <xdr:rowOff>33619</xdr:rowOff>
    </xdr:from>
    <xdr:to>
      <xdr:col>8</xdr:col>
      <xdr:colOff>425824</xdr:colOff>
      <xdr:row>60</xdr:row>
      <xdr:rowOff>78441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156882</xdr:colOff>
      <xdr:row>28</xdr:row>
      <xdr:rowOff>22411</xdr:rowOff>
    </xdr:from>
    <xdr:to>
      <xdr:col>18</xdr:col>
      <xdr:colOff>448236</xdr:colOff>
      <xdr:row>60</xdr:row>
      <xdr:rowOff>56029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89647</xdr:colOff>
      <xdr:row>27</xdr:row>
      <xdr:rowOff>152399</xdr:rowOff>
    </xdr:from>
    <xdr:to>
      <xdr:col>29</xdr:col>
      <xdr:colOff>537881</xdr:colOff>
      <xdr:row>59</xdr:row>
      <xdr:rowOff>179294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</xdr:row>
      <xdr:rowOff>11205</xdr:rowOff>
    </xdr:from>
    <xdr:to>
      <xdr:col>136</xdr:col>
      <xdr:colOff>28575</xdr:colOff>
      <xdr:row>3</xdr:row>
      <xdr:rowOff>11205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0" y="1122455"/>
          <a:ext cx="82943700" cy="0"/>
        </a:xfrm>
        <a:prstGeom prst="line">
          <a:avLst/>
        </a:prstGeom>
        <a:ln w="2222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66675</xdr:rowOff>
        </xdr:from>
        <xdr:to>
          <xdr:col>6</xdr:col>
          <xdr:colOff>381000</xdr:colOff>
          <xdr:row>7</xdr:row>
          <xdr:rowOff>152400</xdr:rowOff>
        </xdr:to>
        <xdr:sp macro="" textlink="">
          <xdr:nvSpPr>
            <xdr:cNvPr id="9219" name="CheckBox1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9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0</xdr:rowOff>
        </xdr:from>
        <xdr:to>
          <xdr:col>6</xdr:col>
          <xdr:colOff>371475</xdr:colOff>
          <xdr:row>9</xdr:row>
          <xdr:rowOff>85725</xdr:rowOff>
        </xdr:to>
        <xdr:sp macro="" textlink="">
          <xdr:nvSpPr>
            <xdr:cNvPr id="9220" name="CheckBox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9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</xdr:row>
          <xdr:rowOff>66675</xdr:rowOff>
        </xdr:from>
        <xdr:to>
          <xdr:col>7</xdr:col>
          <xdr:colOff>590550</xdr:colOff>
          <xdr:row>7</xdr:row>
          <xdr:rowOff>152400</xdr:rowOff>
        </xdr:to>
        <xdr:sp macro="" textlink="">
          <xdr:nvSpPr>
            <xdr:cNvPr id="9221" name="CheckBox3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9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7</xdr:row>
          <xdr:rowOff>0</xdr:rowOff>
        </xdr:from>
        <xdr:to>
          <xdr:col>7</xdr:col>
          <xdr:colOff>600075</xdr:colOff>
          <xdr:row>9</xdr:row>
          <xdr:rowOff>85725</xdr:rowOff>
        </xdr:to>
        <xdr:sp macro="" textlink="">
          <xdr:nvSpPr>
            <xdr:cNvPr id="9222" name="CheckBox4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9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66675</xdr:rowOff>
        </xdr:from>
        <xdr:to>
          <xdr:col>9</xdr:col>
          <xdr:colOff>190500</xdr:colOff>
          <xdr:row>7</xdr:row>
          <xdr:rowOff>152400</xdr:rowOff>
        </xdr:to>
        <xdr:sp macro="" textlink="">
          <xdr:nvSpPr>
            <xdr:cNvPr id="9223" name="CheckBox5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9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0</xdr:rowOff>
        </xdr:from>
        <xdr:to>
          <xdr:col>9</xdr:col>
          <xdr:colOff>142875</xdr:colOff>
          <xdr:row>9</xdr:row>
          <xdr:rowOff>85725</xdr:rowOff>
        </xdr:to>
        <xdr:sp macro="" textlink="">
          <xdr:nvSpPr>
            <xdr:cNvPr id="9226" name="CheckBox8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9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1704975</xdr:colOff>
          <xdr:row>6</xdr:row>
          <xdr:rowOff>28575</xdr:rowOff>
        </xdr:from>
        <xdr:to>
          <xdr:col>5</xdr:col>
          <xdr:colOff>171450</xdr:colOff>
          <xdr:row>8</xdr:row>
          <xdr:rowOff>114300</xdr:rowOff>
        </xdr:to>
        <xdr:sp macro="" textlink="">
          <xdr:nvSpPr>
            <xdr:cNvPr id="9227" name="CheckBox9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9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413446</xdr:colOff>
      <xdr:row>7</xdr:row>
      <xdr:rowOff>7457</xdr:rowOff>
    </xdr:from>
    <xdr:to>
      <xdr:col>16</xdr:col>
      <xdr:colOff>500040</xdr:colOff>
      <xdr:row>9</xdr:row>
      <xdr:rowOff>129538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9759152" y="1890045"/>
          <a:ext cx="1296829" cy="503081"/>
          <a:chOff x="9248673" y="1849386"/>
          <a:chExt cx="1316413" cy="490917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CxnSpPr/>
        </xdr:nvCxnSpPr>
        <xdr:spPr>
          <a:xfrm>
            <a:off x="9251293" y="1850258"/>
            <a:ext cx="197069" cy="0"/>
          </a:xfrm>
          <a:prstGeom prst="lin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CxnSpPr/>
        </xdr:nvCxnSpPr>
        <xdr:spPr>
          <a:xfrm>
            <a:off x="9250421" y="2002658"/>
            <a:ext cx="197069" cy="0"/>
          </a:xfrm>
          <a:prstGeom prst="line">
            <a:avLst/>
          </a:prstGeom>
          <a:ln w="1905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CxnSpPr/>
        </xdr:nvCxnSpPr>
        <xdr:spPr>
          <a:xfrm>
            <a:off x="9249549" y="2166006"/>
            <a:ext cx="197069" cy="0"/>
          </a:xfrm>
          <a:prstGeom prst="line">
            <a:avLst/>
          </a:prstGeom>
          <a:ln w="1905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CxnSpPr/>
        </xdr:nvCxnSpPr>
        <xdr:spPr>
          <a:xfrm>
            <a:off x="10367123" y="1849386"/>
            <a:ext cx="197069" cy="0"/>
          </a:xfrm>
          <a:prstGeom prst="line">
            <a:avLst/>
          </a:prstGeom>
          <a:ln w="19050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CxnSpPr/>
        </xdr:nvCxnSpPr>
        <xdr:spPr>
          <a:xfrm>
            <a:off x="10365377" y="2187030"/>
            <a:ext cx="197069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CxnSpPr/>
        </xdr:nvCxnSpPr>
        <xdr:spPr>
          <a:xfrm>
            <a:off x="9248673" y="2340303"/>
            <a:ext cx="197069" cy="0"/>
          </a:xfrm>
          <a:prstGeom prst="line">
            <a:avLst/>
          </a:prstGeom>
          <a:ln w="19050">
            <a:solidFill>
              <a:srgbClr val="92D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CxnSpPr/>
        </xdr:nvCxnSpPr>
        <xdr:spPr>
          <a:xfrm>
            <a:off x="10368017" y="2014483"/>
            <a:ext cx="197069" cy="0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295275</xdr:colOff>
          <xdr:row>6</xdr:row>
          <xdr:rowOff>104775</xdr:rowOff>
        </xdr:from>
        <xdr:to>
          <xdr:col>11</xdr:col>
          <xdr:colOff>200025</xdr:colOff>
          <xdr:row>8</xdr:row>
          <xdr:rowOff>9525</xdr:rowOff>
        </xdr:to>
        <xdr:sp macro="" textlink="">
          <xdr:nvSpPr>
            <xdr:cNvPr id="9230" name="Button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9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AU" sz="14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  <xdr:twoCellAnchor>
    <xdr:from>
      <xdr:col>13</xdr:col>
      <xdr:colOff>392643</xdr:colOff>
      <xdr:row>0</xdr:row>
      <xdr:rowOff>87587</xdr:rowOff>
    </xdr:from>
    <xdr:to>
      <xdr:col>15</xdr:col>
      <xdr:colOff>396281</xdr:colOff>
      <xdr:row>2</xdr:row>
      <xdr:rowOff>82892</xdr:rowOff>
    </xdr:to>
    <xdr:pic>
      <xdr:nvPicPr>
        <xdr:cNvPr id="36" name="Picture 3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6005" y="87587"/>
          <a:ext cx="1229845" cy="914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pertycouncil.com.au/news-research/research/the-procore-property-council-survey" TargetMode="External"/><Relationship Id="rId2" Type="http://schemas.openxmlformats.org/officeDocument/2006/relationships/hyperlink" Target="http://www.propertyoz.com.au/confidence" TargetMode="External"/><Relationship Id="rId1" Type="http://schemas.openxmlformats.org/officeDocument/2006/relationships/hyperlink" Target="http://www.propertycouncil.com.au/confidenc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search@propertycouncil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XEO27"/>
  <sheetViews>
    <sheetView tabSelected="1" zoomScale="120" zoomScaleNormal="120" workbookViewId="0">
      <selection activeCell="B5" sqref="B5"/>
    </sheetView>
  </sheetViews>
  <sheetFormatPr defaultColWidth="0" defaultRowHeight="15" zeroHeight="1"/>
  <cols>
    <col min="1" max="1" width="2.42578125" customWidth="1"/>
    <col min="2" max="10" width="9.140625" customWidth="1"/>
    <col min="11" max="12" width="9.140625" style="12" customWidth="1"/>
    <col min="13" max="16" width="9.140625" style="12" hidden="1"/>
    <col min="17" max="16360" width="9.140625" hidden="1"/>
    <col min="16362" max="16368" width="9.140625" hidden="1"/>
    <col min="16370" max="16384" width="9.140625" hidden="1"/>
  </cols>
  <sheetData>
    <row r="1" spans="1:15" ht="46.5" customHeight="1">
      <c r="A1" s="1"/>
      <c r="B1" s="18"/>
      <c r="C1" s="12"/>
      <c r="D1" s="2" t="s">
        <v>134</v>
      </c>
      <c r="E1" s="3"/>
      <c r="F1" s="3"/>
      <c r="G1" s="3"/>
      <c r="H1" s="3"/>
      <c r="I1" s="3"/>
      <c r="J1" s="5"/>
      <c r="K1" s="30"/>
      <c r="L1" s="30"/>
      <c r="M1" s="30"/>
      <c r="N1" s="30"/>
      <c r="O1" s="31"/>
    </row>
    <row r="2" spans="1:15" ht="21">
      <c r="A2" s="6"/>
      <c r="B2" s="19"/>
      <c r="C2" s="12"/>
      <c r="D2" s="65" t="str">
        <f>"Annual Review - Quarter Ending December "&amp;Calculator!E2</f>
        <v>Annual Review - Quarter Ending December 2024</v>
      </c>
      <c r="E2" s="8"/>
      <c r="F2" s="8"/>
      <c r="G2" s="8"/>
      <c r="H2" s="8"/>
      <c r="I2" s="8"/>
      <c r="J2" s="10"/>
      <c r="K2" s="9"/>
      <c r="L2" s="9"/>
      <c r="M2" s="9"/>
      <c r="N2" s="9"/>
      <c r="O2" s="32"/>
    </row>
    <row r="3" spans="1:15" ht="15.75" thickBot="1">
      <c r="A3" s="36"/>
      <c r="B3" s="37"/>
      <c r="C3" s="37"/>
      <c r="D3" s="37"/>
      <c r="E3" s="37"/>
      <c r="F3" s="37"/>
      <c r="G3" s="37"/>
      <c r="H3" s="37"/>
      <c r="I3" s="37"/>
      <c r="J3" s="38"/>
      <c r="K3" s="36"/>
      <c r="L3" s="37"/>
    </row>
    <row r="4" spans="1:15" ht="15.75" thickTop="1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5" ht="15.75">
      <c r="A5" s="12"/>
      <c r="B5" s="50" t="s">
        <v>31</v>
      </c>
      <c r="C5" s="20"/>
      <c r="D5" s="14"/>
      <c r="E5" s="14"/>
      <c r="F5" s="12"/>
      <c r="G5" s="12"/>
      <c r="H5" s="12"/>
      <c r="I5" s="12"/>
      <c r="J5" s="13"/>
    </row>
    <row r="6" spans="1:15">
      <c r="A6" s="12"/>
      <c r="B6" s="51"/>
      <c r="C6" s="141" t="str">
        <f>"National Summary  - March "&amp;Calculator!H2&amp;" to December "&amp;Calculator!E2</f>
        <v>National Summary  - March 2024 to December 2024</v>
      </c>
      <c r="D6" s="141"/>
      <c r="E6" s="141"/>
      <c r="F6" s="141"/>
      <c r="G6" s="142"/>
      <c r="H6" s="12"/>
      <c r="I6" s="12"/>
      <c r="J6" s="13"/>
    </row>
    <row r="7" spans="1:15">
      <c r="A7" s="12"/>
      <c r="B7" s="51"/>
      <c r="C7" s="141" t="s">
        <v>29</v>
      </c>
      <c r="D7" s="141"/>
      <c r="E7" s="141"/>
      <c r="F7" s="141"/>
      <c r="G7" s="12"/>
      <c r="H7" s="12"/>
      <c r="I7" s="12"/>
      <c r="J7" s="13"/>
    </row>
    <row r="8" spans="1:15">
      <c r="A8" s="12"/>
      <c r="B8" s="51"/>
      <c r="C8" s="141" t="s">
        <v>1</v>
      </c>
      <c r="D8" s="141"/>
      <c r="E8" s="141"/>
      <c r="F8" s="141"/>
      <c r="G8" s="12"/>
      <c r="H8" s="12"/>
      <c r="I8" s="12"/>
      <c r="J8" s="13"/>
    </row>
    <row r="9" spans="1:15">
      <c r="A9" s="12"/>
      <c r="B9" s="51"/>
      <c r="D9" s="12"/>
      <c r="E9" s="12"/>
      <c r="F9" s="12"/>
      <c r="G9" s="12"/>
      <c r="H9" s="12"/>
      <c r="I9" s="12"/>
      <c r="J9" s="13"/>
    </row>
    <row r="10" spans="1:15">
      <c r="A10" s="12"/>
      <c r="B10" s="51"/>
      <c r="C10" s="44" t="s">
        <v>62</v>
      </c>
      <c r="D10" s="44"/>
      <c r="E10" s="44"/>
      <c r="F10" s="12"/>
      <c r="G10" s="12"/>
      <c r="H10" s="12"/>
      <c r="I10" s="12"/>
      <c r="J10" s="13"/>
    </row>
    <row r="11" spans="1:15">
      <c r="A11" s="12"/>
      <c r="B11" s="51"/>
      <c r="C11" s="44"/>
      <c r="D11" s="39" t="s">
        <v>2</v>
      </c>
      <c r="E11" s="39" t="s">
        <v>6</v>
      </c>
      <c r="F11" s="12"/>
      <c r="G11" s="12"/>
      <c r="H11" s="12"/>
      <c r="I11" s="12"/>
      <c r="J11" s="13"/>
    </row>
    <row r="12" spans="1:15">
      <c r="A12" s="12"/>
      <c r="B12" s="51"/>
      <c r="C12" s="44"/>
      <c r="D12" s="39" t="s">
        <v>4</v>
      </c>
      <c r="E12" s="39" t="s">
        <v>3</v>
      </c>
      <c r="F12" s="12"/>
      <c r="G12" s="12"/>
      <c r="H12" s="12"/>
      <c r="I12" s="12"/>
      <c r="J12" s="13"/>
    </row>
    <row r="13" spans="1:15">
      <c r="A13" s="12"/>
      <c r="B13" s="51"/>
      <c r="C13" s="44"/>
      <c r="D13" s="39" t="s">
        <v>5</v>
      </c>
      <c r="E13" s="39" t="s">
        <v>7</v>
      </c>
      <c r="F13" s="12"/>
      <c r="G13" s="12"/>
      <c r="H13" s="12"/>
      <c r="I13" s="12"/>
      <c r="J13" s="13"/>
    </row>
    <row r="14" spans="1:15">
      <c r="A14" s="12"/>
      <c r="B14" s="11"/>
      <c r="C14" s="44"/>
      <c r="E14" s="39"/>
      <c r="F14" s="12"/>
      <c r="G14" s="12"/>
      <c r="H14" s="12"/>
      <c r="I14" s="12"/>
      <c r="J14" s="13"/>
    </row>
    <row r="15" spans="1:15">
      <c r="A15" s="12"/>
      <c r="B15" s="11"/>
      <c r="C15" s="12"/>
      <c r="D15" s="12"/>
      <c r="E15" s="12"/>
      <c r="F15" s="12"/>
      <c r="G15" s="12"/>
      <c r="H15" s="12"/>
      <c r="I15" s="12"/>
      <c r="J15" s="13"/>
    </row>
    <row r="16" spans="1:15">
      <c r="A16" s="12"/>
      <c r="B16" s="11"/>
      <c r="C16" s="12"/>
      <c r="D16" s="12"/>
      <c r="E16" s="12"/>
      <c r="F16" s="12"/>
      <c r="G16" s="12"/>
      <c r="H16" s="12"/>
      <c r="I16" s="12"/>
      <c r="J16" s="13"/>
    </row>
    <row r="17" spans="1:10">
      <c r="A17" s="12"/>
      <c r="B17" s="33" t="s">
        <v>30</v>
      </c>
      <c r="C17" s="12"/>
      <c r="D17" s="12"/>
      <c r="E17" s="12"/>
      <c r="F17" s="12"/>
      <c r="G17" s="12"/>
      <c r="H17" s="12"/>
      <c r="I17" s="12"/>
      <c r="J17" s="13"/>
    </row>
    <row r="18" spans="1:10">
      <c r="A18" s="40"/>
      <c r="B18" s="143" t="s">
        <v>135</v>
      </c>
      <c r="C18" s="143"/>
      <c r="D18" s="143"/>
      <c r="E18" s="143"/>
      <c r="F18" s="143"/>
      <c r="G18" s="12"/>
      <c r="H18" s="12"/>
      <c r="I18" s="12"/>
      <c r="J18" s="13"/>
    </row>
    <row r="19" spans="1:10">
      <c r="A19" s="40"/>
      <c r="B19" s="143" t="s">
        <v>129</v>
      </c>
      <c r="C19" s="143"/>
      <c r="D19" s="12"/>
      <c r="E19" s="12"/>
      <c r="F19" s="12"/>
      <c r="G19" s="12"/>
      <c r="H19" s="12"/>
      <c r="I19" s="12"/>
      <c r="J19" s="13"/>
    </row>
    <row r="20" spans="1:10">
      <c r="A20" s="35"/>
      <c r="B20" s="35"/>
      <c r="C20" s="21"/>
      <c r="D20" s="12"/>
      <c r="E20" s="12"/>
      <c r="F20" s="12"/>
      <c r="G20" s="12"/>
      <c r="H20" s="12"/>
      <c r="I20" s="12"/>
      <c r="J20" s="13"/>
    </row>
    <row r="21" spans="1:10" hidden="1">
      <c r="A21" s="15"/>
      <c r="B21" s="12"/>
      <c r="C21" s="16"/>
      <c r="D21" s="16"/>
      <c r="E21" s="16"/>
      <c r="F21" s="16"/>
      <c r="G21" s="16"/>
      <c r="H21" s="16"/>
      <c r="I21" s="16"/>
      <c r="J21" s="17"/>
    </row>
    <row r="22" spans="1:10" hidden="1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hidden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idden="1">
      <c r="A24" s="34"/>
      <c r="B24" s="34"/>
      <c r="C24" s="12"/>
      <c r="D24" s="12"/>
      <c r="E24" s="12"/>
      <c r="F24" s="12"/>
      <c r="G24" s="12"/>
      <c r="H24" s="12"/>
      <c r="I24" s="12"/>
      <c r="J24" s="12"/>
    </row>
    <row r="25" spans="1:10" hidden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idden="1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hidden="1">
      <c r="A27" s="12"/>
      <c r="B27" s="12"/>
      <c r="C27" s="12"/>
      <c r="D27" s="12"/>
      <c r="E27" s="12"/>
      <c r="F27" s="12"/>
      <c r="G27" s="12"/>
      <c r="H27" s="12"/>
      <c r="I27" s="12"/>
      <c r="J27" s="12"/>
    </row>
  </sheetData>
  <sheetProtection algorithmName="SHA-512" hashValue="B26c1AyK4J89n8+53zw6RzeezKfCe/aAOlePjgBe/JFbyIAQmGI7sFlIWm+BgAQk7CsLjtm0GjUCYFpu4TIKpQ==" saltValue="bq21L9VUdxOvS37KPKKzsg==" spinCount="100000" sheet="1" objects="1" scenarios="1"/>
  <mergeCells count="5">
    <mergeCell ref="C6:G6"/>
    <mergeCell ref="C7:F7"/>
    <mergeCell ref="B19:C19"/>
    <mergeCell ref="C8:F8"/>
    <mergeCell ref="B18:F18"/>
  </mergeCells>
  <hyperlinks>
    <hyperlink ref="B18" r:id="rId1" display="www.propertycouncil.com.au/confidence" xr:uid="{00000000-0004-0000-0000-000000000000}"/>
    <hyperlink ref="D11" location="NSW!A1" display="NSW" xr:uid="{00000000-0004-0000-0000-000002000000}"/>
    <hyperlink ref="C6" display="National Summary  - June 2014 to March 2015" xr:uid="{00000000-0004-0000-0000-000003000000}"/>
    <hyperlink ref="C7" display="State Summary - Current Quarter" xr:uid="{00000000-0004-0000-0000-000004000000}"/>
    <hyperlink ref="C8" display="Trend Analysis" xr:uid="{00000000-0004-0000-0000-000005000000}"/>
    <hyperlink ref="C8:D8" location="'Trends (all)'!A1" display="Trend Analysis" xr:uid="{00000000-0004-0000-0000-000006000000}"/>
    <hyperlink ref="D12" location="VIC!A1" display="VIC" xr:uid="{00000000-0004-0000-0000-000007000000}"/>
    <hyperlink ref="D13" location="QLD!A1" display="QLD" xr:uid="{00000000-0004-0000-0000-000008000000}"/>
    <hyperlink ref="E13" location="WA!A1" display="WA" xr:uid="{00000000-0004-0000-0000-000009000000}"/>
    <hyperlink ref="E11" location="SA!A1" display="SA" xr:uid="{00000000-0004-0000-0000-00000A000000}"/>
    <hyperlink ref="C7:F7" location="'State Summary'!A1" display="State Summary - Current Quarter" xr:uid="{00000000-0004-0000-0000-00000E000000}"/>
    <hyperlink ref="C6:G6" location="'National Summary'!A1" display="National Summary  - June 2014 to March 2015" xr:uid="{00000000-0004-0000-0000-000010000000}"/>
    <hyperlink ref="B18:E18" r:id="rId2" display="www.propertyoz.com.au/confidence" xr:uid="{00000000-0004-0000-0000-000011000000}"/>
    <hyperlink ref="C8:F8" location="'Trend Analysis'!A1" display="Trend Analysis" xr:uid="{00000000-0004-0000-0000-000012000000}"/>
    <hyperlink ref="B18:F18" r:id="rId3" display="Property Council Survey website" xr:uid="{00000000-0004-0000-0000-000013000000}"/>
    <hyperlink ref="E12" location="ACT!A1" display="ACT" xr:uid="{8046BD98-F6F2-413D-8868-3F5370DAD60E}"/>
    <hyperlink ref="B19:C19" r:id="rId4" display="Contact Us" xr:uid="{C61A8F46-F2E9-414B-8DBA-B66CDD30E7A4}"/>
  </hyperlinks>
  <pageMargins left="0.7" right="0.7" top="0.75" bottom="0.75" header="0.3" footer="0.3"/>
  <pageSetup paperSize="9" orientation="landscape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47"/>
  <sheetViews>
    <sheetView zoomScaleNormal="100" workbookViewId="0">
      <pane ySplit="8" topLeftCell="A9" activePane="bottomLeft" state="frozen"/>
      <selection pane="bottomLeft" activeCell="B8" sqref="B8"/>
    </sheetView>
  </sheetViews>
  <sheetFormatPr defaultColWidth="9.140625" defaultRowHeight="15" zeroHeight="1"/>
  <cols>
    <col min="1" max="1" width="2.42578125" style="12" customWidth="1"/>
    <col min="2" max="3" width="9.140625" style="12"/>
    <col min="4" max="4" width="18.85546875" style="12" customWidth="1"/>
    <col min="5" max="8" width="14.42578125" style="12" customWidth="1"/>
    <col min="9" max="10" width="3.85546875" style="12" customWidth="1"/>
    <col min="11" max="12" width="16.42578125" style="12" bestFit="1" customWidth="1"/>
    <col min="13" max="13" width="17.85546875" style="12" bestFit="1" customWidth="1"/>
    <col min="14" max="16384" width="9.140625" style="12"/>
  </cols>
  <sheetData>
    <row r="1" spans="1:19" ht="46.5">
      <c r="B1" s="2" t="s">
        <v>133</v>
      </c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9" ht="26.25">
      <c r="B2" s="7" t="str">
        <f>"December Quarter "&amp;Calculator!E2</f>
        <v>December Quarter 2024</v>
      </c>
      <c r="C2" s="19"/>
      <c r="E2" s="8"/>
      <c r="F2" s="8"/>
      <c r="G2" s="8"/>
      <c r="H2" s="8"/>
      <c r="I2" s="8"/>
      <c r="J2" s="8"/>
      <c r="K2" s="8"/>
      <c r="L2" s="8"/>
      <c r="M2" s="8"/>
      <c r="N2" s="9"/>
      <c r="O2" s="10"/>
    </row>
    <row r="3" spans="1:19"/>
    <row r="4" spans="1:19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9" s="23" customFormat="1" ht="12.75" hidden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9" s="23" customFormat="1" ht="12.75" hidden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24"/>
      <c r="O6" s="24"/>
      <c r="P6" s="25"/>
      <c r="Q6" s="24"/>
      <c r="R6" s="24"/>
      <c r="S6" s="26"/>
    </row>
    <row r="7" spans="1:19" s="23" customFormat="1" ht="12.75" hidden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9" s="23" customFormat="1" ht="25.5">
      <c r="A8" s="85"/>
      <c r="B8" s="86" t="s">
        <v>0</v>
      </c>
      <c r="C8" s="87"/>
      <c r="D8" s="87"/>
      <c r="E8" s="88" t="str">
        <f>"Dec "&amp;Calculator!E2&amp;" Index"</f>
        <v>Dec 2024 Index</v>
      </c>
      <c r="F8" s="88" t="str">
        <f>"Sept "&amp;Calculator!F2&amp;" Index"</f>
        <v>Sept 2024 Index</v>
      </c>
      <c r="G8" s="88" t="str">
        <f>"Jun "&amp;Calculator!G2&amp;" Index"</f>
        <v>Jun 2024 Index</v>
      </c>
      <c r="H8" s="88" t="str">
        <f>"Mar "&amp;Calculator!H2&amp;" Index"</f>
        <v>Mar 2024 Index</v>
      </c>
      <c r="I8" s="88"/>
      <c r="J8" s="88"/>
      <c r="K8" s="88" t="s">
        <v>72</v>
      </c>
      <c r="L8" s="88" t="s">
        <v>73</v>
      </c>
      <c r="M8" s="88" t="s">
        <v>74</v>
      </c>
    </row>
    <row r="9" spans="1:19" s="23" customFormat="1" ht="12.75">
      <c r="A9" s="85"/>
      <c r="B9" s="69" t="s">
        <v>64</v>
      </c>
      <c r="C9" s="85"/>
      <c r="D9" s="85"/>
      <c r="E9" s="80"/>
      <c r="F9" s="80"/>
      <c r="G9" s="80"/>
      <c r="H9" s="80"/>
      <c r="I9" s="80"/>
      <c r="J9" s="80"/>
      <c r="K9" s="80"/>
      <c r="L9" s="80"/>
      <c r="M9" s="80"/>
    </row>
    <row r="10" spans="1:19" s="23" customFormat="1" ht="12.75">
      <c r="A10" s="85"/>
      <c r="B10" s="89" t="s">
        <v>11</v>
      </c>
      <c r="C10" s="89"/>
      <c r="D10" s="89"/>
      <c r="E10" s="73">
        <f>VLOOKUP($B$9&amp;"-"&amp;Calculator!B1,Database!$1:$1048576,10,FALSE)</f>
        <v>116.04153981742503</v>
      </c>
      <c r="F10" s="73">
        <f>VLOOKUP($B$9&amp;"-"&amp;Calculator!B2,Database!$1:$1048576,10,FALSE)</f>
        <v>108</v>
      </c>
      <c r="G10" s="73">
        <f>VLOOKUP($B$9&amp;"-"&amp;Calculator!B3,Database!$1:$1048576,10,FALSE)</f>
        <v>106.44210281070127</v>
      </c>
      <c r="H10" s="73">
        <f>VLOOKUP($B$9&amp;"-"&amp;Calculator!B4,Database!$1:$1048576,10,FALSE)</f>
        <v>120.40699424982304</v>
      </c>
      <c r="I10" s="74"/>
      <c r="J10" s="74"/>
      <c r="K10" s="74">
        <f>(VLOOKUP($B$9&amp;"-"&amp;Calculator!B1,Database!$1:$1048576,10,FALSE))-(VLOOKUP($B$9&amp;"-"&amp;Calculator!J2,Database!$1:$1048576,10,FALSE))</f>
        <v>2.1576844691249732</v>
      </c>
      <c r="L10" s="74">
        <f>(VLOOKUP($B$9&amp;"-"&amp;Calculator!B1,Database!$1:$1048576,10,FALSE))-(VLOOKUP($B$9&amp;"-"&amp;Calculator!K2,Database!$1:$1048576,10,FALSE))</f>
        <v>2.8181831337325605</v>
      </c>
      <c r="M10" s="74">
        <f>(VLOOKUP($B$9&amp;"-"&amp;Calculator!B1,Database!$1:$1048576,10,FALSE))-(VLOOKUP($B$9&amp;"-"&amp;Calculator!L2,Database!$1:$1048576,10,FALSE))</f>
        <v>-26.319001811004583</v>
      </c>
    </row>
    <row r="11" spans="1:19" s="23" customFormat="1" ht="12.75">
      <c r="A11" s="85"/>
      <c r="B11" s="90"/>
      <c r="C11" s="90"/>
      <c r="D11" s="90"/>
      <c r="E11" s="75"/>
      <c r="F11" s="76"/>
      <c r="G11" s="75"/>
      <c r="H11" s="76"/>
      <c r="I11" s="76"/>
      <c r="J11" s="76"/>
      <c r="K11" s="77"/>
      <c r="L11" s="77"/>
      <c r="M11" s="77"/>
    </row>
    <row r="12" spans="1:19" s="23" customFormat="1" ht="12.75">
      <c r="A12" s="85"/>
      <c r="B12" s="90" t="s">
        <v>24</v>
      </c>
      <c r="C12" s="85"/>
      <c r="D12" s="85"/>
      <c r="E12" s="78">
        <f>VLOOKUP($B$9&amp;"-"&amp;Calculator!B1,Database!$1:$1048576,11,FALSE)</f>
        <v>-22.682246035449815</v>
      </c>
      <c r="F12" s="76">
        <f>VLOOKUP($B$9&amp;"-"&amp;Calculator!B2,Database!$1:$1048576,11,FALSE)</f>
        <v>-20.788143919150283</v>
      </c>
      <c r="G12" s="76">
        <f>VLOOKUP($B$9&amp;"-"&amp;Calculator!B3,Database!$1:$1048576,11,FALSE)</f>
        <v>-21.847974510696407</v>
      </c>
      <c r="H12" s="76">
        <f>VLOOKUP($B$9&amp;"-"&amp;Calculator!B4,Database!$1:$1048576,11,FALSE)</f>
        <v>-4.267763825994483</v>
      </c>
      <c r="I12" s="79"/>
      <c r="J12" s="79"/>
      <c r="K12" s="76">
        <f>(VLOOKUP($B$9&amp;"-"&amp;Calculator!B1,Database!$1:$1048576,11,FALSE))-(VLOOKUP($B$9&amp;"-"&amp;Calculator!J2,Database!$1:$1048576,11,FALSE))</f>
        <v>-6.8099776451758842</v>
      </c>
      <c r="L12" s="76" t="s">
        <v>42</v>
      </c>
      <c r="M12" s="76" t="s">
        <v>42</v>
      </c>
    </row>
    <row r="13" spans="1:19" s="23" customFormat="1" ht="12.75">
      <c r="A13" s="85"/>
      <c r="B13" s="90"/>
      <c r="C13" s="85"/>
      <c r="D13" s="85"/>
      <c r="E13" s="80"/>
      <c r="F13" s="79"/>
      <c r="G13" s="80"/>
      <c r="H13" s="79"/>
      <c r="I13" s="79"/>
      <c r="J13" s="79"/>
      <c r="K13" s="81"/>
      <c r="L13" s="81"/>
      <c r="M13" s="81"/>
    </row>
    <row r="14" spans="1:19" s="23" customFormat="1" ht="12.75">
      <c r="A14" s="85"/>
      <c r="B14" s="90" t="s">
        <v>12</v>
      </c>
      <c r="C14" s="85"/>
      <c r="D14" s="85"/>
      <c r="E14" s="80"/>
      <c r="F14" s="79"/>
      <c r="G14" s="80"/>
      <c r="H14" s="79"/>
      <c r="I14" s="79"/>
      <c r="J14" s="79"/>
      <c r="K14" s="81"/>
      <c r="L14" s="81"/>
      <c r="M14" s="81"/>
    </row>
    <row r="15" spans="1:19" s="23" customFormat="1" ht="12.75">
      <c r="A15" s="85"/>
      <c r="B15" s="85"/>
      <c r="C15" s="85" t="s">
        <v>23</v>
      </c>
      <c r="D15" s="85"/>
      <c r="E15" s="79">
        <f>VLOOKUP($B$9&amp;"-"&amp;Calculator!B1,Database!$1:$1048576,4,FALSE)</f>
        <v>26.050924911323776</v>
      </c>
      <c r="F15" s="82">
        <f>VLOOKUP($B$9&amp;"-"&amp;Calculator!B2,Database!$1:$1048576,4,FALSE)</f>
        <v>24.6</v>
      </c>
      <c r="G15" s="82">
        <f>VLOOKUP($B$9&amp;"-"&amp;Calculator!B3,Database!$1:$1048576,4,FALSE)</f>
        <v>18.143225550486015</v>
      </c>
      <c r="H15" s="82">
        <f>VLOOKUP($B$9&amp;"-"&amp;Calculator!B4,Database!$1:$1048576,4,FALSE)</f>
        <v>35.002707413570263</v>
      </c>
      <c r="I15" s="79"/>
      <c r="J15" s="79"/>
      <c r="K15" s="79">
        <f>(VLOOKUP($B$9&amp;"-"&amp;Calculator!B1,Database!$1:$1048576,4,FALSE))-(VLOOKUP($B$9&amp;"-"&amp;Calculator!J2,Database!$1:$1048576,4,FALSE))</f>
        <v>0.70021134304086985</v>
      </c>
      <c r="L15" s="79">
        <f>(VLOOKUP($B$9&amp;"-"&amp;Calculator!B1,Database!$1:$1048576,4,FALSE))-(VLOOKUP($B$9&amp;"-"&amp;Calculator!K2,Database!$1:$1048576,4,FALSE))</f>
        <v>-9.6612558705405363</v>
      </c>
      <c r="M15" s="79">
        <f>(VLOOKUP($B$9&amp;"-"&amp;Calculator!B1,Database!$1:$1048576,4,FALSE))-(VLOOKUP($B$9&amp;"-"&amp;Calculator!L2,Database!$1:$1048576,4,FALSE))</f>
        <v>-22.536381551169846</v>
      </c>
    </row>
    <row r="16" spans="1:19" s="23" customFormat="1" ht="12.75">
      <c r="A16" s="85"/>
      <c r="B16" s="85"/>
      <c r="C16" s="85" t="s">
        <v>22</v>
      </c>
      <c r="D16" s="85"/>
      <c r="E16" s="79">
        <f>VLOOKUP($B$9&amp;"-"&amp;Calculator!B1,Database!$1:$1048576,5,FALSE)</f>
        <v>8.4266415642753341</v>
      </c>
      <c r="F16" s="82">
        <f>VLOOKUP($B$9&amp;"-"&amp;Calculator!B2,Database!$1:$1048576,5,FALSE)</f>
        <v>6.5</v>
      </c>
      <c r="G16" s="82">
        <f>VLOOKUP($B$9&amp;"-"&amp;Calculator!B3,Database!$1:$1048576,5,FALSE)</f>
        <v>8.6069224534343416</v>
      </c>
      <c r="H16" s="82">
        <f>VLOOKUP($B$9&amp;"-"&amp;Calculator!B4,Database!$1:$1048576,5,FALSE)</f>
        <v>12.05179282868526</v>
      </c>
      <c r="I16" s="79"/>
      <c r="J16" s="79"/>
      <c r="K16" s="79">
        <f>(VLOOKUP($B$9&amp;"-"&amp;Calculator!B1,Database!$1:$1048576,5,FALSE))-(VLOOKUP($B$9&amp;"-"&amp;Calculator!J2,Database!$1:$1048576,5,FALSE))</f>
        <v>-8.9220989062031464E-2</v>
      </c>
      <c r="L16" s="79">
        <f>(VLOOKUP($B$9&amp;"-"&amp;Calculator!B1,Database!$1:$1048576,5,FALSE))-(VLOOKUP($B$9&amp;"-"&amp;Calculator!K2,Database!$1:$1048576,5,FALSE))</f>
        <v>-8.888669214296856</v>
      </c>
      <c r="M16" s="79">
        <f>(VLOOKUP($B$9&amp;"-"&amp;Calculator!B1,Database!$1:$1048576,5,FALSE))-(VLOOKUP($B$9&amp;"-"&amp;Calculator!L2,Database!$1:$1048576,5,FALSE))</f>
        <v>-20.292870965272904</v>
      </c>
    </row>
    <row r="17" spans="1:13" s="23" customFormat="1" ht="12.75">
      <c r="A17" s="85"/>
      <c r="B17" s="85"/>
      <c r="C17" s="85" t="s">
        <v>40</v>
      </c>
      <c r="D17" s="85"/>
      <c r="E17" s="79">
        <f>VLOOKUP($B$9&amp;"-"&amp;Calculator!B1,Database!$1:$1048576,6,FALSE)</f>
        <v>-6.3020829057232675</v>
      </c>
      <c r="F17" s="82">
        <f>VLOOKUP($B$9&amp;"-"&amp;Calculator!B2,Database!$1:$1048576,6,FALSE)</f>
        <v>-18.072235802600346</v>
      </c>
      <c r="G17" s="82">
        <f>VLOOKUP($B$9&amp;"-"&amp;Calculator!B3,Database!$1:$1048576,6,FALSE)</f>
        <v>-24.21875</v>
      </c>
      <c r="H17" s="82">
        <f>VLOOKUP($B$9&amp;"-"&amp;Calculator!B4,Database!$1:$1048576,6,FALSE)</f>
        <v>-3.2706346414554446</v>
      </c>
      <c r="I17" s="79"/>
      <c r="J17" s="79"/>
      <c r="K17" s="79">
        <f>(VLOOKUP($B$9&amp;"-"&amp;Calculator!B1,Database!$1:$1048576,6,FALSE))-(VLOOKUP($B$9&amp;"-"&amp;Calculator!J2,Database!$1:$1048576,6,FALSE))</f>
        <v>21.206312101000989</v>
      </c>
      <c r="L17" s="79">
        <f>(VLOOKUP($B$9&amp;"-"&amp;Calculator!B1,Database!$1:$1048576,6,FALSE))-(VLOOKUP($B$9&amp;"-"&amp;Calculator!K2,Database!$1:$1048576,6,FALSE))</f>
        <v>20.789912628633232</v>
      </c>
      <c r="M17" s="79">
        <f>(VLOOKUP($B$9&amp;"-"&amp;Calculator!B1,Database!$1:$1048576,6,FALSE))-(VLOOKUP($B$9&amp;"-"&amp;Calculator!L2,Database!$1:$1048576,6,FALSE))</f>
        <v>-42.443638813942535</v>
      </c>
    </row>
    <row r="18" spans="1:13" s="23" customFormat="1" ht="12.75">
      <c r="A18" s="85"/>
      <c r="B18" s="85"/>
      <c r="C18" s="85" t="s">
        <v>41</v>
      </c>
      <c r="D18" s="85"/>
      <c r="E18" s="79">
        <f>VLOOKUP($B$9&amp;"-"&amp;Calculator!B1,Database!$1:$1048576,7,FALSE)</f>
        <v>4.0452833927863621</v>
      </c>
      <c r="F18" s="82">
        <f>VLOOKUP($B$9&amp;"-"&amp;Calculator!B2,Database!$1:$1048576,7,FALSE)</f>
        <v>-10.643579072532697</v>
      </c>
      <c r="G18" s="82">
        <f>VLOOKUP($B$9&amp;"-"&amp;Calculator!B3,Database!$1:$1048576,7,FALSE)</f>
        <v>-15.701171256726813</v>
      </c>
      <c r="H18" s="82">
        <f>VLOOKUP($B$9&amp;"-"&amp;Calculator!B4,Database!$1:$1048576,7,FALSE)</f>
        <v>0.40273053665911041</v>
      </c>
      <c r="I18" s="83"/>
      <c r="J18" s="83"/>
      <c r="K18" s="82">
        <f>(VLOOKUP($B$9&amp;"-"&amp;Calculator!B1,Database!$1:$1048576,7,FALSE))-(VLOOKUP($B$9&amp;"-"&amp;Calculator!J2,Database!$1:$1048576,7,FALSE))</f>
        <v>18.28353683369761</v>
      </c>
      <c r="L18" s="82">
        <f>(VLOOKUP($B$9&amp;"-"&amp;Calculator!B1,Database!$1:$1048576,7,FALSE))-(VLOOKUP($B$9&amp;"-"&amp;Calculator!K2,Database!$1:$1048576,7,FALSE))</f>
        <v>13.959001741728436</v>
      </c>
      <c r="M18" s="82">
        <f>(VLOOKUP($B$9&amp;"-"&amp;Calculator!B1,Database!$1:$1048576,7,FALSE))-(VLOOKUP($B$9&amp;"-"&amp;Calculator!L2,Database!$1:$1048576,7,FALSE))</f>
        <v>-37.609429415772603</v>
      </c>
    </row>
    <row r="19" spans="1:13" s="23" customFormat="1" ht="12.75">
      <c r="A19" s="85"/>
      <c r="B19" s="85"/>
      <c r="C19" s="85" t="s">
        <v>20</v>
      </c>
      <c r="D19" s="85"/>
      <c r="E19" s="79">
        <f>VLOOKUP($B$9&amp;"-"&amp;Calculator!B1,Database!$1:$1048576,8,FALSE)</f>
        <v>-34.67587435954556</v>
      </c>
      <c r="F19" s="82">
        <f>VLOOKUP($B$9&amp;"-"&amp;Calculator!B2,Database!$1:$1048576,8,FALSE)</f>
        <v>-28.88113599028982</v>
      </c>
      <c r="G19" s="82">
        <f>VLOOKUP($B$9&amp;"-"&amp;Calculator!B3,Database!$1:$1048576,8,FALSE)</f>
        <v>-8.7184713784718575</v>
      </c>
      <c r="H19" s="82">
        <f>VLOOKUP($B$9&amp;"-"&amp;Calculator!B4,Database!$1:$1048576,8,FALSE)</f>
        <v>-25.376203308420443</v>
      </c>
      <c r="I19" s="79"/>
      <c r="J19" s="79"/>
      <c r="K19" s="79">
        <f>(VLOOKUP($B$9&amp;"-"&amp;Calculator!B1,Database!$1:$1048576,8,FALSE))-(VLOOKUP($B$9&amp;"-"&amp;Calculator!J2,Database!$1:$1048576,8,FALSE))</f>
        <v>-62.075069331652045</v>
      </c>
      <c r="L19" s="79">
        <f>(VLOOKUP($B$9&amp;"-"&amp;Calculator!B1,Database!$1:$1048576,8,FALSE))-(VLOOKUP($B$9&amp;"-"&amp;Calculator!K2,Database!$1:$1048576,8,FALSE))</f>
        <v>-114.60706177039407</v>
      </c>
      <c r="M19" s="79">
        <f>(VLOOKUP($B$9&amp;"-"&amp;Calculator!B1,Database!$1:$1048576,8,FALSE))-(VLOOKUP($B$9&amp;"-"&amp;Calculator!L2,Database!$1:$1048576,8,FALSE))</f>
        <v>-70.296624800240593</v>
      </c>
    </row>
    <row r="20" spans="1:13" s="23" customFormat="1" ht="12.75">
      <c r="A20" s="85"/>
      <c r="B20" s="85"/>
      <c r="C20" s="85" t="s">
        <v>21</v>
      </c>
      <c r="D20" s="85"/>
      <c r="E20" s="79">
        <f>VLOOKUP($B$9&amp;"-"&amp;Calculator!B1,Database!$1:$1048576,9,FALSE)</f>
        <v>5.0434646409272466</v>
      </c>
      <c r="F20" s="82">
        <f>VLOOKUP($B$9&amp;"-"&amp;Calculator!B2,Database!$1:$1048576,9,FALSE)</f>
        <v>0.68181609061437076</v>
      </c>
      <c r="G20" s="82">
        <f>VLOOKUP($B$9&amp;"-"&amp;Calculator!B3,Database!$1:$1048576,9,FALSE)</f>
        <v>-3.2272465320898363</v>
      </c>
      <c r="H20" s="82">
        <f>VLOOKUP($B$9&amp;"-"&amp;Calculator!B4,Database!$1:$1048576,9,FALSE)</f>
        <v>4.3804000000000007</v>
      </c>
      <c r="I20" s="79"/>
      <c r="J20" s="79"/>
      <c r="K20" s="79">
        <f>(VLOOKUP($B$9&amp;"-"&amp;Calculator!B1,Database!$1:$1048576,9,FALSE))-(VLOOKUP($B$9&amp;"-"&amp;Calculator!J2,Database!$1:$1048576,9,FALSE))</f>
        <v>20.109206058020018</v>
      </c>
      <c r="L20" s="79">
        <f>(VLOOKUP($B$9&amp;"-"&amp;Calculator!B1,Database!$1:$1048576,9,FALSE))-(VLOOKUP($B$9&amp;"-"&amp;Calculator!K2,Database!$1:$1048576,9,FALSE))</f>
        <v>34.252269899167828</v>
      </c>
      <c r="M20" s="79">
        <f>(VLOOKUP($B$9&amp;"-"&amp;Calculator!B1,Database!$1:$1048576,9,FALSE))-(VLOOKUP($B$9&amp;"-"&amp;Calculator!L2,Database!$1:$1048576,9,FALSE))</f>
        <v>12.31980614269046</v>
      </c>
    </row>
    <row r="21" spans="1:13" s="23" customFormat="1" ht="12.75">
      <c r="A21" s="85"/>
      <c r="B21" s="85"/>
      <c r="C21" s="85"/>
      <c r="D21" s="85"/>
      <c r="E21" s="80"/>
      <c r="F21" s="80"/>
      <c r="G21" s="80"/>
      <c r="H21" s="79"/>
      <c r="I21" s="79"/>
      <c r="J21" s="79"/>
      <c r="K21" s="81"/>
      <c r="L21" s="81"/>
      <c r="M21" s="81"/>
    </row>
    <row r="22" spans="1:13" s="23" customFormat="1" ht="12.75">
      <c r="A22" s="85"/>
      <c r="B22" s="90" t="s">
        <v>18</v>
      </c>
      <c r="C22" s="85"/>
      <c r="D22" s="85"/>
      <c r="E22" s="80"/>
      <c r="F22" s="80"/>
      <c r="G22" s="80"/>
      <c r="H22" s="79"/>
      <c r="I22" s="79"/>
      <c r="J22" s="79"/>
      <c r="K22" s="81"/>
      <c r="L22" s="81"/>
      <c r="M22" s="81"/>
    </row>
    <row r="23" spans="1:13" s="23" customFormat="1" ht="12.75">
      <c r="A23" s="85"/>
      <c r="B23" s="90"/>
      <c r="C23" s="85" t="s">
        <v>17</v>
      </c>
      <c r="D23" s="85"/>
      <c r="E23" s="79">
        <f>VLOOKUP($B$9&amp;"-"&amp;Calculator!B1,Database!$1:$1048576,12,FALSE)</f>
        <v>35.497584541062807</v>
      </c>
      <c r="F23" s="82">
        <f>VLOOKUP($B$9&amp;"-"&amp;Calculator!B2,Database!$1:$1048576,12,FALSE)</f>
        <v>34.35113320769689</v>
      </c>
      <c r="G23" s="82">
        <f>VLOOKUP($B$9&amp;"-"&amp;Calculator!B3,Database!$1:$1048576,12,FALSE)</f>
        <v>50.093749239048378</v>
      </c>
      <c r="H23" s="82">
        <f>VLOOKUP($B$9&amp;"-"&amp;Calculator!B4,Database!$1:$1048576,12,FALSE)</f>
        <v>43.479906454555959</v>
      </c>
      <c r="I23" s="79"/>
      <c r="J23" s="79"/>
      <c r="K23" s="82">
        <f>(VLOOKUP($B$9&amp;"-"&amp;Calculator!B1,Database!$1:$1048576,12,FALSE))-(VLOOKUP($B$9&amp;"-"&amp;Calculator!J2,Database!$1:$1048576,12,FALSE))</f>
        <v>-4.8860041885466927</v>
      </c>
      <c r="L23" s="82">
        <f>(VLOOKUP($B$9&amp;"-"&amp;Calculator!B1,Database!$1:$1048576,12,FALSE))-(VLOOKUP($B$9&amp;"-"&amp;Calculator!K2,Database!$1:$1048576,12,FALSE))</f>
        <v>61.891735287875321</v>
      </c>
      <c r="M23" s="82">
        <f>(VLOOKUP($B$9&amp;"-"&amp;Calculator!B1,Database!$1:$1048576,12,FALSE))-(VLOOKUP($B$9&amp;"-"&amp;Calculator!L2,Database!$1:$1048576,12,FALSE))</f>
        <v>-10.45044855517758</v>
      </c>
    </row>
    <row r="24" spans="1:13" s="23" customFormat="1" ht="12.75">
      <c r="A24" s="85"/>
      <c r="B24" s="85"/>
      <c r="C24" s="85" t="s">
        <v>10</v>
      </c>
      <c r="D24" s="85"/>
      <c r="E24" s="79">
        <f>VLOOKUP($B$9&amp;"-"&amp;Calculator!B1,Database!$1:$1048576,13,FALSE)</f>
        <v>-2.3090616695762858</v>
      </c>
      <c r="F24" s="82">
        <f>VLOOKUP($B$9&amp;"-"&amp;Calculator!B2,Database!$1:$1048576,13,FALSE)</f>
        <v>-10.81459342269194</v>
      </c>
      <c r="G24" s="82">
        <f>VLOOKUP($B$9&amp;"-"&amp;Calculator!B3,Database!$1:$1048576,13,FALSE)</f>
        <v>-16.617935370470523</v>
      </c>
      <c r="H24" s="82">
        <f>VLOOKUP($B$9&amp;"-"&amp;Calculator!B4,Database!$1:$1048576,13,FALSE)</f>
        <v>-9.321344953173778</v>
      </c>
      <c r="I24" s="79"/>
      <c r="J24" s="79"/>
      <c r="K24" s="82">
        <f>(VLOOKUP($B$9&amp;"-"&amp;Calculator!B1,Database!$1:$1048576,13,FALSE))-(VLOOKUP($B$9&amp;"-"&amp;Calculator!J2,Database!$1:$1048576,13,FALSE))</f>
        <v>18.587059178200903</v>
      </c>
      <c r="L24" s="82">
        <f>(VLOOKUP($B$9&amp;"-"&amp;Calculator!B1,Database!$1:$1048576,13,FALSE))-(VLOOKUP($B$9&amp;"-"&amp;Calculator!K2,Database!$1:$1048576,13,FALSE))</f>
        <v>21.483802414832994</v>
      </c>
      <c r="M24" s="82">
        <f>(VLOOKUP($B$9&amp;"-"&amp;Calculator!B1,Database!$1:$1048576,13,FALSE))-(VLOOKUP($B$9&amp;"-"&amp;Calculator!L2,Database!$1:$1048576,13,FALSE))</f>
        <v>-0.73983700242418693</v>
      </c>
    </row>
    <row r="25" spans="1:13" s="23" customFormat="1" ht="12.75">
      <c r="A25" s="85"/>
      <c r="B25" s="85"/>
      <c r="C25" s="85" t="s">
        <v>13</v>
      </c>
      <c r="D25" s="85"/>
      <c r="E25" s="79">
        <f>VLOOKUP($B$9&amp;"-"&amp;Calculator!B1,Database!$1:$1048576,14,FALSE)</f>
        <v>20.377812430385383</v>
      </c>
      <c r="F25" s="82">
        <f>VLOOKUP($B$9&amp;"-"&amp;Calculator!B2,Database!$1:$1048576,14,FALSE)</f>
        <v>14.926021610312523</v>
      </c>
      <c r="G25" s="82">
        <f>VLOOKUP($B$9&amp;"-"&amp;Calculator!B3,Database!$1:$1048576,14,FALSE)</f>
        <v>17.577709967785534</v>
      </c>
      <c r="H25" s="82">
        <f>VLOOKUP($B$9&amp;"-"&amp;Calculator!B4,Database!$1:$1048576,14,FALSE)</f>
        <v>20.253117684088391</v>
      </c>
      <c r="I25" s="79"/>
      <c r="J25" s="79"/>
      <c r="K25" s="82">
        <f>(VLOOKUP($B$9&amp;"-"&amp;Calculator!B1,Database!$1:$1048576,14,FALSE))-(VLOOKUP($B$9&amp;"-"&amp;Calculator!J2,Database!$1:$1048576,14,FALSE))</f>
        <v>1.4091535382571081</v>
      </c>
      <c r="L25" s="82">
        <f>(VLOOKUP($B$9&amp;"-"&amp;Calculator!B1,Database!$1:$1048576,14,FALSE))-(VLOOKUP($B$9&amp;"-"&amp;Calculator!K2,Database!$1:$1048576,14,FALSE))</f>
        <v>13.398886749792629</v>
      </c>
      <c r="M25" s="82">
        <f>(VLOOKUP($B$9&amp;"-"&amp;Calculator!B1,Database!$1:$1048576,14,FALSE))-(VLOOKUP($B$9&amp;"-"&amp;Calculator!L2,Database!$1:$1048576,14,FALSE))</f>
        <v>-19.275133950029023</v>
      </c>
    </row>
    <row r="26" spans="1:13" s="23" customFormat="1" ht="12.75">
      <c r="A26" s="85"/>
      <c r="B26" s="85"/>
      <c r="C26" s="85" t="s">
        <v>14</v>
      </c>
      <c r="D26" s="85"/>
      <c r="E26" s="79">
        <f>VLOOKUP($B$9&amp;"-"&amp;Calculator!B1,Database!$1:$1048576,15,FALSE)</f>
        <v>0</v>
      </c>
      <c r="F26" s="82">
        <f>VLOOKUP($B$9&amp;"-"&amp;Calculator!B2,Database!$1:$1048576,15,FALSE)</f>
        <v>-0.8071928342982343</v>
      </c>
      <c r="G26" s="82">
        <f>VLOOKUP($B$9&amp;"-"&amp;Calculator!B3,Database!$1:$1048576,15,FALSE)</f>
        <v>-1.8193632228719947</v>
      </c>
      <c r="H26" s="82">
        <f>VLOOKUP($B$9&amp;"-"&amp;Calculator!B4,Database!$1:$1048576,15,FALSE)</f>
        <v>1.3484037279397179</v>
      </c>
      <c r="I26" s="79"/>
      <c r="J26" s="79"/>
      <c r="K26" s="82">
        <f>(VLOOKUP($B$9&amp;"-"&amp;Calculator!B1,Database!$1:$1048576,15,FALSE))-(VLOOKUP($B$9&amp;"-"&amp;Calculator!J2,Database!$1:$1048576,15,FALSE))</f>
        <v>5.2888121503166419</v>
      </c>
      <c r="L26" s="82">
        <f>(VLOOKUP($B$9&amp;"-"&amp;Calculator!B1,Database!$1:$1048576,15,FALSE))-(VLOOKUP($B$9&amp;"-"&amp;Calculator!K2,Database!$1:$1048576,15,FALSE))</f>
        <v>9.5718655569497155</v>
      </c>
      <c r="M26" s="82">
        <f>(VLOOKUP($B$9&amp;"-"&amp;Calculator!B1,Database!$1:$1048576,15,FALSE))-(VLOOKUP($B$9&amp;"-"&amp;Calculator!L2,Database!$1:$1048576,15,FALSE))</f>
        <v>0</v>
      </c>
    </row>
    <row r="27" spans="1:13" s="23" customFormat="1" ht="12.75">
      <c r="A27" s="85"/>
      <c r="B27" s="85"/>
      <c r="C27" s="85" t="s">
        <v>15</v>
      </c>
      <c r="D27" s="85"/>
      <c r="E27" s="79">
        <f>VLOOKUP($B$9&amp;"-"&amp;Calculator!B1,Database!$1:$1048576,16,FALSE)</f>
        <v>33.114052261988668</v>
      </c>
      <c r="F27" s="82">
        <f>VLOOKUP($B$9&amp;"-"&amp;Calculator!B2,Database!$1:$1048576,16,FALSE)</f>
        <v>30.200786656574397</v>
      </c>
      <c r="G27" s="82">
        <f>VLOOKUP($B$9&amp;"-"&amp;Calculator!B3,Database!$1:$1048576,16,FALSE)</f>
        <v>36.897058823529413</v>
      </c>
      <c r="H27" s="82">
        <f>VLOOKUP($B$9&amp;"-"&amp;Calculator!B4,Database!$1:$1048576,16,FALSE)</f>
        <v>31.993640282581261</v>
      </c>
      <c r="I27" s="79"/>
      <c r="J27" s="79"/>
      <c r="K27" s="82">
        <f>(VLOOKUP($B$9&amp;"-"&amp;Calculator!B1,Database!$1:$1048576,16,FALSE))-(VLOOKUP($B$9&amp;"-"&amp;Calculator!J2,Database!$1:$1048576,16,FALSE))</f>
        <v>1.9919658078657285</v>
      </c>
      <c r="L27" s="82">
        <f>(VLOOKUP($B$9&amp;"-"&amp;Calculator!B1,Database!$1:$1048576,16,FALSE))-(VLOOKUP($B$9&amp;"-"&amp;Calculator!K2,Database!$1:$1048576,16,FALSE))</f>
        <v>19.154397542529104</v>
      </c>
      <c r="M27" s="82">
        <f>(VLOOKUP($B$9&amp;"-"&amp;Calculator!B1,Database!$1:$1048576,16,FALSE))-(VLOOKUP($B$9&amp;"-"&amp;Calculator!L2,Database!$1:$1048576,16,FALSE))</f>
        <v>5.7549943651997211</v>
      </c>
    </row>
    <row r="28" spans="1:13" s="23" customFormat="1" ht="12.75">
      <c r="A28" s="85"/>
      <c r="B28" s="85"/>
      <c r="C28" s="85" t="s">
        <v>16</v>
      </c>
      <c r="D28" s="85"/>
      <c r="E28" s="79">
        <f>VLOOKUP($B$9&amp;"-"&amp;Calculator!B1,Database!$1:$1048576,17,FALSE)</f>
        <v>8.2654597645484227</v>
      </c>
      <c r="F28" s="82">
        <f>VLOOKUP($B$9&amp;"-"&amp;Calculator!B2,Database!$1:$1048576,17,FALSE)</f>
        <v>6.4122939152305785</v>
      </c>
      <c r="G28" s="82">
        <f>VLOOKUP($B$9&amp;"-"&amp;Calculator!B3,Database!$1:$1048576,17,FALSE)</f>
        <v>8.4459197977313583</v>
      </c>
      <c r="H28" s="82">
        <f>VLOOKUP($B$9&amp;"-"&amp;Calculator!B4,Database!$1:$1048576,17,FALSE)</f>
        <v>14.355294467578823</v>
      </c>
      <c r="I28" s="79"/>
      <c r="J28" s="79"/>
      <c r="K28" s="82">
        <f>(VLOOKUP($B$9&amp;"-"&amp;Calculator!B1,Database!$1:$1048576,17,FALSE))-(VLOOKUP($B$9&amp;"-"&amp;Calculator!J2,Database!$1:$1048576,17,FALSE))</f>
        <v>-2.1098468206707004</v>
      </c>
      <c r="L28" s="82">
        <f>(VLOOKUP($B$9&amp;"-"&amp;Calculator!B1,Database!$1:$1048576,17,FALSE))-(VLOOKUP($B$9&amp;"-"&amp;Calculator!K2,Database!$1:$1048576,17,FALSE))</f>
        <v>2.4167109216447837</v>
      </c>
      <c r="M28" s="82">
        <f>(VLOOKUP($B$9&amp;"-"&amp;Calculator!B1,Database!$1:$1048576,17,FALSE))-(VLOOKUP($B$9&amp;"-"&amp;Calculator!L2,Database!$1:$1048576,17,FALSE))</f>
        <v>-2.5419644660099632</v>
      </c>
    </row>
    <row r="29" spans="1:13" s="23" customFormat="1" ht="12.75">
      <c r="A29" s="85"/>
      <c r="B29" s="85"/>
      <c r="C29" s="85"/>
      <c r="D29" s="85"/>
      <c r="E29" s="79"/>
      <c r="F29" s="79"/>
      <c r="G29" s="79"/>
      <c r="H29" s="79"/>
      <c r="I29" s="80"/>
      <c r="J29" s="80"/>
      <c r="K29" s="83"/>
      <c r="L29" s="83"/>
      <c r="M29" s="83"/>
    </row>
    <row r="30" spans="1:13" s="23" customFormat="1" ht="12.75">
      <c r="A30" s="85"/>
      <c r="B30" s="90" t="s">
        <v>28</v>
      </c>
      <c r="C30" s="85"/>
      <c r="D30" s="85"/>
      <c r="E30" s="79"/>
      <c r="F30" s="79"/>
      <c r="G30" s="79"/>
      <c r="H30" s="79"/>
      <c r="I30" s="79"/>
      <c r="J30" s="79"/>
      <c r="K30" s="83"/>
      <c r="L30" s="83"/>
      <c r="M30" s="83"/>
    </row>
    <row r="31" spans="1:13" s="23" customFormat="1" ht="12.75">
      <c r="A31" s="85"/>
      <c r="B31" s="85"/>
      <c r="C31" s="85" t="s">
        <v>17</v>
      </c>
      <c r="D31" s="85"/>
      <c r="E31" s="79">
        <f>VLOOKUP($B$9&amp;"-"&amp;Calculator!B1,Database!$1:$1048576,18,FALSE)</f>
        <v>20.848456000475995</v>
      </c>
      <c r="F31" s="82">
        <f>VLOOKUP($B$9&amp;"-"&amp;Calculator!B2,Database!$1:$1048576,18,FALSE)</f>
        <v>16.078218191814337</v>
      </c>
      <c r="G31" s="82">
        <f>VLOOKUP($B$9&amp;"-"&amp;Calculator!B3,Database!$1:$1048576,18,FALSE)</f>
        <v>17.053693741855724</v>
      </c>
      <c r="H31" s="82">
        <f>VLOOKUP($B$9&amp;"-"&amp;Calculator!B4,Database!$1:$1048576,18,FALSE)</f>
        <v>28.267286011515946</v>
      </c>
      <c r="I31" s="79"/>
      <c r="J31" s="79"/>
      <c r="K31" s="82">
        <f>(VLOOKUP($B$9&amp;"-"&amp;Calculator!B1,Database!$1:$1048576,18,FALSE))-(VLOOKUP($B$9&amp;"-"&amp;Calculator!J2,Database!$1:$1048576,18,FALSE))</f>
        <v>0.67594124888822904</v>
      </c>
      <c r="L31" s="82">
        <f>(VLOOKUP($B$9&amp;"-"&amp;Calculator!B1,Database!$1:$1048576,18,FALSE))-(VLOOKUP($B$9&amp;"-"&amp;Calculator!K2,Database!$1:$1048576,18,FALSE))</f>
        <v>13.092223313495385</v>
      </c>
      <c r="M31" s="82">
        <f>(VLOOKUP($B$9&amp;"-"&amp;Calculator!B1,Database!$1:$1048576,18,FALSE))-(VLOOKUP($B$9&amp;"-"&amp;Calculator!L2,Database!$1:$1048576,18,FALSE))</f>
        <v>-24.699229985683179</v>
      </c>
    </row>
    <row r="32" spans="1:13" s="23" customFormat="1" ht="12.75">
      <c r="A32" s="85"/>
      <c r="B32" s="85"/>
      <c r="C32" s="85" t="s">
        <v>10</v>
      </c>
      <c r="D32" s="85"/>
      <c r="E32" s="79">
        <f>VLOOKUP($B$9&amp;"-"&amp;Calculator!B1,Database!$1:$1048576,19,FALSE)</f>
        <v>-3.3118403076896299</v>
      </c>
      <c r="F32" s="82">
        <f>VLOOKUP($B$9&amp;"-"&amp;Calculator!B2,Database!$1:$1048576,19,FALSE)</f>
        <v>-5.2378701953371136</v>
      </c>
      <c r="G32" s="82">
        <f>VLOOKUP($B$9&amp;"-"&amp;Calculator!B3,Database!$1:$1048576,19,FALSE)</f>
        <v>-9.5444837365638442</v>
      </c>
      <c r="H32" s="82">
        <f>VLOOKUP($B$9&amp;"-"&amp;Calculator!B4,Database!$1:$1048576,19,FALSE)</f>
        <v>-4.6076634735526856</v>
      </c>
      <c r="I32" s="79"/>
      <c r="J32" s="79"/>
      <c r="K32" s="82">
        <f>(VLOOKUP($B$9&amp;"-"&amp;Calculator!B1,Database!$1:$1048576,19,FALSE))-(VLOOKUP($B$9&amp;"-"&amp;Calculator!J2,Database!$1:$1048576,19,FALSE))</f>
        <v>6.6358410240582906</v>
      </c>
      <c r="L32" s="82">
        <f>(VLOOKUP($B$9&amp;"-"&amp;Calculator!B1,Database!$1:$1048576,19,FALSE))-(VLOOKUP($B$9&amp;"-"&amp;Calculator!K2,Database!$1:$1048576,19,FALSE))</f>
        <v>-5.357139619553311</v>
      </c>
      <c r="M32" s="82">
        <f>(VLOOKUP($B$9&amp;"-"&amp;Calculator!B1,Database!$1:$1048576,19,FALSE))-(VLOOKUP($B$9&amp;"-"&amp;Calculator!L2,Database!$1:$1048576,19,FALSE))</f>
        <v>-6.6490041339844996</v>
      </c>
    </row>
    <row r="33" spans="1:13" s="23" customFormat="1" ht="12.75">
      <c r="A33" s="85"/>
      <c r="B33" s="85"/>
      <c r="C33" s="85" t="s">
        <v>13</v>
      </c>
      <c r="D33" s="85"/>
      <c r="E33" s="79">
        <f>VLOOKUP($B$9&amp;"-"&amp;Calculator!B1,Database!$1:$1048576,20,FALSE)</f>
        <v>26.67180608842196</v>
      </c>
      <c r="F33" s="82">
        <f>VLOOKUP($B$9&amp;"-"&amp;Calculator!B2,Database!$1:$1048576,20,FALSE)</f>
        <v>23.830013207881159</v>
      </c>
      <c r="G33" s="82">
        <f>VLOOKUP($B$9&amp;"-"&amp;Calculator!B3,Database!$1:$1048576,20,FALSE)</f>
        <v>30.944636678200698</v>
      </c>
      <c r="H33" s="82">
        <f>VLOOKUP($B$9&amp;"-"&amp;Calculator!B4,Database!$1:$1048576,20,FALSE)</f>
        <v>38.378059643444111</v>
      </c>
      <c r="I33" s="79"/>
      <c r="J33" s="79"/>
      <c r="K33" s="82">
        <f>(VLOOKUP($B$9&amp;"-"&amp;Calculator!B1,Database!$1:$1048576,20,FALSE))-(VLOOKUP($B$9&amp;"-"&amp;Calculator!J2,Database!$1:$1048576,20,FALSE))</f>
        <v>-7.5525137030291418</v>
      </c>
      <c r="L33" s="82">
        <f>(VLOOKUP($B$9&amp;"-"&amp;Calculator!B1,Database!$1:$1048576,20,FALSE))-(VLOOKUP($B$9&amp;"-"&amp;Calculator!K2,Database!$1:$1048576,20,FALSE))</f>
        <v>-10.387549715445815</v>
      </c>
      <c r="M33" s="82">
        <f>(VLOOKUP($B$9&amp;"-"&amp;Calculator!B1,Database!$1:$1048576,20,FALSE))-(VLOOKUP($B$9&amp;"-"&amp;Calculator!L2,Database!$1:$1048576,20,FALSE))</f>
        <v>-27.558777950206512</v>
      </c>
    </row>
    <row r="34" spans="1:13" s="23" customFormat="1" ht="12.75">
      <c r="A34" s="85"/>
      <c r="B34" s="85"/>
      <c r="C34" s="85" t="s">
        <v>14</v>
      </c>
      <c r="D34" s="85"/>
      <c r="E34" s="79">
        <f>VLOOKUP($B$9&amp;"-"&amp;Calculator!B1,Database!$1:$1048576,21,FALSE)</f>
        <v>0</v>
      </c>
      <c r="F34" s="82">
        <f>VLOOKUP($B$9&amp;"-"&amp;Calculator!B2,Database!$1:$1048576,21,FALSE)</f>
        <v>-0.73525377229080902</v>
      </c>
      <c r="G34" s="82">
        <f>VLOOKUP($B$9&amp;"-"&amp;Calculator!B3,Database!$1:$1048576,21,FALSE)</f>
        <v>-2.5816630212628628</v>
      </c>
      <c r="H34" s="82">
        <f>VLOOKUP($B$9&amp;"-"&amp;Calculator!B4,Database!$1:$1048576,21,FALSE)</f>
        <v>2.9792751620788622</v>
      </c>
      <c r="I34" s="79"/>
      <c r="J34" s="79"/>
      <c r="K34" s="82">
        <f>(VLOOKUP($B$9&amp;"-"&amp;Calculator!B1,Database!$1:$1048576,21,FALSE))-(VLOOKUP($B$9&amp;"-"&amp;Calculator!J2,Database!$1:$1048576,21,FALSE))</f>
        <v>-0.72610095361664684</v>
      </c>
      <c r="L34" s="82">
        <f>(VLOOKUP($B$9&amp;"-"&amp;Calculator!B1,Database!$1:$1048576,21,FALSE))-(VLOOKUP($B$9&amp;"-"&amp;Calculator!K2,Database!$1:$1048576,21,FALSE))</f>
        <v>3.9760044642857149</v>
      </c>
      <c r="M34" s="82">
        <f>(VLOOKUP($B$9&amp;"-"&amp;Calculator!B1,Database!$1:$1048576,21,FALSE))-(VLOOKUP($B$9&amp;"-"&amp;Calculator!L2,Database!$1:$1048576,21,FALSE))</f>
        <v>-1.9629965437081154</v>
      </c>
    </row>
    <row r="35" spans="1:13" s="23" customFormat="1" ht="12.75">
      <c r="A35" s="85"/>
      <c r="B35" s="85"/>
      <c r="C35" s="85" t="s">
        <v>15</v>
      </c>
      <c r="D35" s="85"/>
      <c r="E35" s="79">
        <f>VLOOKUP($B$9&amp;"-"&amp;Calculator!B1,Database!$1:$1048576,22,FALSE)</f>
        <v>47.231014798582372</v>
      </c>
      <c r="F35" s="82">
        <f>VLOOKUP($B$9&amp;"-"&amp;Calculator!B2,Database!$1:$1048576,22,FALSE)</f>
        <v>42.204652847297908</v>
      </c>
      <c r="G35" s="82">
        <f>VLOOKUP($B$9&amp;"-"&amp;Calculator!B3,Database!$1:$1048576,22,FALSE)</f>
        <v>46.437509137348307</v>
      </c>
      <c r="H35" s="82">
        <f>VLOOKUP($B$9&amp;"-"&amp;Calculator!B4,Database!$1:$1048576,22,FALSE)</f>
        <v>49.574082541617976</v>
      </c>
      <c r="I35" s="79"/>
      <c r="J35" s="79"/>
      <c r="K35" s="82">
        <f>(VLOOKUP($B$9&amp;"-"&amp;Calculator!B1,Database!$1:$1048576,22,FALSE))-(VLOOKUP($B$9&amp;"-"&amp;Calculator!J2,Database!$1:$1048576,22,FALSE))</f>
        <v>-0.90703596184600599</v>
      </c>
      <c r="L35" s="82">
        <f>(VLOOKUP($B$9&amp;"-"&amp;Calculator!B1,Database!$1:$1048576,22,FALSE))-(VLOOKUP($B$9&amp;"-"&amp;Calculator!K2,Database!$1:$1048576,22,FALSE))</f>
        <v>7.6573265269774282</v>
      </c>
      <c r="M35" s="82">
        <f>(VLOOKUP($B$9&amp;"-"&amp;Calculator!B1,Database!$1:$1048576,22,FALSE))-(VLOOKUP($B$9&amp;"-"&amp;Calculator!L2,Database!$1:$1048576,22,FALSE))</f>
        <v>-3.6102087656732564</v>
      </c>
    </row>
    <row r="36" spans="1:13" s="23" customFormat="1" ht="12.75">
      <c r="A36" s="85"/>
      <c r="B36" s="85"/>
      <c r="C36" s="85" t="s">
        <v>16</v>
      </c>
      <c r="D36" s="85"/>
      <c r="E36" s="79">
        <f>VLOOKUP($B$9&amp;"-"&amp;Calculator!B1,Database!$1:$1048576,23,FALSE)</f>
        <v>17.693061402235447</v>
      </c>
      <c r="F36" s="82">
        <f>VLOOKUP($B$9&amp;"-"&amp;Calculator!B2,Database!$1:$1048576,23,FALSE)</f>
        <v>11.973098087169188</v>
      </c>
      <c r="G36" s="82">
        <f>VLOOKUP($B$9&amp;"-"&amp;Calculator!B3,Database!$1:$1048576,23,FALSE)</f>
        <v>13.637477679352962</v>
      </c>
      <c r="H36" s="82">
        <f>VLOOKUP($B$9&amp;"-"&amp;Calculator!B4,Database!$1:$1048576,23,FALSE)</f>
        <v>17.199677506046761</v>
      </c>
      <c r="I36" s="79"/>
      <c r="J36" s="79"/>
      <c r="K36" s="82">
        <f>(VLOOKUP($B$9&amp;"-"&amp;Calculator!B1,Database!$1:$1048576,23,FALSE))-(VLOOKUP($B$9&amp;"-"&amp;Calculator!J2,Database!$1:$1048576,23,FALSE))</f>
        <v>8.7809666124339714E-2</v>
      </c>
      <c r="L36" s="82">
        <f>(VLOOKUP($B$9&amp;"-"&amp;Calculator!B1,Database!$1:$1048576,23,FALSE))-(VLOOKUP($B$9&amp;"-"&amp;Calculator!K2,Database!$1:$1048576,23,FALSE))</f>
        <v>1.7475140918700358</v>
      </c>
      <c r="M36" s="82">
        <f>(VLOOKUP($B$9&amp;"-"&amp;Calculator!B1,Database!$1:$1048576,23,FALSE))-(VLOOKUP($B$9&amp;"-"&amp;Calculator!L2,Database!$1:$1048576,23,FALSE))</f>
        <v>9.1348168953389699</v>
      </c>
    </row>
    <row r="37" spans="1:13" s="23" customFormat="1" ht="12.75">
      <c r="A37" s="85"/>
      <c r="B37" s="85"/>
      <c r="C37" s="85"/>
      <c r="D37" s="85"/>
      <c r="E37" s="79"/>
      <c r="F37" s="83"/>
      <c r="G37" s="83"/>
      <c r="H37" s="83"/>
      <c r="I37" s="79"/>
      <c r="J37" s="79"/>
      <c r="K37" s="81"/>
      <c r="L37" s="81"/>
      <c r="M37" s="81"/>
    </row>
    <row r="38" spans="1:13" s="23" customFormat="1" ht="12.75" hidden="1">
      <c r="A38" s="85"/>
      <c r="B38" s="90" t="s">
        <v>76</v>
      </c>
      <c r="C38" s="85"/>
      <c r="D38" s="85"/>
      <c r="E38" s="79"/>
      <c r="F38" s="83"/>
      <c r="G38" s="83"/>
      <c r="H38" s="83"/>
      <c r="I38" s="79"/>
      <c r="J38" s="79"/>
      <c r="K38" s="81"/>
      <c r="L38" s="81"/>
      <c r="M38" s="81"/>
    </row>
    <row r="39" spans="1:13" s="23" customFormat="1" ht="12.75" hidden="1">
      <c r="A39" s="85"/>
      <c r="B39" s="85"/>
      <c r="C39" s="85" t="s">
        <v>25</v>
      </c>
      <c r="D39" s="85"/>
      <c r="E39" s="79">
        <f>VLOOKUP($B$9&amp;"-"&amp;Calculator!B1,Database!$1:$1048576,24,FALSE)</f>
        <v>0</v>
      </c>
      <c r="F39" s="82">
        <f>VLOOKUP($B$9&amp;"-"&amp;Calculator!B2,Database!$1:$1048576,24,FALSE)</f>
        <v>0</v>
      </c>
      <c r="G39" s="82">
        <f>VLOOKUP($B$9&amp;"-"&amp;Calculator!B3,Database!$1:$1048576,24,FALSE)</f>
        <v>0</v>
      </c>
      <c r="H39" s="82">
        <f>VLOOKUP($B$9&amp;"-"&amp;Calculator!B4,Database!$1:$1048576,24,FALSE)</f>
        <v>0</v>
      </c>
      <c r="I39" s="79"/>
      <c r="J39" s="79"/>
      <c r="K39" s="82">
        <f>(VLOOKUP($B$9&amp;"-"&amp;Calculator!B1,Database!$1:$1048576,24,FALSE))-(VLOOKUP($B$9&amp;"-"&amp;Calculator!J2,Database!$1:$1048576,24,FALSE))</f>
        <v>-5.0435328725771038</v>
      </c>
      <c r="L39" s="82">
        <f>(VLOOKUP($B$9&amp;"-"&amp;Calculator!B1,Database!$1:$1048576,24,FALSE))-(VLOOKUP($B$9&amp;"-"&amp;Calculator!K2,Database!$1:$1048576,24,FALSE))</f>
        <v>-3.3508558748943367</v>
      </c>
      <c r="M39" s="82">
        <f>(VLOOKUP($B$9&amp;"-"&amp;Calculator!B1,Database!$1:$1048576,24,FALSE))-(VLOOKUP($B$9&amp;"-"&amp;Calculator!L2,Database!$1:$1048576,24,FALSE))</f>
        <v>1.7612795857988164</v>
      </c>
    </row>
    <row r="40" spans="1:13" s="23" customFormat="1" ht="12.75" hidden="1">
      <c r="A40" s="85"/>
      <c r="B40" s="85"/>
      <c r="C40" s="85" t="s">
        <v>26</v>
      </c>
      <c r="D40" s="85"/>
      <c r="E40" s="79">
        <f>VLOOKUP($B$9&amp;"-"&amp;Calculator!B1,Database!$1:$1048576,25,FALSE)</f>
        <v>0</v>
      </c>
      <c r="F40" s="82">
        <f>VLOOKUP($B$9&amp;"-"&amp;Calculator!B2,Database!$1:$1048576,25,FALSE)</f>
        <v>0</v>
      </c>
      <c r="G40" s="82">
        <f>VLOOKUP($B$9&amp;"-"&amp;Calculator!B3,Database!$1:$1048576,25,FALSE)</f>
        <v>0</v>
      </c>
      <c r="H40" s="82">
        <f>VLOOKUP($B$9&amp;"-"&amp;Calculator!B4,Database!$1:$1048576,25,FALSE)</f>
        <v>0</v>
      </c>
      <c r="I40" s="79"/>
      <c r="J40" s="79"/>
      <c r="K40" s="82">
        <f>(VLOOKUP($B$9&amp;"-"&amp;Calculator!B1,Database!$1:$1048576,25,FALSE))-(VLOOKUP($B$9&amp;"-"&amp;Calculator!J2,Database!$1:$1048576,25,FALSE))</f>
        <v>-9.5606674382716026</v>
      </c>
      <c r="L40" s="82">
        <f>(VLOOKUP($B$9&amp;"-"&amp;Calculator!B1,Database!$1:$1048576,25,FALSE))-(VLOOKUP($B$9&amp;"-"&amp;Calculator!K2,Database!$1:$1048576,25,FALSE))</f>
        <v>-5.0138862826046156</v>
      </c>
      <c r="M40" s="82">
        <f>(VLOOKUP($B$9&amp;"-"&amp;Calculator!B1,Database!$1:$1048576,25,FALSE))-(VLOOKUP($B$9&amp;"-"&amp;Calculator!L2,Database!$1:$1048576,25,FALSE))</f>
        <v>-0.59586084066579315</v>
      </c>
    </row>
    <row r="41" spans="1:13" s="23" customFormat="1" ht="12.75">
      <c r="E41" s="28"/>
      <c r="F41" s="52"/>
      <c r="G41" s="52"/>
      <c r="H41" s="53"/>
      <c r="I41" s="29"/>
      <c r="J41" s="29"/>
      <c r="K41" s="52"/>
      <c r="L41" s="52"/>
      <c r="M41" s="52"/>
    </row>
    <row r="42" spans="1:13" s="23" customFormat="1" ht="12.75">
      <c r="B42" s="27"/>
      <c r="E42" s="28"/>
      <c r="F42" s="52"/>
      <c r="G42" s="52"/>
      <c r="H42" s="53"/>
      <c r="I42" s="29"/>
      <c r="J42" s="29"/>
      <c r="K42" s="52"/>
      <c r="L42" s="52"/>
      <c r="M42" s="52"/>
    </row>
    <row r="43" spans="1:13" s="23" customFormat="1" ht="12.75">
      <c r="E43" s="28"/>
      <c r="F43" s="52"/>
      <c r="G43" s="52"/>
      <c r="H43" s="53"/>
      <c r="I43" s="29"/>
      <c r="J43" s="29"/>
      <c r="K43" s="52"/>
      <c r="L43" s="52"/>
      <c r="M43" s="52"/>
    </row>
    <row r="44" spans="1:13" s="23" customFormat="1" ht="12.75">
      <c r="E44" s="28"/>
      <c r="F44" s="52"/>
      <c r="G44" s="52"/>
      <c r="H44" s="53"/>
      <c r="I44" s="29"/>
      <c r="J44" s="29"/>
      <c r="K44" s="52"/>
      <c r="L44" s="52"/>
      <c r="M44" s="52"/>
    </row>
    <row r="45" spans="1:13" s="23" customFormat="1" ht="12.75">
      <c r="E45" s="28"/>
      <c r="F45" s="52"/>
      <c r="G45" s="52"/>
      <c r="H45" s="53"/>
      <c r="I45" s="29"/>
      <c r="J45" s="29"/>
      <c r="K45" s="52"/>
      <c r="L45" s="52"/>
      <c r="M45" s="52"/>
    </row>
    <row r="46" spans="1:13"/>
    <row r="47" spans="1:13"/>
  </sheetData>
  <sheetProtection algorithmName="SHA-512" hashValue="CVbXbTmPapWPG5Pr8sZIz51Xgof1iD14BiZSWt0Ox8e43OW+hspBG0ELVixzshm43GGTvzrqc3yc+2gaH8ZDSg==" saltValue="PiJfqxU6hDOZudto6LmD/g==" spinCount="100000" sheet="1" objects="1" scenarios="1" selectLockedCells="1"/>
  <pageMargins left="0.7" right="0.7" top="0.75" bottom="0.75" header="0.3" footer="0.3"/>
  <pageSetup paperSize="9" scale="84" orientation="landscape" horizontalDpi="4294967293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E44"/>
  <sheetViews>
    <sheetView zoomScale="85" zoomScaleNormal="85" workbookViewId="0">
      <pane ySplit="9" topLeftCell="A10" activePane="bottomLeft" state="frozen"/>
      <selection pane="bottomLeft" activeCell="B9" sqref="B9"/>
    </sheetView>
  </sheetViews>
  <sheetFormatPr defaultColWidth="9.140625" defaultRowHeight="15" zeroHeight="1"/>
  <cols>
    <col min="1" max="1" width="2.42578125" style="12" customWidth="1"/>
    <col min="2" max="3" width="9.140625" style="12"/>
    <col min="4" max="4" width="29.85546875" style="12" customWidth="1"/>
    <col min="5" max="10" width="8" style="12" customWidth="1"/>
    <col min="11" max="11" width="4.85546875" style="12" customWidth="1"/>
    <col min="12" max="17" width="8" style="12" customWidth="1"/>
    <col min="18" max="18" width="4.85546875" style="12" customWidth="1"/>
    <col min="19" max="24" width="8" style="12" customWidth="1"/>
    <col min="25" max="25" width="4.85546875" style="12" customWidth="1"/>
    <col min="26" max="31" width="8" style="12" customWidth="1"/>
    <col min="32" max="16384" width="9.140625" style="12"/>
  </cols>
  <sheetData>
    <row r="1" spans="1:31" ht="46.5">
      <c r="B1" s="2" t="s">
        <v>132</v>
      </c>
      <c r="E1" s="3"/>
      <c r="F1" s="3"/>
      <c r="G1" s="3"/>
      <c r="H1" s="3"/>
      <c r="I1" s="3"/>
      <c r="J1" s="3"/>
      <c r="K1" s="4"/>
      <c r="L1" s="5"/>
    </row>
    <row r="2" spans="1:31" ht="26.25">
      <c r="B2" s="7" t="str">
        <f>"December Quarter "&amp;Calculator!E2</f>
        <v>December Quarter 2024</v>
      </c>
      <c r="C2" s="19"/>
      <c r="E2" s="8"/>
      <c r="F2" s="8"/>
      <c r="G2" s="8"/>
      <c r="H2" s="8"/>
      <c r="I2" s="8"/>
      <c r="J2" s="8"/>
      <c r="K2" s="9"/>
      <c r="L2" s="10"/>
    </row>
    <row r="3" spans="1:31"/>
    <row r="4" spans="1:31" s="21" customFormat="1" ht="12">
      <c r="B4" s="21" t="s">
        <v>33</v>
      </c>
      <c r="X4" s="63" t="s">
        <v>36</v>
      </c>
      <c r="AE4" s="63" t="s">
        <v>36</v>
      </c>
    </row>
    <row r="5" spans="1:31">
      <c r="B5" s="148" t="s">
        <v>34</v>
      </c>
      <c r="C5" s="148"/>
      <c r="D5" s="148"/>
    </row>
    <row r="6" spans="1:31">
      <c r="B6" s="148" t="s">
        <v>35</v>
      </c>
      <c r="C6" s="148"/>
      <c r="D6" s="148"/>
    </row>
    <row r="7" spans="1:31">
      <c r="A7" s="84"/>
      <c r="B7" s="91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</row>
    <row r="8" spans="1:31" s="23" customFormat="1" ht="33" customHeight="1">
      <c r="A8" s="85"/>
      <c r="B8" s="85"/>
      <c r="C8" s="85"/>
      <c r="D8" s="85"/>
      <c r="E8" s="147" t="str">
        <f>"December Quarter "&amp;Calculator!E2&amp;" Index Results"</f>
        <v>December Quarter 2024 Index Results</v>
      </c>
      <c r="F8" s="145"/>
      <c r="G8" s="145"/>
      <c r="H8" s="145"/>
      <c r="I8" s="145"/>
      <c r="J8" s="146"/>
      <c r="K8" s="92"/>
      <c r="L8" s="144" t="str">
        <f>"Shift in Sentiment 
12 months to December Quarter "&amp;Calculator!E2</f>
        <v>Shift in Sentiment 
12 months to December Quarter 2024</v>
      </c>
      <c r="M8" s="145"/>
      <c r="N8" s="145"/>
      <c r="O8" s="145"/>
      <c r="P8" s="145"/>
      <c r="Q8" s="146"/>
      <c r="R8" s="85"/>
      <c r="S8" s="144" t="str">
        <f>"Shift in Sentiment 
6 months to December Quarter "&amp;Calculator!E2</f>
        <v>Shift in Sentiment 
6 months to December Quarter 2024</v>
      </c>
      <c r="T8" s="145"/>
      <c r="U8" s="145"/>
      <c r="V8" s="145"/>
      <c r="W8" s="145"/>
      <c r="X8" s="146"/>
      <c r="Y8" s="85"/>
      <c r="Z8" s="144" t="str">
        <f>"Shift in Sentiment 
3 months to December Quarter "&amp;Calculator!E2</f>
        <v>Shift in Sentiment 
3 months to December Quarter 2024</v>
      </c>
      <c r="AA8" s="145"/>
      <c r="AB8" s="145"/>
      <c r="AC8" s="145"/>
      <c r="AD8" s="145"/>
      <c r="AE8" s="146"/>
    </row>
    <row r="9" spans="1:31" ht="35.25" customHeight="1">
      <c r="A9" s="84"/>
      <c r="B9" s="86" t="s">
        <v>32</v>
      </c>
      <c r="C9" s="87"/>
      <c r="D9" s="93"/>
      <c r="E9" s="94" t="s">
        <v>2</v>
      </c>
      <c r="F9" s="94" t="s">
        <v>4</v>
      </c>
      <c r="G9" s="94" t="s">
        <v>5</v>
      </c>
      <c r="H9" s="95" t="s">
        <v>7</v>
      </c>
      <c r="I9" s="94" t="s">
        <v>6</v>
      </c>
      <c r="J9" s="96" t="s">
        <v>3</v>
      </c>
      <c r="K9" s="62"/>
      <c r="L9" s="94" t="s">
        <v>2</v>
      </c>
      <c r="M9" s="94" t="s">
        <v>4</v>
      </c>
      <c r="N9" s="94" t="s">
        <v>5</v>
      </c>
      <c r="O9" s="95" t="s">
        <v>7</v>
      </c>
      <c r="P9" s="94" t="s">
        <v>6</v>
      </c>
      <c r="Q9" s="96" t="s">
        <v>3</v>
      </c>
      <c r="R9" s="84"/>
      <c r="S9" s="94" t="s">
        <v>2</v>
      </c>
      <c r="T9" s="94" t="s">
        <v>4</v>
      </c>
      <c r="U9" s="94" t="s">
        <v>5</v>
      </c>
      <c r="V9" s="95" t="s">
        <v>7</v>
      </c>
      <c r="W9" s="94" t="s">
        <v>6</v>
      </c>
      <c r="X9" s="96" t="s">
        <v>3</v>
      </c>
      <c r="Y9" s="84"/>
      <c r="Z9" s="94" t="s">
        <v>2</v>
      </c>
      <c r="AA9" s="94" t="s">
        <v>4</v>
      </c>
      <c r="AB9" s="94" t="s">
        <v>5</v>
      </c>
      <c r="AC9" s="95" t="s">
        <v>7</v>
      </c>
      <c r="AD9" s="94" t="s">
        <v>6</v>
      </c>
      <c r="AE9" s="96" t="s">
        <v>3</v>
      </c>
    </row>
    <row r="10" spans="1:31">
      <c r="A10" s="84"/>
      <c r="B10" s="90"/>
      <c r="C10" s="85"/>
      <c r="D10" s="85"/>
      <c r="E10" s="97"/>
      <c r="F10" s="97"/>
      <c r="G10" s="97"/>
      <c r="H10" s="98"/>
      <c r="I10" s="97"/>
      <c r="J10" s="99"/>
      <c r="K10" s="84"/>
      <c r="L10" s="97"/>
      <c r="M10" s="97"/>
      <c r="N10" s="97"/>
      <c r="O10" s="98"/>
      <c r="P10" s="97"/>
      <c r="Q10" s="99"/>
      <c r="R10" s="84"/>
      <c r="S10" s="97"/>
      <c r="T10" s="97"/>
      <c r="U10" s="97"/>
      <c r="V10" s="98"/>
      <c r="W10" s="97"/>
      <c r="X10" s="99"/>
      <c r="Y10" s="84"/>
      <c r="Z10" s="97"/>
      <c r="AA10" s="97"/>
      <c r="AB10" s="97"/>
      <c r="AC10" s="98"/>
      <c r="AD10" s="97"/>
      <c r="AE10" s="99"/>
    </row>
    <row r="11" spans="1:31" s="42" customFormat="1">
      <c r="A11" s="84"/>
      <c r="B11" s="89" t="s">
        <v>11</v>
      </c>
      <c r="C11" s="89"/>
      <c r="D11" s="89"/>
      <c r="E11" s="100">
        <f>VLOOKUP(E$9&amp;"-"&amp;Calculator!$B$1,Database!$1:$1048576,10,FALSE)</f>
        <v>120.26360407142093</v>
      </c>
      <c r="F11" s="100">
        <f>VLOOKUP(F$9&amp;"-"&amp;Calculator!$B$1,Database!$1:$1048576,10,FALSE)</f>
        <v>95.09915739150054</v>
      </c>
      <c r="G11" s="100">
        <f>VLOOKUP(G$9&amp;"-"&amp;Calculator!$B$1,Database!$1:$1048576,10,FALSE)</f>
        <v>125.57902118939721</v>
      </c>
      <c r="H11" s="100">
        <f>VLOOKUP(H$9&amp;"-"&amp;Calculator!$B$1,Database!$1:$1048576,10,FALSE)</f>
        <v>122.08333333333334</v>
      </c>
      <c r="I11" s="100">
        <f>VLOOKUP(I$9&amp;"-"&amp;Calculator!$B$1,Database!$1:$1048576,10,FALSE)</f>
        <v>128.74269005847952</v>
      </c>
      <c r="J11" s="100">
        <f>VLOOKUP(J$9&amp;"-"&amp;Calculator!$B$1,Database!$1:$1048576,10,FALSE)</f>
        <v>105.48809523809524</v>
      </c>
      <c r="K11" s="101"/>
      <c r="L11" s="102">
        <f>(VLOOKUP(L$9&amp;"-"&amp;Calculator!$B$1,Database!$1:$1048576,10,FALSE))-(VLOOKUP(L$9&amp;"-"&amp;Calculator!$J$2,Database!$1:$1048576,10,FALSE))</f>
        <v>9.0737957683789432</v>
      </c>
      <c r="M11" s="102">
        <f>(VLOOKUP(M$9&amp;"-"&amp;Calculator!$B$1,Database!$1:$1048576,10,FALSE))-(VLOOKUP(F$9&amp;"-"&amp;Calculator!$J$2,Database!$1:$1048576,10,FALSE))</f>
        <v>-11.185226142470043</v>
      </c>
      <c r="N11" s="102">
        <f>(VLOOKUP(N$9&amp;"-"&amp;Calculator!$B$1,Database!$1:$1048576,10,FALSE))-(VLOOKUP(G$9&amp;"-"&amp;Calculator!$J$2,Database!$1:$1048576,10,FALSE))</f>
        <v>8.7419057868910528</v>
      </c>
      <c r="O11" s="102">
        <f>(VLOOKUP(O$9&amp;"-"&amp;Calculator!$B$1,Database!$1:$1048576,10,FALSE))-(VLOOKUP(H$9&amp;"-"&amp;Calculator!$J$2,Database!$1:$1048576,10,FALSE))</f>
        <v>-9.4845694522298913</v>
      </c>
      <c r="P11" s="102">
        <f>(VLOOKUP(P$9&amp;"-"&amp;Calculator!$B$1,Database!$1:$1048576,10,FALSE))-(VLOOKUP(I$9&amp;"-"&amp;Calculator!$J$2,Database!$1:$1048576,10,FALSE))</f>
        <v>13.38158525619825</v>
      </c>
      <c r="Q11" s="102">
        <f>(VLOOKUP(Q$9&amp;"-"&amp;Calculator!$B$1,Database!$1:$1048576,10,FALSE))-(VLOOKUP(J$9&amp;"-"&amp;Calculator!$J$2,Database!$1:$1048576,10,FALSE))</f>
        <v>-3.9166666666666572</v>
      </c>
      <c r="R11" s="103"/>
      <c r="S11" s="102">
        <f>(VLOOKUP(S$9&amp;"-"&amp;Calculator!$B$1,Database!$1:$1048576,10,FALSE))-(VLOOKUP(S$9&amp;"-"&amp;Calculator!$B$3,Database!$1:$1048576,10,FALSE))</f>
        <v>15.515540442733041</v>
      </c>
      <c r="T11" s="102">
        <f>(VLOOKUP(T$9&amp;"-"&amp;Calculator!$B$1,Database!$1:$1048576,10,FALSE))-(VLOOKUP(T$9&amp;"-"&amp;Calculator!$B$3,Database!$1:$1048576,10,FALSE))</f>
        <v>5.4886789719714244</v>
      </c>
      <c r="U11" s="102">
        <f>(VLOOKUP(U$9&amp;"-"&amp;Calculator!$B$1,Database!$1:$1048576,10,FALSE))-(VLOOKUP(U$9&amp;"-"&amp;Calculator!$B$3,Database!$1:$1048576,10,FALSE))</f>
        <v>19.660459016802776</v>
      </c>
      <c r="V11" s="102">
        <f>(VLOOKUP(V$9&amp;"-"&amp;Calculator!$B$1,Database!$1:$1048576,10,FALSE))-(VLOOKUP(V$9&amp;"-"&amp;Calculator!$B$3,Database!$1:$1048576,10,FALSE))</f>
        <v>-16.308183183183161</v>
      </c>
      <c r="W11" s="102">
        <f>(VLOOKUP(W$9&amp;"-"&amp;Calculator!$B$1,Database!$1:$1048576,10,FALSE))-(VLOOKUP(W$9&amp;"-"&amp;Calculator!$B$3,Database!$1:$1048576,10,FALSE))</f>
        <v>8.1348190691747106</v>
      </c>
      <c r="X11" s="102">
        <f>(VLOOKUP(X$9&amp;"-"&amp;Calculator!$B$1,Database!$1:$1048576,10,FALSE))-(VLOOKUP(X$9&amp;"-"&amp;Calculator!$B$3,Database!$1:$1048576,10,FALSE))</f>
        <v>-8.7770562770562748</v>
      </c>
      <c r="Y11" s="103"/>
      <c r="Z11" s="102">
        <f>(VLOOKUP(Z$9&amp;"-"&amp;Calculator!$B$1,Database!$1:$1048576,10,FALSE))-(VLOOKUP(Z$9&amp;"-"&amp;Calculator!$B$2,Database!$1:$1048576,10,FALSE))</f>
        <v>13.263604071420929</v>
      </c>
      <c r="AA11" s="102">
        <f>(VLOOKUP(AA$9&amp;"-"&amp;Calculator!$B$1,Database!$1:$1048576,10,FALSE))-(VLOOKUP(AA$9&amp;"-"&amp;Calculator!$B$2,Database!$1:$1048576,10,FALSE))</f>
        <v>4.0991573915005404</v>
      </c>
      <c r="AB11" s="102">
        <f>(VLOOKUP(AB$9&amp;"-"&amp;Calculator!$B$1,Database!$1:$1048576,10,FALSE))-(VLOOKUP(AB$9&amp;"-"&amp;Calculator!$B$2,Database!$1:$1048576,10,FALSE))</f>
        <v>12.57902118939721</v>
      </c>
      <c r="AC11" s="102">
        <f>(VLOOKUP(AC$9&amp;"-"&amp;Calculator!$B$1,Database!$1:$1048576,10,FALSE))-(VLOOKUP(AC$9&amp;"-"&amp;Calculator!$B$2,Database!$1:$1048576,10,FALSE))</f>
        <v>3.0833333333333428</v>
      </c>
      <c r="AD11" s="102">
        <f>(VLOOKUP(AD$9&amp;"-"&amp;Calculator!$B$1,Database!$1:$1048576,10,FALSE))-(VLOOKUP(AD$9&amp;"-"&amp;Calculator!$B$2,Database!$1:$1048576,10,FALSE))</f>
        <v>-3.2573099415204751</v>
      </c>
      <c r="AE11" s="102">
        <f>(VLOOKUP(AE$9&amp;"-"&amp;Calculator!$B$1,Database!$1:$1048576,10,FALSE))-(VLOOKUP(AE$9&amp;"-"&amp;Calculator!$B$2,Database!$1:$1048576,10,FALSE))</f>
        <v>1.4880952380952408</v>
      </c>
    </row>
    <row r="12" spans="1:31" s="42" customFormat="1">
      <c r="A12" s="84"/>
      <c r="B12" s="90"/>
      <c r="C12" s="90"/>
      <c r="D12" s="90"/>
      <c r="E12" s="104"/>
      <c r="F12" s="105"/>
      <c r="G12" s="104"/>
      <c r="H12" s="105"/>
      <c r="I12" s="106"/>
      <c r="J12" s="106"/>
      <c r="K12" s="101"/>
      <c r="L12" s="104"/>
      <c r="M12" s="105"/>
      <c r="N12" s="104"/>
      <c r="O12" s="105"/>
      <c r="P12" s="106"/>
      <c r="Q12" s="106"/>
      <c r="R12" s="107"/>
      <c r="S12" s="104"/>
      <c r="T12" s="105"/>
      <c r="U12" s="104"/>
      <c r="V12" s="105"/>
      <c r="W12" s="106"/>
      <c r="X12" s="106"/>
      <c r="Y12" s="107"/>
      <c r="Z12" s="104"/>
      <c r="AA12" s="105"/>
      <c r="AB12" s="104"/>
      <c r="AC12" s="105"/>
      <c r="AD12" s="106"/>
      <c r="AE12" s="106"/>
    </row>
    <row r="13" spans="1:31" s="42" customFormat="1">
      <c r="A13" s="84"/>
      <c r="B13" s="90" t="s">
        <v>24</v>
      </c>
      <c r="C13" s="85"/>
      <c r="D13" s="85"/>
      <c r="E13" s="108">
        <f>VLOOKUP(E$9&amp;"-"&amp;Calculator!$B$1,Database!$1:$1048576,11,FALSE)</f>
        <v>-19.473140495867771</v>
      </c>
      <c r="F13" s="108">
        <f>VLOOKUP(F$9&amp;"-"&amp;Calculator!$B$1,Database!$1:$1048576,11,FALSE)</f>
        <v>-20.957171162932479</v>
      </c>
      <c r="G13" s="108">
        <f>VLOOKUP(G$9&amp;"-"&amp;Calculator!$B$1,Database!$1:$1048576,11,FALSE)</f>
        <v>-36.524413687043449</v>
      </c>
      <c r="H13" s="108">
        <f>VLOOKUP(H$9&amp;"-"&amp;Calculator!$B$1,Database!$1:$1048576,11,FALSE)</f>
        <v>-24.173553719008257</v>
      </c>
      <c r="I13" s="108">
        <f>VLOOKUP(I$9&amp;"-"&amp;Calculator!$B$1,Database!$1:$1048576,11,FALSE)</f>
        <v>2.777777777777779</v>
      </c>
      <c r="J13" s="108">
        <f>VLOOKUP(J$9&amp;"-"&amp;Calculator!$B$1,Database!$1:$1048576,11,FALSE)</f>
        <v>0</v>
      </c>
      <c r="K13" s="109"/>
      <c r="L13" s="108">
        <f>(VLOOKUP(L$9&amp;"-"&amp;Calculator!$B$1,Database!$1:$1048576,11,FALSE))-(VLOOKUP(L$9&amp;"-"&amp;Calculator!$J$2,Database!$1:$1048576,11,FALSE))</f>
        <v>-2.7072818806841461</v>
      </c>
      <c r="M13" s="108">
        <f>(VLOOKUP(F$9&amp;"-"&amp;Calculator!$B$1,Database!$1:$1048576,11,FALSE))-(VLOOKUP(F$9&amp;"-"&amp;Calculator!$J$2,Database!$1:$1048576,11,FALSE))</f>
        <v>-11.935898972052088</v>
      </c>
      <c r="N13" s="108">
        <f>(VLOOKUP(G$9&amp;"-"&amp;Calculator!$B$1,Database!$1:$1048576,11,FALSE))-(VLOOKUP(G$9&amp;"-"&amp;Calculator!$J$2,Database!$1:$1048576,11,FALSE))</f>
        <v>-10.304513962447725</v>
      </c>
      <c r="O13" s="108">
        <f>(VLOOKUP(H$9&amp;"-"&amp;Calculator!$B$1,Database!$1:$1048576,11,FALSE))-(VLOOKUP(H$9&amp;"-"&amp;Calculator!$J$2,Database!$1:$1048576,11,FALSE))</f>
        <v>-12.633417269596151</v>
      </c>
      <c r="P13" s="108">
        <f>(VLOOKUP(I$9&amp;"-"&amp;Calculator!$B$1,Database!$1:$1048576,11,FALSE))-(VLOOKUP(I$9&amp;"-"&amp;Calculator!$J$2,Database!$1:$1048576,11,FALSE))</f>
        <v>12.98185941043084</v>
      </c>
      <c r="Q13" s="108">
        <f>(VLOOKUP(J$9&amp;"-"&amp;Calculator!$B$1,Database!$1:$1048576,11,FALSE))-(VLOOKUP(J$9&amp;"-"&amp;Calculator!$J$2,Database!$1:$1048576,11,FALSE))</f>
        <v>22.959183673469386</v>
      </c>
      <c r="R13" s="110"/>
      <c r="S13" s="108">
        <f>(VLOOKUP(S$9&amp;"-"&amp;Calculator!$B$1,Database!$1:$1048576,11,FALSE))-(VLOOKUP(S$9&amp;"-"&amp;Calculator!$B$3,Database!$1:$1048576,11,FALSE))</f>
        <v>5.6868595041322294</v>
      </c>
      <c r="T13" s="108">
        <f>(VLOOKUP(T$9&amp;"-"&amp;Calculator!$B$1,Database!$1:$1048576,11,FALSE))-(VLOOKUP(T$9&amp;"-"&amp;Calculator!$B$3,Database!$1:$1048576,11,FALSE))</f>
        <v>-1.5384860418252124</v>
      </c>
      <c r="U13" s="108">
        <f>(VLOOKUP(U$9&amp;"-"&amp;Calculator!$B$1,Database!$1:$1048576,11,FALSE))-(VLOOKUP(U$9&amp;"-"&amp;Calculator!$B$3,Database!$1:$1048576,11,FALSE))</f>
        <v>7.4755863129565512</v>
      </c>
      <c r="V13" s="108">
        <f>(VLOOKUP(V$9&amp;"-"&amp;Calculator!$B$1,Database!$1:$1048576,11,FALSE))-(VLOOKUP(V$9&amp;"-"&amp;Calculator!$B$3,Database!$1:$1048576,11,FALSE))</f>
        <v>-19.133378408562677</v>
      </c>
      <c r="W13" s="108">
        <f>(VLOOKUP(W$9&amp;"-"&amp;Calculator!$B$1,Database!$1:$1048576,11,FALSE))-(VLOOKUP(W$9&amp;"-"&amp;Calculator!$B$3,Database!$1:$1048576,11,FALSE))</f>
        <v>17.133246527777779</v>
      </c>
      <c r="X13" s="108">
        <f>(VLOOKUP(X$9&amp;"-"&amp;Calculator!$B$1,Database!$1:$1048576,11,FALSE))-(VLOOKUP(X$9&amp;"-"&amp;Calculator!$B$3,Database!$1:$1048576,11,FALSE))</f>
        <v>-13.223140495867769</v>
      </c>
      <c r="Y13" s="110"/>
      <c r="Z13" s="108">
        <f>(VLOOKUP(Z$9&amp;"-"&amp;Calculator!$B$1,Database!$1:$1048576,11,FALSE))-(VLOOKUP(Z$9&amp;"-"&amp;Calculator!$B$2,Database!$1:$1048576,11,FALSE))</f>
        <v>5.4701701617286034</v>
      </c>
      <c r="AA13" s="108">
        <f>(VLOOKUP(AA$9&amp;"-"&amp;Calculator!$B$1,Database!$1:$1048576,11,FALSE))-(VLOOKUP(AA$9&amp;"-"&amp;Calculator!$B$2,Database!$1:$1048576,11,FALSE))</f>
        <v>-1.1475340421710314</v>
      </c>
      <c r="AB13" s="108">
        <f>(VLOOKUP(AB$9&amp;"-"&amp;Calculator!$B$1,Database!$1:$1048576,11,FALSE))-(VLOOKUP(AB$9&amp;"-"&amp;Calculator!$B$2,Database!$1:$1048576,11,FALSE))</f>
        <v>-4.9314806218323</v>
      </c>
      <c r="AC13" s="108">
        <f>(VLOOKUP(AC$9&amp;"-"&amp;Calculator!$B$1,Database!$1:$1048576,11,FALSE))-(VLOOKUP(AC$9&amp;"-"&amp;Calculator!$B$2,Database!$1:$1048576,11,FALSE))</f>
        <v>-15.145775941230479</v>
      </c>
      <c r="AD13" s="108">
        <f>(VLOOKUP(AD$9&amp;"-"&amp;Calculator!$B$1,Database!$1:$1048576,11,FALSE))-(VLOOKUP(AD$9&amp;"-"&amp;Calculator!$B$2,Database!$1:$1048576,11,FALSE))</f>
        <v>14.008246527777779</v>
      </c>
      <c r="AE13" s="108">
        <f>(VLOOKUP(AE$9&amp;"-"&amp;Calculator!$B$1,Database!$1:$1048576,11,FALSE))-(VLOOKUP(AE$9&amp;"-"&amp;Calculator!$B$2,Database!$1:$1048576,11,FALSE))</f>
        <v>18.75</v>
      </c>
    </row>
    <row r="14" spans="1:31" s="42" customFormat="1">
      <c r="A14" s="84"/>
      <c r="B14" s="90"/>
      <c r="C14" s="85"/>
      <c r="D14" s="85"/>
      <c r="E14" s="111"/>
      <c r="F14" s="111"/>
      <c r="G14" s="111"/>
      <c r="H14" s="111"/>
      <c r="I14" s="111"/>
      <c r="J14" s="111"/>
      <c r="K14" s="109"/>
      <c r="L14" s="111"/>
      <c r="M14" s="111"/>
      <c r="N14" s="111"/>
      <c r="O14" s="111"/>
      <c r="P14" s="111"/>
      <c r="Q14" s="111"/>
      <c r="R14" s="112"/>
      <c r="S14" s="111"/>
      <c r="T14" s="111"/>
      <c r="U14" s="111"/>
      <c r="V14" s="111"/>
      <c r="W14" s="111"/>
      <c r="X14" s="111"/>
      <c r="Y14" s="112"/>
      <c r="Z14" s="111"/>
      <c r="AA14" s="111"/>
      <c r="AB14" s="111"/>
      <c r="AC14" s="111"/>
      <c r="AD14" s="111"/>
      <c r="AE14" s="111"/>
    </row>
    <row r="15" spans="1:31" s="42" customFormat="1">
      <c r="A15" s="84"/>
      <c r="B15" s="90" t="s">
        <v>12</v>
      </c>
      <c r="C15" s="85"/>
      <c r="D15" s="85"/>
      <c r="E15" s="111"/>
      <c r="F15" s="111"/>
      <c r="G15" s="111"/>
      <c r="H15" s="111"/>
      <c r="I15" s="111"/>
      <c r="J15" s="111"/>
      <c r="K15" s="109"/>
      <c r="L15" s="111"/>
      <c r="M15" s="111"/>
      <c r="N15" s="111"/>
      <c r="O15" s="111"/>
      <c r="P15" s="111"/>
      <c r="Q15" s="111"/>
      <c r="R15" s="112"/>
      <c r="S15" s="111"/>
      <c r="T15" s="111"/>
      <c r="U15" s="111"/>
      <c r="V15" s="111"/>
      <c r="W15" s="111"/>
      <c r="X15" s="111"/>
      <c r="Y15" s="112"/>
      <c r="Z15" s="111"/>
      <c r="AA15" s="111"/>
      <c r="AB15" s="111"/>
      <c r="AC15" s="111"/>
      <c r="AD15" s="111"/>
      <c r="AE15" s="111"/>
    </row>
    <row r="16" spans="1:31" s="42" customFormat="1">
      <c r="A16" s="84"/>
      <c r="B16" s="85"/>
      <c r="C16" s="85" t="s">
        <v>23</v>
      </c>
      <c r="D16" s="85"/>
      <c r="E16" s="72">
        <f>VLOOKUP(E$9&amp;"-"&amp;Calculator!$B$1,Database!$1:$1048576,4,FALSE)</f>
        <v>30.201666465402731</v>
      </c>
      <c r="F16" s="72">
        <f>VLOOKUP(F$9&amp;"-"&amp;Calculator!$B$1,Database!$1:$1048576,4,FALSE)</f>
        <v>11.904761904761903</v>
      </c>
      <c r="G16" s="72">
        <f>VLOOKUP(G$9&amp;"-"&amp;Calculator!$B$1,Database!$1:$1048576,4,FALSE)</f>
        <v>36.335051096165607</v>
      </c>
      <c r="H16" s="72">
        <f>VLOOKUP(H$9&amp;"-"&amp;Calculator!$B$1,Database!$1:$1048576,4,FALSE)</f>
        <v>33.333333333333336</v>
      </c>
      <c r="I16" s="72">
        <f>VLOOKUP(I$9&amp;"-"&amp;Calculator!$B$1,Database!$1:$1048576,4,FALSE)</f>
        <v>16.62049861495845</v>
      </c>
      <c r="J16" s="72">
        <f>VLOOKUP(J$9&amp;"-"&amp;Calculator!$B$1,Database!$1:$1048576,4,FALSE)</f>
        <v>15.625</v>
      </c>
      <c r="K16" s="109"/>
      <c r="L16" s="72">
        <f>(VLOOKUP(L$9&amp;"-"&amp;Calculator!$B$1,Database!$1:$1048576,4,FALSE))-(VLOOKUP(L$9&amp;"-"&amp;Calculator!$J$2,Database!$1:$1048576,4,FALSE))</f>
        <v>5.5812583021374245</v>
      </c>
      <c r="M16" s="72">
        <f>(VLOOKUP(M$9&amp;"-"&amp;Calculator!$B$1,Database!$1:$1048576,4,FALSE))-(VLOOKUP(M$9&amp;"-"&amp;Calculator!$J$2,Database!$1:$1048576,4,FALSE))</f>
        <v>-5.3358085587396911</v>
      </c>
      <c r="N16" s="72">
        <f>(VLOOKUP(N$9&amp;"-"&amp;Calculator!$B$1,Database!$1:$1048576,4,FALSE))-(VLOOKUP(N$9&amp;"-"&amp;Calculator!$J$2,Database!$1:$1048576,4,FALSE))</f>
        <v>10.48889725001176</v>
      </c>
      <c r="O16" s="72">
        <f>(VLOOKUP(O$9&amp;"-"&amp;Calculator!$B$1,Database!$1:$1048576,4,FALSE))-(VLOOKUP(O$9&amp;"-"&amp;Calculator!$J$2,Database!$1:$1048576,4,FALSE))</f>
        <v>-17.531718569780843</v>
      </c>
      <c r="P16" s="72">
        <f>(VLOOKUP(P$9&amp;"-"&amp;Calculator!$B$1,Database!$1:$1048576,4,FALSE))-(VLOOKUP(P$9&amp;"-"&amp;Calculator!$J$2,Database!$1:$1048576,4,FALSE))</f>
        <v>-9.305427310967481</v>
      </c>
      <c r="Q16" s="72">
        <f>(VLOOKUP(Q$9&amp;"-"&amp;Calculator!$B$1,Database!$1:$1048576,4,FALSE))-(VLOOKUP(Q$9&amp;"-"&amp;Calculator!$J$2,Database!$1:$1048576,4,FALSE))</f>
        <v>-18.597222222222229</v>
      </c>
      <c r="R16" s="110"/>
      <c r="S16" s="72">
        <f>(VLOOKUP(S$9&amp;"-"&amp;Calculator!$B$1,Database!$1:$1048576,4,FALSE))-(VLOOKUP(S$9&amp;"-"&amp;Calculator!$B$3,Database!$1:$1048576,4,FALSE))</f>
        <v>11.218042399898994</v>
      </c>
      <c r="T16" s="72">
        <f>(VLOOKUP(T$9&amp;"-"&amp;Calculator!$B$1,Database!$1:$1048576,4,FALSE))-(VLOOKUP(T$9&amp;"-"&amp;Calculator!$B$3,Database!$1:$1048576,4,FALSE))</f>
        <v>11.008410433988013</v>
      </c>
      <c r="U16" s="72">
        <f>(VLOOKUP(U$9&amp;"-"&amp;Calculator!$B$1,Database!$1:$1048576,4,FALSE))-(VLOOKUP(U$9&amp;"-"&amp;Calculator!$B$3,Database!$1:$1048576,4,FALSE))</f>
        <v>15.009607309183362</v>
      </c>
      <c r="V16" s="72">
        <f>(VLOOKUP(V$9&amp;"-"&amp;Calculator!$B$1,Database!$1:$1048576,4,FALSE))-(VLOOKUP(V$9&amp;"-"&amp;Calculator!$B$3,Database!$1:$1048576,4,FALSE))</f>
        <v>-15.972729486242997</v>
      </c>
      <c r="W16" s="72">
        <f>(VLOOKUP(W$9&amp;"-"&amp;Calculator!$B$1,Database!$1:$1048576,4,FALSE))-(VLOOKUP(W$9&amp;"-"&amp;Calculator!$B$3,Database!$1:$1048576,4,FALSE))</f>
        <v>-7.1684287206816926</v>
      </c>
      <c r="X16" s="72">
        <f>(VLOOKUP(X$9&amp;"-"&amp;Calculator!$B$1,Database!$1:$1048576,4,FALSE))-(VLOOKUP(X$9&amp;"-"&amp;Calculator!$B$3,Database!$1:$1048576,4,FALSE))</f>
        <v>2.401859504132231</v>
      </c>
      <c r="Y16" s="110"/>
      <c r="Z16" s="72">
        <f>(VLOOKUP(Z$9&amp;"-"&amp;Calculator!$B$1,Database!$1:$1048576,4,FALSE))-(VLOOKUP(Z$9&amp;"-"&amp;Calculator!$B$2,Database!$1:$1048576,4,FALSE))</f>
        <v>0.90166646540273021</v>
      </c>
      <c r="AA16" s="72">
        <f>(VLOOKUP(AA$9&amp;"-"&amp;Calculator!$B$1,Database!$1:$1048576,4,FALSE))-(VLOOKUP(AA$9&amp;"-"&amp;Calculator!$B$2,Database!$1:$1048576,4,FALSE))</f>
        <v>6.7047619047619031</v>
      </c>
      <c r="AB16" s="72">
        <f>(VLOOKUP(AB$9&amp;"-"&amp;Calculator!$B$1,Database!$1:$1048576,4,FALSE))-(VLOOKUP(AB$9&amp;"-"&amp;Calculator!$B$2,Database!$1:$1048576,4,FALSE))</f>
        <v>8.9350510961656084</v>
      </c>
      <c r="AC16" s="72">
        <f>(VLOOKUP(AC$9&amp;"-"&amp;Calculator!$B$1,Database!$1:$1048576,4,FALSE))-(VLOOKUP(AC$9&amp;"-"&amp;Calculator!$B$2,Database!$1:$1048576,4,FALSE))</f>
        <v>-4.2666666666666657</v>
      </c>
      <c r="AD16" s="72">
        <f>(VLOOKUP(AD$9&amp;"-"&amp;Calculator!$B$1,Database!$1:$1048576,4,FALSE))-(VLOOKUP(AD$9&amp;"-"&amp;Calculator!$B$2,Database!$1:$1048576,4,FALSE))</f>
        <v>-29.779501385041549</v>
      </c>
      <c r="AE16" s="72">
        <f>(VLOOKUP(AE$9&amp;"-"&amp;Calculator!$B$1,Database!$1:$1048576,4,FALSE))-(VLOOKUP(AE$9&amp;"-"&amp;Calculator!$B$2,Database!$1:$1048576,4,FALSE))</f>
        <v>6.2249999999999996</v>
      </c>
    </row>
    <row r="17" spans="1:31" s="61" customFormat="1">
      <c r="A17" s="113"/>
      <c r="B17" s="114"/>
      <c r="C17" s="114" t="s">
        <v>22</v>
      </c>
      <c r="D17" s="114"/>
      <c r="E17" s="72">
        <f>VLOOKUP(E$9&amp;"-"&amp;Calculator!$B$1,Database!$1:$1048576,5,FALSE)</f>
        <v>8</v>
      </c>
      <c r="F17" s="72">
        <f>VLOOKUP(F$9&amp;"-"&amp;Calculator!$B$1,Database!$1:$1048576,5,FALSE)</f>
        <v>0</v>
      </c>
      <c r="G17" s="72">
        <f>VLOOKUP(G$9&amp;"-"&amp;Calculator!$B$1,Database!$1:$1048576,5,FALSE)</f>
        <v>14.34013605442177</v>
      </c>
      <c r="H17" s="72">
        <f>VLOOKUP(H$9&amp;"-"&amp;Calculator!$B$1,Database!$1:$1048576,5,FALSE)</f>
        <v>2.7777777777777781</v>
      </c>
      <c r="I17" s="72">
        <f>VLOOKUP(I$9&amp;"-"&amp;Calculator!$B$1,Database!$1:$1048576,5,FALSE)</f>
        <v>8.8642659279778382</v>
      </c>
      <c r="J17" s="72">
        <f>VLOOKUP(J$9&amp;"-"&amp;Calculator!$B$1,Database!$1:$1048576,5,FALSE)</f>
        <v>15.625</v>
      </c>
      <c r="K17" s="110"/>
      <c r="L17" s="72">
        <f>(VLOOKUP(L$9&amp;"-"&amp;Calculator!$B$1,Database!$1:$1048576,5,FALSE))-(VLOOKUP(L$9&amp;"-"&amp;Calculator!$J$2,Database!$1:$1048576,5,FALSE))</f>
        <v>-0.7771428571428558</v>
      </c>
      <c r="M17" s="72">
        <f>(VLOOKUP(M$9&amp;"-"&amp;Calculator!$B$1,Database!$1:$1048576,5,FALSE))-(VLOOKUP(M$9&amp;"-"&amp;Calculator!$J$2,Database!$1:$1048576,5,FALSE))</f>
        <v>-4.0509259259259256</v>
      </c>
      <c r="N17" s="72">
        <f>(VLOOKUP(N$9&amp;"-"&amp;Calculator!$B$1,Database!$1:$1048576,5,FALSE))-(VLOOKUP(N$9&amp;"-"&amp;Calculator!$J$2,Database!$1:$1048576,5,FALSE))</f>
        <v>6.2636983403420867</v>
      </c>
      <c r="O17" s="72">
        <f>(VLOOKUP(O$9&amp;"-"&amp;Calculator!$B$1,Database!$1:$1048576,5,FALSE))-(VLOOKUP(O$9&amp;"-"&amp;Calculator!$J$2,Database!$1:$1048576,5,FALSE))</f>
        <v>-12.868480725623582</v>
      </c>
      <c r="P17" s="72">
        <f>(VLOOKUP(P$9&amp;"-"&amp;Calculator!$B$1,Database!$1:$1048576,5,FALSE))-(VLOOKUP(P$9&amp;"-"&amp;Calculator!$J$2,Database!$1:$1048576,5,FALSE))</f>
        <v>-3.9918334146079903</v>
      </c>
      <c r="Q17" s="72">
        <f>(VLOOKUP(Q$9&amp;"-"&amp;Calculator!$B$1,Database!$1:$1048576,5,FALSE))-(VLOOKUP(Q$9&amp;"-"&amp;Calculator!$J$2,Database!$1:$1048576,5,FALSE))</f>
        <v>15.625</v>
      </c>
      <c r="R17" s="110"/>
      <c r="S17" s="72">
        <f>(VLOOKUP(S$9&amp;"-"&amp;Calculator!$B$1,Database!$1:$1048576,5,FALSE))-(VLOOKUP(S$9&amp;"-"&amp;Calculator!$B$3,Database!$1:$1048576,5,FALSE))</f>
        <v>1.0612244897959187</v>
      </c>
      <c r="T17" s="72">
        <f>(VLOOKUP(T$9&amp;"-"&amp;Calculator!$B$1,Database!$1:$1048576,5,FALSE))-(VLOOKUP(T$9&amp;"-"&amp;Calculator!$B$3,Database!$1:$1048576,5,FALSE))</f>
        <v>0</v>
      </c>
      <c r="U17" s="72">
        <f>(VLOOKUP(U$9&amp;"-"&amp;Calculator!$B$1,Database!$1:$1048576,5,FALSE))-(VLOOKUP(U$9&amp;"-"&amp;Calculator!$B$3,Database!$1:$1048576,5,FALSE))</f>
        <v>2.2217928591554958</v>
      </c>
      <c r="V17" s="72">
        <f>(VLOOKUP(V$9&amp;"-"&amp;Calculator!$B$1,Database!$1:$1048576,5,FALSE))-(VLOOKUP(V$9&amp;"-"&amp;Calculator!$B$3,Database!$1:$1048576,5,FALSE))</f>
        <v>-18.332521710900089</v>
      </c>
      <c r="W17" s="72">
        <f>(VLOOKUP(W$9&amp;"-"&amp;Calculator!$B$1,Database!$1:$1048576,5,FALSE))-(VLOOKUP(W$9&amp;"-"&amp;Calculator!$B$3,Database!$1:$1048576,5,FALSE))</f>
        <v>-11.429581638596998</v>
      </c>
      <c r="X17" s="72">
        <f>(VLOOKUP(X$9&amp;"-"&amp;Calculator!$B$1,Database!$1:$1048576,5,FALSE))-(VLOOKUP(X$9&amp;"-"&amp;Calculator!$B$3,Database!$1:$1048576,5,FALSE))</f>
        <v>15.625</v>
      </c>
      <c r="Y17" s="110"/>
      <c r="Z17" s="72">
        <f>(VLOOKUP(Z$9&amp;"-"&amp;Calculator!$B$1,Database!$1:$1048576,5,FALSE))-(VLOOKUP(Z$9&amp;"-"&amp;Calculator!$B$2,Database!$1:$1048576,5,FALSE))</f>
        <v>0.40000000000000036</v>
      </c>
      <c r="AA17" s="72">
        <f>(VLOOKUP(AA$9&amp;"-"&amp;Calculator!$B$1,Database!$1:$1048576,5,FALSE))-(VLOOKUP(AA$9&amp;"-"&amp;Calculator!$B$2,Database!$1:$1048576,5,FALSE))</f>
        <v>-0.4</v>
      </c>
      <c r="AB17" s="72">
        <f>(VLOOKUP(AB$9&amp;"-"&amp;Calculator!$B$1,Database!$1:$1048576,5,FALSE))-(VLOOKUP(AB$9&amp;"-"&amp;Calculator!$B$2,Database!$1:$1048576,5,FALSE))</f>
        <v>4.5401360544217688</v>
      </c>
      <c r="AC17" s="72">
        <f>(VLOOKUP(AC$9&amp;"-"&amp;Calculator!$B$1,Database!$1:$1048576,5,FALSE))-(VLOOKUP(AC$9&amp;"-"&amp;Calculator!$B$2,Database!$1:$1048576,5,FALSE))</f>
        <v>-7.5222222222222221</v>
      </c>
      <c r="AD17" s="72">
        <f>(VLOOKUP(AD$9&amp;"-"&amp;Calculator!$B$1,Database!$1:$1048576,5,FALSE))-(VLOOKUP(AD$9&amp;"-"&amp;Calculator!$B$2,Database!$1:$1048576,5,FALSE))</f>
        <v>1.0642659279778384</v>
      </c>
      <c r="AE17" s="72">
        <f>(VLOOKUP(AE$9&amp;"-"&amp;Calculator!$B$1,Database!$1:$1048576,5,FALSE))-(VLOOKUP(AE$9&amp;"-"&amp;Calculator!$B$2,Database!$1:$1048576,5,FALSE))</f>
        <v>20.324999999999999</v>
      </c>
    </row>
    <row r="18" spans="1:31" s="61" customFormat="1">
      <c r="A18" s="113"/>
      <c r="B18" s="114"/>
      <c r="C18" s="114" t="s">
        <v>19</v>
      </c>
      <c r="D18" s="114"/>
      <c r="E18" s="72">
        <f>VLOOKUP(E$9&amp;"-"&amp;Calculator!$B$1,Database!$1:$1048576,7,FALSE)</f>
        <v>2.9585798816568047</v>
      </c>
      <c r="F18" s="72">
        <f>VLOOKUP(F$9&amp;"-"&amp;Calculator!$B$1,Database!$1:$1048576,7,FALSE)</f>
        <v>-23.849615328785017</v>
      </c>
      <c r="G18" s="72">
        <f>VLOOKUP(G$9&amp;"-"&amp;Calculator!$B$1,Database!$1:$1048576,7,FALSE)</f>
        <v>22.063011747953009</v>
      </c>
      <c r="H18" s="72">
        <f>VLOOKUP(H$9&amp;"-"&amp;Calculator!$B$1,Database!$1:$1048576,7,FALSE)</f>
        <v>14.583333333333332</v>
      </c>
      <c r="I18" s="72">
        <f>VLOOKUP(I$9&amp;"-"&amp;Calculator!$B$1,Database!$1:$1048576,7,FALSE)</f>
        <v>23.26869806094183</v>
      </c>
      <c r="J18" s="72">
        <f>VLOOKUP(J$9&amp;"-"&amp;Calculator!$B$1,Database!$1:$1048576,7,FALSE)</f>
        <v>-12</v>
      </c>
      <c r="K18" s="110"/>
      <c r="L18" s="72">
        <f>(VLOOKUP(L$9&amp;"-"&amp;Calculator!$B$1,Database!$1:$1048576,7,FALSE))-(VLOOKUP(L$9&amp;"-"&amp;Calculator!$J$2,Database!$1:$1048576,7,FALSE))</f>
        <v>25.884294167371088</v>
      </c>
      <c r="M18" s="72">
        <f>(VLOOKUP(M$9&amp;"-"&amp;Calculator!$B$1,Database!$1:$1048576,7,FALSE))-(VLOOKUP(M$9&amp;"-"&amp;Calculator!$J$2,Database!$1:$1048576,7,FALSE))</f>
        <v>11.241396118015505</v>
      </c>
      <c r="N18" s="72">
        <f>(VLOOKUP(N$9&amp;"-"&amp;Calculator!$B$1,Database!$1:$1048576,7,FALSE))-(VLOOKUP(N$9&amp;"-"&amp;Calculator!$J$2,Database!$1:$1048576,7,FALSE))</f>
        <v>20.38642981177129</v>
      </c>
      <c r="O18" s="72">
        <f>(VLOOKUP(O$9&amp;"-"&amp;Calculator!$B$1,Database!$1:$1048576,7,FALSE))-(VLOOKUP(O$9&amp;"-"&amp;Calculator!$J$2,Database!$1:$1048576,7,FALSE))</f>
        <v>-0.71078431372549211</v>
      </c>
      <c r="P18" s="72">
        <f>(VLOOKUP(P$9&amp;"-"&amp;Calculator!$B$1,Database!$1:$1048576,7,FALSE))-(VLOOKUP(P$9&amp;"-"&amp;Calculator!$J$2,Database!$1:$1048576,7,FALSE))</f>
        <v>30.938530055098148</v>
      </c>
      <c r="Q18" s="72">
        <f>(VLOOKUP(Q$9&amp;"-"&amp;Calculator!$B$1,Database!$1:$1048576,7,FALSE))-(VLOOKUP(Q$9&amp;"-"&amp;Calculator!$J$2,Database!$1:$1048576,7,FALSE))</f>
        <v>2.6666666666666696</v>
      </c>
      <c r="R18" s="110"/>
      <c r="S18" s="72">
        <f>(VLOOKUP(S$9&amp;"-"&amp;Calculator!$B$1,Database!$1:$1048576,7,FALSE))-(VLOOKUP(S$9&amp;"-"&amp;Calculator!$B$3,Database!$1:$1048576,7,FALSE))</f>
        <v>24.454511834319518</v>
      </c>
      <c r="T18" s="72">
        <f>(VLOOKUP(T$9&amp;"-"&amp;Calculator!$B$1,Database!$1:$1048576,7,FALSE))-(VLOOKUP(T$9&amp;"-"&amp;Calculator!$B$3,Database!$1:$1048576,7,FALSE))</f>
        <v>18.834389216095683</v>
      </c>
      <c r="U18" s="72">
        <f>(VLOOKUP(U$9&amp;"-"&amp;Calculator!$B$1,Database!$1:$1048576,7,FALSE))-(VLOOKUP(U$9&amp;"-"&amp;Calculator!$B$3,Database!$1:$1048576,7,FALSE))</f>
        <v>29.753441435453009</v>
      </c>
      <c r="V18" s="72">
        <f>(VLOOKUP(V$9&amp;"-"&amp;Calculator!$B$1,Database!$1:$1048576,7,FALSE))-(VLOOKUP(V$9&amp;"-"&amp;Calculator!$B$3,Database!$1:$1048576,7,FALSE))</f>
        <v>-2.5870465059657732E-2</v>
      </c>
      <c r="W18" s="72">
        <f>(VLOOKUP(W$9&amp;"-"&amp;Calculator!$B$1,Database!$1:$1048576,7,FALSE))-(VLOOKUP(W$9&amp;"-"&amp;Calculator!$B$3,Database!$1:$1048576,7,FALSE))</f>
        <v>16.780808787585428</v>
      </c>
      <c r="X18" s="72">
        <f>(VLOOKUP(X$9&amp;"-"&amp;Calculator!$B$1,Database!$1:$1048576,7,FALSE))-(VLOOKUP(X$9&amp;"-"&amp;Calculator!$B$3,Database!$1:$1048576,7,FALSE))</f>
        <v>-12</v>
      </c>
      <c r="Y18" s="110"/>
      <c r="Z18" s="72">
        <f>(VLOOKUP(Z$9&amp;"-"&amp;Calculator!$B$1,Database!$1:$1048576,7,FALSE))-(VLOOKUP(Z$9&amp;"-"&amp;Calculator!$B$2,Database!$1:$1048576,7,FALSE))</f>
        <v>17.325926820432315</v>
      </c>
      <c r="AA18" s="72">
        <f>(VLOOKUP(AA$9&amp;"-"&amp;Calculator!$B$1,Database!$1:$1048576,7,FALSE))-(VLOOKUP(AA$9&amp;"-"&amp;Calculator!$B$2,Database!$1:$1048576,7,FALSE))</f>
        <v>19.777603606126224</v>
      </c>
      <c r="AB18" s="72">
        <f>(VLOOKUP(AB$9&amp;"-"&amp;Calculator!$B$1,Database!$1:$1048576,7,FALSE))-(VLOOKUP(AB$9&amp;"-"&amp;Calculator!$B$2,Database!$1:$1048576,7,FALSE))</f>
        <v>11.723049372247553</v>
      </c>
      <c r="AC18" s="72">
        <f>(VLOOKUP(AC$9&amp;"-"&amp;Calculator!$B$1,Database!$1:$1048576,7,FALSE))-(VLOOKUP(AC$9&amp;"-"&amp;Calculator!$B$2,Database!$1:$1048576,7,FALSE))</f>
        <v>17.372589531680436</v>
      </c>
      <c r="AD18" s="72">
        <f>(VLOOKUP(AD$9&amp;"-"&amp;Calculator!$B$1,Database!$1:$1048576,7,FALSE))-(VLOOKUP(AD$9&amp;"-"&amp;Calculator!$B$2,Database!$1:$1048576,7,FALSE))</f>
        <v>6.5694793109418299</v>
      </c>
      <c r="AE18" s="72">
        <f>(VLOOKUP(AE$9&amp;"-"&amp;Calculator!$B$1,Database!$1:$1048576,7,FALSE))-(VLOOKUP(AE$9&amp;"-"&amp;Calculator!$B$2,Database!$1:$1048576,7,FALSE))</f>
        <v>-4.1875</v>
      </c>
    </row>
    <row r="19" spans="1:31" s="61" customFormat="1">
      <c r="A19" s="113"/>
      <c r="B19" s="114"/>
      <c r="C19" s="114" t="s">
        <v>20</v>
      </c>
      <c r="D19" s="114"/>
      <c r="E19" s="72">
        <f>VLOOKUP(E$9&amp;"-"&amp;Calculator!$B$1,Database!$1:$1048576,8,FALSE)</f>
        <v>-38.40665873959572</v>
      </c>
      <c r="F19" s="72">
        <f>VLOOKUP(F$9&amp;"-"&amp;Calculator!$B$1,Database!$1:$1048576,8,FALSE)</f>
        <v>-36.579789666209422</v>
      </c>
      <c r="G19" s="72">
        <f>VLOOKUP(G$9&amp;"-"&amp;Calculator!$B$1,Database!$1:$1048576,8,FALSE)</f>
        <v>-32.239999999999995</v>
      </c>
      <c r="H19" s="72">
        <f>VLOOKUP(H$9&amp;"-"&amp;Calculator!$B$1,Database!$1:$1048576,8,FALSE)</f>
        <v>-50</v>
      </c>
      <c r="I19" s="72">
        <f>VLOOKUP(I$9&amp;"-"&amp;Calculator!$B$1,Database!$1:$1048576,8,FALSE)</f>
        <v>-43.20987654320988</v>
      </c>
      <c r="J19" s="72">
        <f>VLOOKUP(J$9&amp;"-"&amp;Calculator!$B$1,Database!$1:$1048576,8,FALSE)</f>
        <v>-3.1111111111111103</v>
      </c>
      <c r="K19" s="110"/>
      <c r="L19" s="72">
        <f>(VLOOKUP(L$9&amp;"-"&amp;Calculator!$B$1,Database!$1:$1048576,8,FALSE))-(VLOOKUP(L$9&amp;"-"&amp;Calculator!$J$2,Database!$1:$1048576,8,FALSE))</f>
        <v>-66.777514101802922</v>
      </c>
      <c r="M19" s="72">
        <f>(VLOOKUP(M$9&amp;"-"&amp;Calculator!$B$1,Database!$1:$1048576,8,FALSE))-(VLOOKUP(M$9&amp;"-"&amp;Calculator!$J$2,Database!$1:$1048576,8,FALSE))</f>
        <v>-63.75290873122038</v>
      </c>
      <c r="N19" s="72">
        <f>(VLOOKUP(N$9&amp;"-"&amp;Calculator!$B$1,Database!$1:$1048576,8,FALSE))-(VLOOKUP(N$9&amp;"-"&amp;Calculator!$J$2,Database!$1:$1048576,8,FALSE))</f>
        <v>-56.849374999999995</v>
      </c>
      <c r="O19" s="72">
        <f>(VLOOKUP(O$9&amp;"-"&amp;Calculator!$B$1,Database!$1:$1048576,8,FALSE))-(VLOOKUP(O$9&amp;"-"&amp;Calculator!$J$2,Database!$1:$1048576,8,FALSE))</f>
        <v>-78.166089965397916</v>
      </c>
      <c r="P19" s="72">
        <f>(VLOOKUP(P$9&amp;"-"&amp;Calculator!$B$1,Database!$1:$1048576,8,FALSE))-(VLOOKUP(P$9&amp;"-"&amp;Calculator!$J$2,Database!$1:$1048576,8,FALSE))</f>
        <v>-72.839506172839521</v>
      </c>
      <c r="Q19" s="72">
        <f>(VLOOKUP(Q$9&amp;"-"&amp;Calculator!$B$1,Database!$1:$1048576,8,FALSE))-(VLOOKUP(Q$9&amp;"-"&amp;Calculator!$J$2,Database!$1:$1048576,8,FALSE))</f>
        <v>-47.111111111111107</v>
      </c>
      <c r="R19" s="110"/>
      <c r="S19" s="72">
        <f>(VLOOKUP(S$9&amp;"-"&amp;Calculator!$B$1,Database!$1:$1048576,8,FALSE))-(VLOOKUP(S$9&amp;"-"&amp;Calculator!$B$3,Database!$1:$1048576,8,FALSE))</f>
        <v>-26.258207333401344</v>
      </c>
      <c r="T19" s="72">
        <f>(VLOOKUP(T$9&amp;"-"&amp;Calculator!$B$1,Database!$1:$1048576,8,FALSE))-(VLOOKUP(T$9&amp;"-"&amp;Calculator!$B$3,Database!$1:$1048576,8,FALSE))</f>
        <v>-24.957888839763143</v>
      </c>
      <c r="U19" s="72">
        <f>(VLOOKUP(U$9&amp;"-"&amp;Calculator!$B$1,Database!$1:$1048576,8,FALSE))-(VLOOKUP(U$9&amp;"-"&amp;Calculator!$B$3,Database!$1:$1048576,8,FALSE))</f>
        <v>-25.210414201183426</v>
      </c>
      <c r="V19" s="72">
        <f>(VLOOKUP(V$9&amp;"-"&amp;Calculator!$B$1,Database!$1:$1048576,8,FALSE))-(VLOOKUP(V$9&amp;"-"&amp;Calculator!$B$3,Database!$1:$1048576,8,FALSE))</f>
        <v>-46.064814814814817</v>
      </c>
      <c r="W19" s="72">
        <f>(VLOOKUP(W$9&amp;"-"&amp;Calculator!$B$1,Database!$1:$1048576,8,FALSE))-(VLOOKUP(W$9&amp;"-"&amp;Calculator!$B$3,Database!$1:$1048576,8,FALSE))</f>
        <v>-38.798111837327525</v>
      </c>
      <c r="X19" s="72">
        <f>(VLOOKUP(X$9&amp;"-"&amp;Calculator!$B$1,Database!$1:$1048576,8,FALSE))-(VLOOKUP(X$9&amp;"-"&amp;Calculator!$B$3,Database!$1:$1048576,8,FALSE))</f>
        <v>3.5004591368227724</v>
      </c>
      <c r="Y19" s="110"/>
      <c r="Z19" s="72">
        <f>(VLOOKUP(Z$9&amp;"-"&amp;Calculator!$B$1,Database!$1:$1048576,8,FALSE))-(VLOOKUP(Z$9&amp;"-"&amp;Calculator!$B$2,Database!$1:$1048576,8,FALSE))</f>
        <v>-10.322031072300035</v>
      </c>
      <c r="AA19" s="72">
        <f>(VLOOKUP(AA$9&amp;"-"&amp;Calculator!$B$1,Database!$1:$1048576,8,FALSE))-(VLOOKUP(AA$9&amp;"-"&amp;Calculator!$B$2,Database!$1:$1048576,8,FALSE))</f>
        <v>-2.3077896662094233</v>
      </c>
      <c r="AB19" s="72">
        <f>(VLOOKUP(AB$9&amp;"-"&amp;Calculator!$B$1,Database!$1:$1048576,8,FALSE))-(VLOOKUP(AB$9&amp;"-"&amp;Calculator!$B$2,Database!$1:$1048576,8,FALSE))</f>
        <v>-8.0526963255168376</v>
      </c>
      <c r="AC19" s="72">
        <f>(VLOOKUP(AC$9&amp;"-"&amp;Calculator!$B$1,Database!$1:$1048576,8,FALSE))-(VLOOKUP(AC$9&amp;"-"&amp;Calculator!$B$2,Database!$1:$1048576,8,FALSE))</f>
        <v>-19.008264462809908</v>
      </c>
      <c r="AD19" s="72">
        <f>(VLOOKUP(AD$9&amp;"-"&amp;Calculator!$B$1,Database!$1:$1048576,8,FALSE))-(VLOOKUP(AD$9&amp;"-"&amp;Calculator!$B$2,Database!$1:$1048576,8,FALSE))</f>
        <v>-27.58487654320988</v>
      </c>
      <c r="AE19" s="72">
        <f>(VLOOKUP(AE$9&amp;"-"&amp;Calculator!$B$1,Database!$1:$1048576,8,FALSE))-(VLOOKUP(AE$9&amp;"-"&amp;Calculator!$B$2,Database!$1:$1048576,8,FALSE))</f>
        <v>23.555555555555561</v>
      </c>
    </row>
    <row r="20" spans="1:31" s="61" customFormat="1">
      <c r="A20" s="113"/>
      <c r="B20" s="114"/>
      <c r="C20" s="114" t="s">
        <v>21</v>
      </c>
      <c r="D20" s="114"/>
      <c r="E20" s="72">
        <f>VLOOKUP(E$9&amp;"-"&amp;Calculator!$B$1,Database!$1:$1048576,9,FALSE)</f>
        <v>13.629629629629628</v>
      </c>
      <c r="F20" s="72">
        <f>VLOOKUP(F$9&amp;"-"&amp;Calculator!$B$1,Database!$1:$1048576,9,FALSE)</f>
        <v>1.078125</v>
      </c>
      <c r="G20" s="72">
        <f>VLOOKUP(G$9&amp;"-"&amp;Calculator!$B$1,Database!$1:$1048576,9,FALSE)</f>
        <v>4.4008875739644973</v>
      </c>
      <c r="H20" s="72">
        <f>VLOOKUP(H$9&amp;"-"&amp;Calculator!$B$1,Database!$1:$1048576,9,FALSE)</f>
        <v>4.6875</v>
      </c>
      <c r="I20" s="72">
        <f>VLOOKUP(I$9&amp;"-"&amp;Calculator!$B$1,Database!$1:$1048576,9,FALSE)</f>
        <v>7.2664359861591699</v>
      </c>
      <c r="J20" s="72">
        <f>VLOOKUP(J$9&amp;"-"&amp;Calculator!$B$1,Database!$1:$1048576,9,FALSE)</f>
        <v>4.0816326530612246</v>
      </c>
      <c r="K20" s="110"/>
      <c r="L20" s="72">
        <f>(VLOOKUP(L$9&amp;"-"&amp;Calculator!$B$1,Database!$1:$1048576,9,FALSE))-(VLOOKUP(L$9&amp;"-"&amp;Calculator!$J$2,Database!$1:$1048576,9,FALSE))</f>
        <v>28.585346937528797</v>
      </c>
      <c r="M20" s="72">
        <f>(VLOOKUP(M$9&amp;"-"&amp;Calculator!$B$1,Database!$1:$1048576,9,FALSE))-(VLOOKUP(M$9&amp;"-"&amp;Calculator!$J$2,Database!$1:$1048576,9,FALSE))</f>
        <v>25.05091535792549</v>
      </c>
      <c r="N20" s="72">
        <f>(VLOOKUP(N$9&amp;"-"&amp;Calculator!$B$1,Database!$1:$1048576,9,FALSE))-(VLOOKUP(N$9&amp;"-"&amp;Calculator!$J$2,Database!$1:$1048576,9,FALSE))</f>
        <v>13.525643433339496</v>
      </c>
      <c r="O20" s="72">
        <f>(VLOOKUP(O$9&amp;"-"&amp;Calculator!$B$1,Database!$1:$1048576,9,FALSE))-(VLOOKUP(O$9&amp;"-"&amp;Calculator!$J$2,Database!$1:$1048576,9,FALSE))</f>
        <v>15.298619175497169</v>
      </c>
      <c r="P20" s="72">
        <f>(VLOOKUP(P$9&amp;"-"&amp;Calculator!$B$1,Database!$1:$1048576,9,FALSE))-(VLOOKUP(P$9&amp;"-"&amp;Calculator!$J$2,Database!$1:$1048576,9,FALSE))</f>
        <v>25.090510060233239</v>
      </c>
      <c r="Q20" s="72">
        <f>(VLOOKUP(Q$9&amp;"-"&amp;Calculator!$B$1,Database!$1:$1048576,9,FALSE))-(VLOOKUP(Q$9&amp;"-"&amp;Calculator!$J$2,Database!$1:$1048576,9,FALSE))</f>
        <v>12.970521541950117</v>
      </c>
      <c r="R20" s="110"/>
      <c r="S20" s="72">
        <f>(VLOOKUP(S$9&amp;"-"&amp;Calculator!$B$1,Database!$1:$1048576,9,FALSE))-(VLOOKUP(S$9&amp;"-"&amp;Calculator!$B$3,Database!$1:$1048576,9,FALSE))</f>
        <v>18.718065003779287</v>
      </c>
      <c r="T20" s="72">
        <f>(VLOOKUP(T$9&amp;"-"&amp;Calculator!$B$1,Database!$1:$1048576,9,FALSE))-(VLOOKUP(T$9&amp;"-"&amp;Calculator!$B$3,Database!$1:$1048576,9,FALSE))</f>
        <v>3.2874420054286073</v>
      </c>
      <c r="U20" s="72">
        <f>(VLOOKUP(U$9&amp;"-"&amp;Calculator!$B$1,Database!$1:$1048576,9,FALSE))-(VLOOKUP(U$9&amp;"-"&amp;Calculator!$B$3,Database!$1:$1048576,9,FALSE))</f>
        <v>6.0854578864644973</v>
      </c>
      <c r="V20" s="72">
        <f>(VLOOKUP(V$9&amp;"-"&amp;Calculator!$B$1,Database!$1:$1048576,9,FALSE))-(VLOOKUP(V$9&amp;"-"&amp;Calculator!$B$3,Database!$1:$1048576,9,FALSE))</f>
        <v>7.6093407596785978</v>
      </c>
      <c r="W20" s="72">
        <f>(VLOOKUP(W$9&amp;"-"&amp;Calculator!$B$1,Database!$1:$1048576,9,FALSE))-(VLOOKUP(W$9&amp;"-"&amp;Calculator!$B$3,Database!$1:$1048576,9,FALSE))</f>
        <v>9.6101859861591699</v>
      </c>
      <c r="X20" s="72">
        <f>(VLOOKUP(X$9&amp;"-"&amp;Calculator!$B$1,Database!$1:$1048576,9,FALSE))-(VLOOKUP(X$9&amp;"-"&amp;Calculator!$B$3,Database!$1:$1048576,9,FALSE))</f>
        <v>8.2138640580199009</v>
      </c>
      <c r="Y20" s="110"/>
      <c r="Z20" s="72">
        <f>(VLOOKUP(Z$9&amp;"-"&amp;Calculator!$B$1,Database!$1:$1048576,9,FALSE))-(VLOOKUP(Z$9&amp;"-"&amp;Calculator!$B$2,Database!$1:$1048576,9,FALSE))</f>
        <v>17.889711824156677</v>
      </c>
      <c r="AA20" s="72">
        <f>(VLOOKUP(AA$9&amp;"-"&amp;Calculator!$B$1,Database!$1:$1048576,9,FALSE))-(VLOOKUP(AA$9&amp;"-"&amp;Calculator!$B$2,Database!$1:$1048576,9,FALSE))</f>
        <v>-0.19140625</v>
      </c>
      <c r="AB20" s="72">
        <f>(VLOOKUP(AB$9&amp;"-"&amp;Calculator!$B$1,Database!$1:$1048576,9,FALSE))-(VLOOKUP(AB$9&amp;"-"&amp;Calculator!$B$2,Database!$1:$1048576,9,FALSE))</f>
        <v>4.4008875739644973</v>
      </c>
      <c r="AC20" s="72">
        <f>(VLOOKUP(AC$9&amp;"-"&amp;Calculator!$B$1,Database!$1:$1048576,9,FALSE))-(VLOOKUP(AC$9&amp;"-"&amp;Calculator!$B$2,Database!$1:$1048576,9,FALSE))</f>
        <v>7.6899675500270881E-2</v>
      </c>
      <c r="AD20" s="72">
        <f>(VLOOKUP(AD$9&amp;"-"&amp;Calculator!$B$1,Database!$1:$1048576,9,FALSE))-(VLOOKUP(AD$9&amp;"-"&amp;Calculator!$B$2,Database!$1:$1048576,9,FALSE))</f>
        <v>1.8953422361591699</v>
      </c>
      <c r="AE20" s="72">
        <f>(VLOOKUP(AE$9&amp;"-"&amp;Calculator!$B$1,Database!$1:$1048576,9,FALSE))-(VLOOKUP(AE$9&amp;"-"&amp;Calculator!$B$2,Database!$1:$1048576,9,FALSE))</f>
        <v>-0.60586734693877542</v>
      </c>
    </row>
    <row r="21" spans="1:31" s="42" customFormat="1">
      <c r="A21" s="84"/>
      <c r="B21" s="85"/>
      <c r="C21" s="85"/>
      <c r="D21" s="85"/>
      <c r="E21" s="111"/>
      <c r="F21" s="111"/>
      <c r="G21" s="111"/>
      <c r="H21" s="111"/>
      <c r="I21" s="111"/>
      <c r="J21" s="111"/>
      <c r="K21" s="109"/>
      <c r="L21" s="111"/>
      <c r="M21" s="111"/>
      <c r="N21" s="111"/>
      <c r="O21" s="111"/>
      <c r="P21" s="111"/>
      <c r="Q21" s="111"/>
      <c r="R21" s="112"/>
      <c r="S21" s="111"/>
      <c r="T21" s="111"/>
      <c r="U21" s="111"/>
      <c r="V21" s="111"/>
      <c r="W21" s="111"/>
      <c r="X21" s="111"/>
      <c r="Y21" s="112"/>
      <c r="Z21" s="111"/>
      <c r="AA21" s="111"/>
      <c r="AB21" s="111"/>
      <c r="AC21" s="111"/>
      <c r="AD21" s="111"/>
      <c r="AE21" s="111"/>
    </row>
    <row r="22" spans="1:31" s="42" customFormat="1">
      <c r="A22" s="84"/>
      <c r="B22" s="90" t="s">
        <v>18</v>
      </c>
      <c r="C22" s="85"/>
      <c r="D22" s="85"/>
      <c r="E22" s="111"/>
      <c r="F22" s="111"/>
      <c r="G22" s="111"/>
      <c r="H22" s="111"/>
      <c r="I22" s="111"/>
      <c r="J22" s="111"/>
      <c r="K22" s="109"/>
      <c r="L22" s="111"/>
      <c r="M22" s="111"/>
      <c r="N22" s="111"/>
      <c r="O22" s="111"/>
      <c r="P22" s="111"/>
      <c r="Q22" s="111"/>
      <c r="R22" s="112"/>
      <c r="S22" s="111"/>
      <c r="T22" s="111"/>
      <c r="U22" s="111"/>
      <c r="V22" s="111"/>
      <c r="W22" s="111"/>
      <c r="X22" s="111"/>
      <c r="Y22" s="112"/>
      <c r="Z22" s="111"/>
      <c r="AA22" s="111"/>
      <c r="AB22" s="111"/>
      <c r="AC22" s="111"/>
      <c r="AD22" s="111"/>
      <c r="AE22" s="111"/>
    </row>
    <row r="23" spans="1:31" s="61" customFormat="1">
      <c r="A23" s="113"/>
      <c r="B23" s="115"/>
      <c r="C23" s="114" t="s">
        <v>17</v>
      </c>
      <c r="D23" s="114"/>
      <c r="E23" s="72">
        <f>VLOOKUP(E$9&amp;"-"&amp;Calculator!$B$1,Database!$1:$1048576,12,FALSE)</f>
        <v>35.068228474821879</v>
      </c>
      <c r="F23" s="72">
        <f>VLOOKUP(F$9&amp;"-"&amp;Calculator!$B$1,Database!$1:$1048576,12,FALSE)</f>
        <v>8.4627667295688802</v>
      </c>
      <c r="G23" s="72">
        <f>VLOOKUP(G$9&amp;"-"&amp;Calculator!$B$1,Database!$1:$1048576,12,FALSE)</f>
        <v>63.963718820861679</v>
      </c>
      <c r="H23" s="72">
        <f>VLOOKUP(H$9&amp;"-"&amp;Calculator!$B$1,Database!$1:$1048576,12,FALSE)</f>
        <v>46.691871455576553</v>
      </c>
      <c r="I23" s="72">
        <f>VLOOKUP(I$9&amp;"-"&amp;Calculator!$B$1,Database!$1:$1048576,12,FALSE)</f>
        <v>62.04986149584488</v>
      </c>
      <c r="J23" s="72">
        <f>VLOOKUP(J$9&amp;"-"&amp;Calculator!$B$1,Database!$1:$1048576,12,FALSE)</f>
        <v>-3.1111111111111103</v>
      </c>
      <c r="K23" s="110"/>
      <c r="L23" s="72">
        <f>(VLOOKUP(L$9&amp;"-"&amp;Calculator!$B$1,Database!$1:$1048576,12,FALSE))-(VLOOKUP(L$9&amp;"-"&amp;Calculator!$J$2,Database!$1:$1048576,12,FALSE))</f>
        <v>3.3033305156382049</v>
      </c>
      <c r="M23" s="72">
        <f>(VLOOKUP(M$9&amp;"-"&amp;Calculator!$B$1,Database!$1:$1048576,12,FALSE))-(VLOOKUP(M$9&amp;"-"&amp;Calculator!$J$2,Database!$1:$1048576,12,FALSE))</f>
        <v>-22.232642221048405</v>
      </c>
      <c r="N23" s="72">
        <f>(VLOOKUP(N$9&amp;"-"&amp;Calculator!$B$1,Database!$1:$1048576,12,FALSE))-(VLOOKUP(N$9&amp;"-"&amp;Calculator!$J$2,Database!$1:$1048576,12,FALSE))</f>
        <v>10.643612180648397</v>
      </c>
      <c r="O23" s="72">
        <f>(VLOOKUP(O$9&amp;"-"&amp;Calculator!$B$1,Database!$1:$1048576,12,FALSE))-(VLOOKUP(O$9&amp;"-"&amp;Calculator!$J$2,Database!$1:$1048576,12,FALSE))</f>
        <v>-20.272414258709169</v>
      </c>
      <c r="P23" s="72">
        <f>(VLOOKUP(P$9&amp;"-"&amp;Calculator!$B$1,Database!$1:$1048576,12,FALSE))-(VLOOKUP(P$9&amp;"-"&amp;Calculator!$J$2,Database!$1:$1048576,12,FALSE))</f>
        <v>28.022083718067108</v>
      </c>
      <c r="Q23" s="72">
        <f>(VLOOKUP(Q$9&amp;"-"&amp;Calculator!$B$1,Database!$1:$1048576,12,FALSE))-(VLOOKUP(Q$9&amp;"-"&amp;Calculator!$J$2,Database!$1:$1048576,12,FALSE))</f>
        <v>-45.777777777777779</v>
      </c>
      <c r="R23" s="110"/>
      <c r="S23" s="72">
        <f>(VLOOKUP(S$9&amp;"-"&amp;Calculator!$B$1,Database!$1:$1048576,12,FALSE))-(VLOOKUP(S$9&amp;"-"&amp;Calculator!$B$3,Database!$1:$1048576,12,FALSE))</f>
        <v>-23.650336613935522</v>
      </c>
      <c r="T23" s="72">
        <f>(VLOOKUP(T$9&amp;"-"&amp;Calculator!$B$1,Database!$1:$1048576,12,FALSE))-(VLOOKUP(T$9&amp;"-"&amp;Calculator!$B$3,Database!$1:$1048576,12,FALSE))</f>
        <v>-11.843746680392805</v>
      </c>
      <c r="U23" s="72">
        <f>(VLOOKUP(U$9&amp;"-"&amp;Calculator!$B$1,Database!$1:$1048576,12,FALSE))-(VLOOKUP(U$9&amp;"-"&amp;Calculator!$B$3,Database!$1:$1048576,12,FALSE))</f>
        <v>-4.6753344335761895</v>
      </c>
      <c r="V23" s="72">
        <f>(VLOOKUP(V$9&amp;"-"&amp;Calculator!$B$1,Database!$1:$1048576,12,FALSE))-(VLOOKUP(V$9&amp;"-"&amp;Calculator!$B$3,Database!$1:$1048576,12,FALSE))</f>
        <v>-42.789501809580493</v>
      </c>
      <c r="W23" s="72">
        <f>(VLOOKUP(W$9&amp;"-"&amp;Calculator!$B$1,Database!$1:$1048576,12,FALSE))-(VLOOKUP(W$9&amp;"-"&amp;Calculator!$B$3,Database!$1:$1048576,12,FALSE))</f>
        <v>-0.66640147993365417</v>
      </c>
      <c r="X23" s="72">
        <f>(VLOOKUP(X$9&amp;"-"&amp;Calculator!$B$1,Database!$1:$1048576,12,FALSE))-(VLOOKUP(X$9&amp;"-"&amp;Calculator!$B$3,Database!$1:$1048576,12,FALSE))</f>
        <v>-55.177226813590437</v>
      </c>
      <c r="Y23" s="110"/>
      <c r="Z23" s="72">
        <f>(VLOOKUP(Z$9&amp;"-"&amp;Calculator!$B$1,Database!$1:$1048576,12,FALSE))-(VLOOKUP(Z$9&amp;"-"&amp;Calculator!$B$2,Database!$1:$1048576,12,FALSE))</f>
        <v>13.966718919083057</v>
      </c>
      <c r="AA23" s="72">
        <f>(VLOOKUP(AA$9&amp;"-"&amp;Calculator!$B$1,Database!$1:$1048576,12,FALSE))-(VLOOKUP(AA$9&amp;"-"&amp;Calculator!$B$2,Database!$1:$1048576,12,FALSE))</f>
        <v>-11.48352233293112</v>
      </c>
      <c r="AB23" s="72">
        <f>(VLOOKUP(AB$9&amp;"-"&amp;Calculator!$B$1,Database!$1:$1048576,12,FALSE))-(VLOOKUP(AB$9&amp;"-"&amp;Calculator!$B$2,Database!$1:$1048576,12,FALSE))</f>
        <v>6.7067743764172434</v>
      </c>
      <c r="AC23" s="72">
        <f>(VLOOKUP(AC$9&amp;"-"&amp;Calculator!$B$1,Database!$1:$1048576,12,FALSE))-(VLOOKUP(AC$9&amp;"-"&amp;Calculator!$B$2,Database!$1:$1048576,12,FALSE))</f>
        <v>-10.383039364875287</v>
      </c>
      <c r="AD23" s="72">
        <f>(VLOOKUP(AD$9&amp;"-"&amp;Calculator!$B$1,Database!$1:$1048576,12,FALSE))-(VLOOKUP(AD$9&amp;"-"&amp;Calculator!$B$2,Database!$1:$1048576,12,FALSE))</f>
        <v>10.48736149584488</v>
      </c>
      <c r="AE23" s="72">
        <f>(VLOOKUP(AE$9&amp;"-"&amp;Calculator!$B$1,Database!$1:$1048576,12,FALSE))-(VLOOKUP(AE$9&amp;"-"&amp;Calculator!$B$2,Database!$1:$1048576,12,FALSE))</f>
        <v>-22.251736111111111</v>
      </c>
    </row>
    <row r="24" spans="1:31" s="61" customFormat="1">
      <c r="A24" s="113"/>
      <c r="B24" s="114"/>
      <c r="C24" s="114" t="s">
        <v>10</v>
      </c>
      <c r="D24" s="114"/>
      <c r="E24" s="72">
        <f>VLOOKUP(E$9&amp;"-"&amp;Calculator!$B$1,Database!$1:$1048576,13,FALSE)</f>
        <v>-5.7947228885241762</v>
      </c>
      <c r="F24" s="72">
        <f>VLOOKUP(F$9&amp;"-"&amp;Calculator!$B$1,Database!$1:$1048576,13,FALSE)</f>
        <v>-17.266508030933966</v>
      </c>
      <c r="G24" s="72">
        <f>VLOOKUP(G$9&amp;"-"&amp;Calculator!$B$1,Database!$1:$1048576,13,FALSE)</f>
        <v>9.2455621301775164</v>
      </c>
      <c r="H24" s="72">
        <f>VLOOKUP(H$9&amp;"-"&amp;Calculator!$B$1,Database!$1:$1048576,13,FALSE)</f>
        <v>3.7807183364839321</v>
      </c>
      <c r="I24" s="72">
        <f>VLOOKUP(I$9&amp;"-"&amp;Calculator!$B$1,Database!$1:$1048576,13,FALSE)</f>
        <v>-6.1728395061728394</v>
      </c>
      <c r="J24" s="72">
        <f>VLOOKUP(J$9&amp;"-"&amp;Calculator!$B$1,Database!$1:$1048576,13,FALSE)</f>
        <v>3.9999999999999987</v>
      </c>
      <c r="K24" s="110"/>
      <c r="L24" s="72">
        <f>(VLOOKUP(L$9&amp;"-"&amp;Calculator!$B$1,Database!$1:$1048576,13,FALSE))-(VLOOKUP(L$9&amp;"-"&amp;Calculator!$J$2,Database!$1:$1048576,13,FALSE))</f>
        <v>32.48372176111161</v>
      </c>
      <c r="M24" s="72">
        <f>(VLOOKUP(M$9&amp;"-"&amp;Calculator!$B$1,Database!$1:$1048576,13,FALSE))-(VLOOKUP(M$9&amp;"-"&amp;Calculator!$J$2,Database!$1:$1048576,13,FALSE))</f>
        <v>10.106345872532188</v>
      </c>
      <c r="N24" s="72">
        <f>(VLOOKUP(N$9&amp;"-"&amp;Calculator!$B$1,Database!$1:$1048576,13,FALSE))-(VLOOKUP(N$9&amp;"-"&amp;Calculator!$J$2,Database!$1:$1048576,13,FALSE))</f>
        <v>16.52069440530979</v>
      </c>
      <c r="O24" s="72">
        <f>(VLOOKUP(O$9&amp;"-"&amp;Calculator!$B$1,Database!$1:$1048576,13,FALSE))-(VLOOKUP(O$9&amp;"-"&amp;Calculator!$J$2,Database!$1:$1048576,13,FALSE))</f>
        <v>13.347044867096177</v>
      </c>
      <c r="P24" s="72">
        <f>(VLOOKUP(P$9&amp;"-"&amp;Calculator!$B$1,Database!$1:$1048576,13,FALSE))-(VLOOKUP(P$9&amp;"-"&amp;Calculator!$J$2,Database!$1:$1048576,13,FALSE))</f>
        <v>3.5414462081128759</v>
      </c>
      <c r="Q24" s="72">
        <f>(VLOOKUP(Q$9&amp;"-"&amp;Calculator!$B$1,Database!$1:$1048576,13,FALSE))-(VLOOKUP(Q$9&amp;"-"&amp;Calculator!$J$2,Database!$1:$1048576,13,FALSE))</f>
        <v>15.999999999999998</v>
      </c>
      <c r="R24" s="110"/>
      <c r="S24" s="72">
        <f>(VLOOKUP(S$9&amp;"-"&amp;Calculator!$B$1,Database!$1:$1048576,13,FALSE))-(VLOOKUP(S$9&amp;"-"&amp;Calculator!$B$3,Database!$1:$1048576,13,FALSE))</f>
        <v>19.04187841866537</v>
      </c>
      <c r="T24" s="72">
        <f>(VLOOKUP(T$9&amp;"-"&amp;Calculator!$B$1,Database!$1:$1048576,13,FALSE))-(VLOOKUP(T$9&amp;"-"&amp;Calculator!$B$3,Database!$1:$1048576,13,FALSE))</f>
        <v>14.858965197838348</v>
      </c>
      <c r="U24" s="72">
        <f>(VLOOKUP(U$9&amp;"-"&amp;Calculator!$B$1,Database!$1:$1048576,13,FALSE))-(VLOOKUP(U$9&amp;"-"&amp;Calculator!$B$3,Database!$1:$1048576,13,FALSE))</f>
        <v>17.546343380177518</v>
      </c>
      <c r="V24" s="72">
        <f>(VLOOKUP(V$9&amp;"-"&amp;Calculator!$B$1,Database!$1:$1048576,13,FALSE))-(VLOOKUP(V$9&amp;"-"&amp;Calculator!$B$3,Database!$1:$1048576,13,FALSE))</f>
        <v>1.0029405587061531</v>
      </c>
      <c r="W24" s="72">
        <f>(VLOOKUP(W$9&amp;"-"&amp;Calculator!$B$1,Database!$1:$1048576,13,FALSE))-(VLOOKUP(W$9&amp;"-"&amp;Calculator!$B$3,Database!$1:$1048576,13,FALSE))</f>
        <v>3.7752573796403075</v>
      </c>
      <c r="X24" s="72">
        <f>(VLOOKUP(X$9&amp;"-"&amp;Calculator!$B$1,Database!$1:$1048576,13,FALSE))-(VLOOKUP(X$9&amp;"-"&amp;Calculator!$B$3,Database!$1:$1048576,13,FALSE))</f>
        <v>13.876543209876541</v>
      </c>
      <c r="Y24" s="110"/>
      <c r="Z24" s="72">
        <f>(VLOOKUP(Z$9&amp;"-"&amp;Calculator!$B$1,Database!$1:$1048576,13,FALSE))-(VLOOKUP(Z$9&amp;"-"&amp;Calculator!$B$2,Database!$1:$1048576,13,FALSE))</f>
        <v>16.254921472050654</v>
      </c>
      <c r="AA24" s="72">
        <f>(VLOOKUP(AA$9&amp;"-"&amp;Calculator!$B$1,Database!$1:$1048576,13,FALSE))-(VLOOKUP(AA$9&amp;"-"&amp;Calculator!$B$2,Database!$1:$1048576,13,FALSE))</f>
        <v>0.88049546275052748</v>
      </c>
      <c r="AB24" s="72">
        <f>(VLOOKUP(AB$9&amp;"-"&amp;Calculator!$B$1,Database!$1:$1048576,13,FALSE))-(VLOOKUP(AB$9&amp;"-"&amp;Calculator!$B$2,Database!$1:$1048576,13,FALSE))</f>
        <v>7.2241590386198453</v>
      </c>
      <c r="AC24" s="72">
        <f>(VLOOKUP(AC$9&amp;"-"&amp;Calculator!$B$1,Database!$1:$1048576,13,FALSE))-(VLOOKUP(AC$9&amp;"-"&amp;Calculator!$B$2,Database!$1:$1048576,13,FALSE))</f>
        <v>9.7298800455158432</v>
      </c>
      <c r="AD24" s="72">
        <f>(VLOOKUP(AD$9&amp;"-"&amp;Calculator!$B$1,Database!$1:$1048576,13,FALSE))-(VLOOKUP(AD$9&amp;"-"&amp;Calculator!$B$2,Database!$1:$1048576,13,FALSE))</f>
        <v>-0.70408950617283939</v>
      </c>
      <c r="AE24" s="72">
        <f>(VLOOKUP(AE$9&amp;"-"&amp;Calculator!$B$1,Database!$1:$1048576,13,FALSE))-(VLOOKUP(AE$9&amp;"-"&amp;Calculator!$B$2,Database!$1:$1048576,13,FALSE))</f>
        <v>-5.3333333333333339</v>
      </c>
    </row>
    <row r="25" spans="1:31" s="61" customFormat="1">
      <c r="A25" s="113"/>
      <c r="B25" s="114"/>
      <c r="C25" s="114" t="s">
        <v>13</v>
      </c>
      <c r="D25" s="114"/>
      <c r="E25" s="72">
        <f>VLOOKUP(E$9&amp;"-"&amp;Calculator!$B$1,Database!$1:$1048576,14,FALSE)</f>
        <v>26.514332071389941</v>
      </c>
      <c r="F25" s="72">
        <f>VLOOKUP(F$9&amp;"-"&amp;Calculator!$B$1,Database!$1:$1048576,14,FALSE)</f>
        <v>4.9524092801903636</v>
      </c>
      <c r="G25" s="72">
        <f>VLOOKUP(G$9&amp;"-"&amp;Calculator!$B$1,Database!$1:$1048576,14,FALSE)</f>
        <v>30.76923076923077</v>
      </c>
      <c r="H25" s="72">
        <f>VLOOKUP(H$9&amp;"-"&amp;Calculator!$B$1,Database!$1:$1048576,14,FALSE)</f>
        <v>21.172022684310019</v>
      </c>
      <c r="I25" s="72">
        <f>VLOOKUP(I$9&amp;"-"&amp;Calculator!$B$1,Database!$1:$1048576,14,FALSE)</f>
        <v>30.555555555555557</v>
      </c>
      <c r="J25" s="72">
        <f>VLOOKUP(J$9&amp;"-"&amp;Calculator!$B$1,Database!$1:$1048576,14,FALSE)</f>
        <v>17.361111111111111</v>
      </c>
      <c r="K25" s="110"/>
      <c r="L25" s="72">
        <f>(VLOOKUP(L$9&amp;"-"&amp;Calculator!$B$1,Database!$1:$1048576,14,FALSE))-(VLOOKUP(L$9&amp;"-"&amp;Calculator!$J$2,Database!$1:$1048576,14,FALSE))</f>
        <v>9.5244890427657509</v>
      </c>
      <c r="M25" s="72">
        <f>(VLOOKUP(M$9&amp;"-"&amp;Calculator!$B$1,Database!$1:$1048576,14,FALSE))-(VLOOKUP(M$9&amp;"-"&amp;Calculator!$J$2,Database!$1:$1048576,14,FALSE))</f>
        <v>-7.7067342383281519</v>
      </c>
      <c r="N25" s="72">
        <f>(VLOOKUP(N$9&amp;"-"&amp;Calculator!$B$1,Database!$1:$1048576,14,FALSE))-(VLOOKUP(N$9&amp;"-"&amp;Calculator!$J$2,Database!$1:$1048576,14,FALSE))</f>
        <v>4.6508307692307689</v>
      </c>
      <c r="O25" s="72">
        <f>(VLOOKUP(O$9&amp;"-"&amp;Calculator!$B$1,Database!$1:$1048576,14,FALSE))-(VLOOKUP(O$9&amp;"-"&amp;Calculator!$J$2,Database!$1:$1048576,14,FALSE))</f>
        <v>-12.50144670344508</v>
      </c>
      <c r="P25" s="72">
        <f>(VLOOKUP(P$9&amp;"-"&amp;Calculator!$B$1,Database!$1:$1048576,14,FALSE))-(VLOOKUP(P$9&amp;"-"&amp;Calculator!$J$2,Database!$1:$1048576,14,FALSE))</f>
        <v>17.494331065759638</v>
      </c>
      <c r="Q25" s="72">
        <f>(VLOOKUP(Q$9&amp;"-"&amp;Calculator!$B$1,Database!$1:$1048576,14,FALSE))-(VLOOKUP(Q$9&amp;"-"&amp;Calculator!$J$2,Database!$1:$1048576,14,FALSE))</f>
        <v>12.027777777777777</v>
      </c>
      <c r="R25" s="110"/>
      <c r="S25" s="72">
        <f>(VLOOKUP(S$9&amp;"-"&amp;Calculator!$B$1,Database!$1:$1048576,14,FALSE))-(VLOOKUP(S$9&amp;"-"&amp;Calculator!$B$3,Database!$1:$1048576,14,FALSE))</f>
        <v>12.019906850321123</v>
      </c>
      <c r="T25" s="72">
        <f>(VLOOKUP(T$9&amp;"-"&amp;Calculator!$B$1,Database!$1:$1048576,14,FALSE))-(VLOOKUP(T$9&amp;"-"&amp;Calculator!$B$3,Database!$1:$1048576,14,FALSE))</f>
        <v>-6.9778324954735256</v>
      </c>
      <c r="U25" s="72">
        <f>(VLOOKUP(U$9&amp;"-"&amp;Calculator!$B$1,Database!$1:$1048576,14,FALSE))-(VLOOKUP(U$9&amp;"-"&amp;Calculator!$B$3,Database!$1:$1048576,14,FALSE))</f>
        <v>14.644262263309884</v>
      </c>
      <c r="V25" s="72">
        <f>(VLOOKUP(V$9&amp;"-"&amp;Calculator!$B$1,Database!$1:$1048576,14,FALSE))-(VLOOKUP(V$9&amp;"-"&amp;Calculator!$B$3,Database!$1:$1048576,14,FALSE))</f>
        <v>-3.519335340381339</v>
      </c>
      <c r="W25" s="72">
        <f>(VLOOKUP(W$9&amp;"-"&amp;Calculator!$B$1,Database!$1:$1048576,14,FALSE))-(VLOOKUP(W$9&amp;"-"&amp;Calculator!$B$3,Database!$1:$1048576,14,FALSE))</f>
        <v>1.1707988980716273</v>
      </c>
      <c r="X25" s="72">
        <f>(VLOOKUP(X$9&amp;"-"&amp;Calculator!$B$1,Database!$1:$1048576,14,FALSE))-(VLOOKUP(X$9&amp;"-"&amp;Calculator!$B$3,Database!$1:$1048576,14,FALSE))</f>
        <v>-25.848765432098769</v>
      </c>
      <c r="Y25" s="110"/>
      <c r="Z25" s="72">
        <f>(VLOOKUP(Z$9&amp;"-"&amp;Calculator!$B$1,Database!$1:$1048576,14,FALSE))-(VLOOKUP(Z$9&amp;"-"&amp;Calculator!$B$2,Database!$1:$1048576,14,FALSE))</f>
        <v>14.991698326533973</v>
      </c>
      <c r="AA25" s="72">
        <f>(VLOOKUP(AA$9&amp;"-"&amp;Calculator!$B$1,Database!$1:$1048576,14,FALSE))-(VLOOKUP(AA$9&amp;"-"&amp;Calculator!$B$2,Database!$1:$1048576,14,FALSE))</f>
        <v>-6.6656495955694899</v>
      </c>
      <c r="AB25" s="72">
        <f>(VLOOKUP(AB$9&amp;"-"&amp;Calculator!$B$1,Database!$1:$1048576,14,FALSE))-(VLOOKUP(AB$9&amp;"-"&amp;Calculator!$B$2,Database!$1:$1048576,14,FALSE))</f>
        <v>12.954485967718483</v>
      </c>
      <c r="AC25" s="72">
        <f>(VLOOKUP(AC$9&amp;"-"&amp;Calculator!$B$1,Database!$1:$1048576,14,FALSE))-(VLOOKUP(AC$9&amp;"-"&amp;Calculator!$B$2,Database!$1:$1048576,14,FALSE))</f>
        <v>3.5949539985339243</v>
      </c>
      <c r="AD25" s="72">
        <f>(VLOOKUP(AD$9&amp;"-"&amp;Calculator!$B$1,Database!$1:$1048576,14,FALSE))-(VLOOKUP(AD$9&amp;"-"&amp;Calculator!$B$2,Database!$1:$1048576,14,FALSE))</f>
        <v>5.5555555555555571</v>
      </c>
      <c r="AE25" s="72">
        <f>(VLOOKUP(AE$9&amp;"-"&amp;Calculator!$B$1,Database!$1:$1048576,14,FALSE))-(VLOOKUP(AE$9&amp;"-"&amp;Calculator!$B$2,Database!$1:$1048576,14,FALSE))</f>
        <v>-3.972222222222225</v>
      </c>
    </row>
    <row r="26" spans="1:31" s="61" customFormat="1">
      <c r="A26" s="113"/>
      <c r="B26" s="114"/>
      <c r="C26" s="114" t="s">
        <v>14</v>
      </c>
      <c r="D26" s="114"/>
      <c r="E26" s="72">
        <f>VLOOKUP(E$9&amp;"-"&amp;Calculator!$B$1,Database!$1:$1048576,15,FALSE)</f>
        <v>1.5883264462809916</v>
      </c>
      <c r="F26" s="72">
        <f>VLOOKUP(F$9&amp;"-"&amp;Calculator!$B$1,Database!$1:$1048576,15,FALSE)</f>
        <v>-4.6450863695746838</v>
      </c>
      <c r="G26" s="72">
        <f>VLOOKUP(G$9&amp;"-"&amp;Calculator!$B$1,Database!$1:$1048576,15,FALSE)</f>
        <v>1.9228956546328588</v>
      </c>
      <c r="H26" s="72">
        <f>VLOOKUP(H$9&amp;"-"&amp;Calculator!$B$1,Database!$1:$1048576,15,FALSE)</f>
        <v>4.536862003780719</v>
      </c>
      <c r="I26" s="72">
        <f>VLOOKUP(I$9&amp;"-"&amp;Calculator!$B$1,Database!$1:$1048576,15,FALSE)</f>
        <v>2.1604938271604932</v>
      </c>
      <c r="J26" s="72">
        <f>VLOOKUP(J$9&amp;"-"&amp;Calculator!$B$1,Database!$1:$1048576,15,FALSE)</f>
        <v>-9.3333333333333321</v>
      </c>
      <c r="K26" s="110"/>
      <c r="L26" s="72">
        <f>(VLOOKUP(L$9&amp;"-"&amp;Calculator!$B$1,Database!$1:$1048576,15,FALSE))-(VLOOKUP(L$9&amp;"-"&amp;Calculator!$J$2,Database!$1:$1048576,15,FALSE))</f>
        <v>9.8199190730721408</v>
      </c>
      <c r="M26" s="72">
        <f>(VLOOKUP(M$9&amp;"-"&amp;Calculator!$B$1,Database!$1:$1048576,15,FALSE))-(VLOOKUP(M$9&amp;"-"&amp;Calculator!$J$2,Database!$1:$1048576,15,FALSE))</f>
        <v>0.22530602043720638</v>
      </c>
      <c r="N26" s="72">
        <f>(VLOOKUP(N$9&amp;"-"&amp;Calculator!$B$1,Database!$1:$1048576,15,FALSE))-(VLOOKUP(N$9&amp;"-"&amp;Calculator!$J$2,Database!$1:$1048576,15,FALSE))</f>
        <v>8.5744451633252261</v>
      </c>
      <c r="O26" s="72">
        <f>(VLOOKUP(O$9&amp;"-"&amp;Calculator!$B$1,Database!$1:$1048576,15,FALSE))-(VLOOKUP(O$9&amp;"-"&amp;Calculator!$J$2,Database!$1:$1048576,15,FALSE))</f>
        <v>2.8860589103839316</v>
      </c>
      <c r="P26" s="72">
        <f>(VLOOKUP(P$9&amp;"-"&amp;Calculator!$B$1,Database!$1:$1048576,15,FALSE))-(VLOOKUP(P$9&amp;"-"&amp;Calculator!$J$2,Database!$1:$1048576,15,FALSE))</f>
        <v>8.7191358024691361</v>
      </c>
      <c r="Q26" s="72">
        <f>(VLOOKUP(Q$9&amp;"-"&amp;Calculator!$B$1,Database!$1:$1048576,15,FALSE))-(VLOOKUP(Q$9&amp;"-"&amp;Calculator!$J$2,Database!$1:$1048576,15,FALSE))</f>
        <v>0</v>
      </c>
      <c r="R26" s="110"/>
      <c r="S26" s="72">
        <f>(VLOOKUP(S$9&amp;"-"&amp;Calculator!$B$1,Database!$1:$1048576,15,FALSE))-(VLOOKUP(S$9&amp;"-"&amp;Calculator!$B$3,Database!$1:$1048576,15,FALSE))</f>
        <v>1.5883264462809916</v>
      </c>
      <c r="T26" s="72">
        <f>(VLOOKUP(T$9&amp;"-"&amp;Calculator!$B$1,Database!$1:$1048576,15,FALSE))-(VLOOKUP(T$9&amp;"-"&amp;Calculator!$B$3,Database!$1:$1048576,15,FALSE))</f>
        <v>1.4348456032144323</v>
      </c>
      <c r="U26" s="72">
        <f>(VLOOKUP(U$9&amp;"-"&amp;Calculator!$B$1,Database!$1:$1048576,15,FALSE))-(VLOOKUP(U$9&amp;"-"&amp;Calculator!$B$3,Database!$1:$1048576,15,FALSE))</f>
        <v>6.9033644046328586</v>
      </c>
      <c r="V26" s="72">
        <f>(VLOOKUP(V$9&amp;"-"&amp;Calculator!$B$1,Database!$1:$1048576,15,FALSE))-(VLOOKUP(V$9&amp;"-"&amp;Calculator!$B$3,Database!$1:$1048576,15,FALSE))</f>
        <v>1.5276027445214599</v>
      </c>
      <c r="W26" s="72">
        <f>(VLOOKUP(W$9&amp;"-"&amp;Calculator!$B$1,Database!$1:$1048576,15,FALSE))-(VLOOKUP(W$9&amp;"-"&amp;Calculator!$B$3,Database!$1:$1048576,15,FALSE))</f>
        <v>7.6968260070912891</v>
      </c>
      <c r="X26" s="72">
        <f>(VLOOKUP(X$9&amp;"-"&amp;Calculator!$B$1,Database!$1:$1048576,15,FALSE))-(VLOOKUP(X$9&amp;"-"&amp;Calculator!$B$3,Database!$1:$1048576,15,FALSE))</f>
        <v>-27.851851851851851</v>
      </c>
      <c r="Y26" s="110"/>
      <c r="Z26" s="72">
        <f>(VLOOKUP(Z$9&amp;"-"&amp;Calculator!$B$1,Database!$1:$1048576,15,FALSE))-(VLOOKUP(Z$9&amp;"-"&amp;Calculator!$B$2,Database!$1:$1048576,15,FALSE))</f>
        <v>7.8265117014794807</v>
      </c>
      <c r="AA26" s="72">
        <f>(VLOOKUP(AA$9&amp;"-"&amp;Calculator!$B$1,Database!$1:$1048576,15,FALSE))-(VLOOKUP(AA$9&amp;"-"&amp;Calculator!$B$2,Database!$1:$1048576,15,FALSE))</f>
        <v>-4.3048085917969061</v>
      </c>
      <c r="AB26" s="72">
        <f>(VLOOKUP(AB$9&amp;"-"&amp;Calculator!$B$1,Database!$1:$1048576,15,FALSE))-(VLOOKUP(AB$9&amp;"-"&amp;Calculator!$B$2,Database!$1:$1048576,15,FALSE))</f>
        <v>0.2291338398880578</v>
      </c>
      <c r="AC26" s="72">
        <f>(VLOOKUP(AC$9&amp;"-"&amp;Calculator!$B$1,Database!$1:$1048576,15,FALSE))-(VLOOKUP(AC$9&amp;"-"&amp;Calculator!$B$2,Database!$1:$1048576,15,FALSE))</f>
        <v>2.654509062604248</v>
      </c>
      <c r="AD26" s="72">
        <f>(VLOOKUP(AD$9&amp;"-"&amp;Calculator!$B$1,Database!$1:$1048576,15,FALSE))-(VLOOKUP(AD$9&amp;"-"&amp;Calculator!$B$2,Database!$1:$1048576,15,FALSE))</f>
        <v>2.1604938271604932</v>
      </c>
      <c r="AE26" s="72">
        <f>(VLOOKUP(AE$9&amp;"-"&amp;Calculator!$B$1,Database!$1:$1048576,15,FALSE))-(VLOOKUP(AE$9&amp;"-"&amp;Calculator!$B$2,Database!$1:$1048576,15,FALSE))</f>
        <v>-20</v>
      </c>
    </row>
    <row r="27" spans="1:31" s="61" customFormat="1">
      <c r="A27" s="113"/>
      <c r="B27" s="114"/>
      <c r="C27" s="114" t="s">
        <v>15</v>
      </c>
      <c r="D27" s="114"/>
      <c r="E27" s="72">
        <f>VLOOKUP(E$9&amp;"-"&amp;Calculator!$B$1,Database!$1:$1048576,16,FALSE)</f>
        <v>34.452479338842977</v>
      </c>
      <c r="F27" s="72">
        <f>VLOOKUP(F$9&amp;"-"&amp;Calculator!$B$1,Database!$1:$1048576,16,FALSE)</f>
        <v>18.984375</v>
      </c>
      <c r="G27" s="72">
        <f>VLOOKUP(G$9&amp;"-"&amp;Calculator!$B$1,Database!$1:$1048576,16,FALSE)</f>
        <v>42.303704401922893</v>
      </c>
      <c r="H27" s="72">
        <f>VLOOKUP(H$9&amp;"-"&amp;Calculator!$B$1,Database!$1:$1048576,16,FALSE)</f>
        <v>25</v>
      </c>
      <c r="I27" s="72">
        <f>VLOOKUP(I$9&amp;"-"&amp;Calculator!$B$1,Database!$1:$1048576,16,FALSE)</f>
        <v>62.326869806094187</v>
      </c>
      <c r="J27" s="72">
        <f>VLOOKUP(J$9&amp;"-"&amp;Calculator!$B$1,Database!$1:$1048576,16,FALSE)</f>
        <v>34.222222222222229</v>
      </c>
      <c r="K27" s="110"/>
      <c r="L27" s="72">
        <f>(VLOOKUP(L$9&amp;"-"&amp;Calculator!$B$1,Database!$1:$1048576,16,FALSE))-(VLOOKUP(L$9&amp;"-"&amp;Calculator!$J$2,Database!$1:$1048576,16,FALSE))</f>
        <v>9.8445831787564444</v>
      </c>
      <c r="M27" s="72">
        <f>(VLOOKUP(M$9&amp;"-"&amp;Calculator!$B$1,Database!$1:$1048576,16,FALSE))-(VLOOKUP(M$9&amp;"-"&amp;Calculator!$J$2,Database!$1:$1048576,16,FALSE))</f>
        <v>-11.210283216387509</v>
      </c>
      <c r="N27" s="72">
        <f>(VLOOKUP(N$9&amp;"-"&amp;Calculator!$B$1,Database!$1:$1048576,16,FALSE))-(VLOOKUP(N$9&amp;"-"&amp;Calculator!$J$2,Database!$1:$1048576,16,FALSE))</f>
        <v>9.2861044019228984</v>
      </c>
      <c r="O27" s="72">
        <f>(VLOOKUP(O$9&amp;"-"&amp;Calculator!$B$1,Database!$1:$1048576,16,FALSE))-(VLOOKUP(O$9&amp;"-"&amp;Calculator!$J$2,Database!$1:$1048576,16,FALSE))</f>
        <v>-20.989229024943306</v>
      </c>
      <c r="P27" s="72">
        <f>(VLOOKUP(P$9&amp;"-"&amp;Calculator!$B$1,Database!$1:$1048576,16,FALSE))-(VLOOKUP(P$9&amp;"-"&amp;Calculator!$J$2,Database!$1:$1048576,16,FALSE))</f>
        <v>30.000339193849292</v>
      </c>
      <c r="Q27" s="72">
        <f>(VLOOKUP(Q$9&amp;"-"&amp;Calculator!$B$1,Database!$1:$1048576,16,FALSE))-(VLOOKUP(Q$9&amp;"-"&amp;Calculator!$J$2,Database!$1:$1048576,16,FALSE))</f>
        <v>-1.7777777777777715</v>
      </c>
      <c r="R27" s="110"/>
      <c r="S27" s="72">
        <f>(VLOOKUP(S$9&amp;"-"&amp;Calculator!$B$1,Database!$1:$1048576,16,FALSE))-(VLOOKUP(S$9&amp;"-"&amp;Calculator!$B$3,Database!$1:$1048576,16,FALSE))</f>
        <v>-3.4560173931831741</v>
      </c>
      <c r="T27" s="72">
        <f>(VLOOKUP(T$9&amp;"-"&amp;Calculator!$B$1,Database!$1:$1048576,16,FALSE))-(VLOOKUP(T$9&amp;"-"&amp;Calculator!$B$3,Database!$1:$1048576,16,FALSE))</f>
        <v>-12.351139574657942</v>
      </c>
      <c r="U27" s="72">
        <f>(VLOOKUP(U$9&amp;"-"&amp;Calculator!$B$1,Database!$1:$1048576,16,FALSE))-(VLOOKUP(U$9&amp;"-"&amp;Calculator!$B$3,Database!$1:$1048576,16,FALSE))</f>
        <v>4.6115905193328146</v>
      </c>
      <c r="V27" s="72">
        <f>(VLOOKUP(V$9&amp;"-"&amp;Calculator!$B$1,Database!$1:$1048576,16,FALSE))-(VLOOKUP(V$9&amp;"-"&amp;Calculator!$B$3,Database!$1:$1048576,16,FALSE))</f>
        <v>-17.001460920379849</v>
      </c>
      <c r="W27" s="72">
        <f>(VLOOKUP(W$9&amp;"-"&amp;Calculator!$B$1,Database!$1:$1048576,16,FALSE))-(VLOOKUP(W$9&amp;"-"&amp;Calculator!$B$3,Database!$1:$1048576,16,FALSE))</f>
        <v>12.499880186717029</v>
      </c>
      <c r="X27" s="72">
        <f>(VLOOKUP(X$9&amp;"-"&amp;Calculator!$B$1,Database!$1:$1048576,16,FALSE))-(VLOOKUP(X$9&amp;"-"&amp;Calculator!$B$3,Database!$1:$1048576,16,FALSE))</f>
        <v>3.3580246913580254</v>
      </c>
      <c r="Y27" s="110"/>
      <c r="Z27" s="72">
        <f>(VLOOKUP(Z$9&amp;"-"&amp;Calculator!$B$1,Database!$1:$1048576,16,FALSE))-(VLOOKUP(Z$9&amp;"-"&amp;Calculator!$B$2,Database!$1:$1048576,16,FALSE))</f>
        <v>3.3425684557751936</v>
      </c>
      <c r="AA27" s="72">
        <f>(VLOOKUP(AA$9&amp;"-"&amp;Calculator!$B$1,Database!$1:$1048576,16,FALSE))-(VLOOKUP(AA$9&amp;"-"&amp;Calculator!$B$2,Database!$1:$1048576,16,FALSE))</f>
        <v>-7.5884489011778236</v>
      </c>
      <c r="AB27" s="72">
        <f>(VLOOKUP(AB$9&amp;"-"&amp;Calculator!$B$1,Database!$1:$1048576,16,FALSE))-(VLOOKUP(AB$9&amp;"-"&amp;Calculator!$B$2,Database!$1:$1048576,16,FALSE))</f>
        <v>7.5531747795984003</v>
      </c>
      <c r="AC27" s="72">
        <f>(VLOOKUP(AC$9&amp;"-"&amp;Calculator!$B$1,Database!$1:$1048576,16,FALSE))-(VLOOKUP(AC$9&amp;"-"&amp;Calculator!$B$2,Database!$1:$1048576,16,FALSE))</f>
        <v>-0.83829096809085968</v>
      </c>
      <c r="AD27" s="72">
        <f>(VLOOKUP(AD$9&amp;"-"&amp;Calculator!$B$1,Database!$1:$1048576,16,FALSE))-(VLOOKUP(AD$9&amp;"-"&amp;Calculator!$B$2,Database!$1:$1048576,16,FALSE))</f>
        <v>20.703560753024469</v>
      </c>
      <c r="AE27" s="72">
        <f>(VLOOKUP(AE$9&amp;"-"&amp;Calculator!$B$1,Database!$1:$1048576,16,FALSE))-(VLOOKUP(AE$9&amp;"-"&amp;Calculator!$B$2,Database!$1:$1048576,16,FALSE))</f>
        <v>-1.7777777777777715</v>
      </c>
    </row>
    <row r="28" spans="1:31" s="61" customFormat="1">
      <c r="A28" s="113"/>
      <c r="B28" s="114"/>
      <c r="C28" s="114" t="s">
        <v>16</v>
      </c>
      <c r="D28" s="114"/>
      <c r="E28" s="72">
        <f>VLOOKUP(E$9&amp;"-"&amp;Calculator!$B$1,Database!$1:$1048576,17,FALSE)</f>
        <v>13.066455278108071</v>
      </c>
      <c r="F28" s="72">
        <f>VLOOKUP(F$9&amp;"-"&amp;Calculator!$B$1,Database!$1:$1048576,17,FALSE)</f>
        <v>-2.6249999999999991</v>
      </c>
      <c r="G28" s="72">
        <f>VLOOKUP(G$9&amp;"-"&amp;Calculator!$B$1,Database!$1:$1048576,17,FALSE)</f>
        <v>13.940993496088227</v>
      </c>
      <c r="H28" s="72">
        <f>VLOOKUP(H$9&amp;"-"&amp;Calculator!$B$1,Database!$1:$1048576,17,FALSE)</f>
        <v>12.098298676748581</v>
      </c>
      <c r="I28" s="72">
        <f>VLOOKUP(I$9&amp;"-"&amp;Calculator!$B$1,Database!$1:$1048576,17,FALSE)</f>
        <v>22.1606648199446</v>
      </c>
      <c r="J28" s="72">
        <f>VLOOKUP(J$9&amp;"-"&amp;Calculator!$B$1,Database!$1:$1048576,17,FALSE)</f>
        <v>2.2222222222222232</v>
      </c>
      <c r="K28" s="110"/>
      <c r="L28" s="72">
        <f>(VLOOKUP(L$9&amp;"-"&amp;Calculator!$B$1,Database!$1:$1048576,17,FALSE))-(VLOOKUP(L$9&amp;"-"&amp;Calculator!$J$2,Database!$1:$1048576,17,FALSE))</f>
        <v>3.6447528739495265</v>
      </c>
      <c r="M28" s="72">
        <f>(VLOOKUP(M$9&amp;"-"&amp;Calculator!$B$1,Database!$1:$1048576,17,FALSE))-(VLOOKUP(M$9&amp;"-"&amp;Calculator!$J$2,Database!$1:$1048576,17,FALSE))</f>
        <v>-11.544751577094232</v>
      </c>
      <c r="N28" s="72">
        <f>(VLOOKUP(N$9&amp;"-"&amp;Calculator!$B$1,Database!$1:$1048576,17,FALSE))-(VLOOKUP(N$9&amp;"-"&amp;Calculator!$J$2,Database!$1:$1048576,17,FALSE))</f>
        <v>-1.9310382479752626</v>
      </c>
      <c r="O28" s="72">
        <f>(VLOOKUP(O$9&amp;"-"&amp;Calculator!$B$1,Database!$1:$1048576,17,FALSE))-(VLOOKUP(O$9&amp;"-"&amp;Calculator!$J$2,Database!$1:$1048576,17,FALSE))</f>
        <v>6.3159857515785118</v>
      </c>
      <c r="P28" s="72">
        <f>(VLOOKUP(P$9&amp;"-"&amp;Calculator!$B$1,Database!$1:$1048576,17,FALSE))-(VLOOKUP(P$9&amp;"-"&amp;Calculator!$J$2,Database!$1:$1048576,17,FALSE))</f>
        <v>9.0994403301486813</v>
      </c>
      <c r="Q28" s="72">
        <f>(VLOOKUP(Q$9&amp;"-"&amp;Calculator!$B$1,Database!$1:$1048576,17,FALSE))-(VLOOKUP(Q$9&amp;"-"&amp;Calculator!$J$2,Database!$1:$1048576,17,FALSE))</f>
        <v>-3.1111111111111107</v>
      </c>
      <c r="R28" s="110"/>
      <c r="S28" s="72">
        <f>(VLOOKUP(S$9&amp;"-"&amp;Calculator!$B$1,Database!$1:$1048576,17,FALSE))-(VLOOKUP(S$9&amp;"-"&amp;Calculator!$B$3,Database!$1:$1048576,17,FALSE))</f>
        <v>3.6556132038016305</v>
      </c>
      <c r="T28" s="72">
        <f>(VLOOKUP(T$9&amp;"-"&amp;Calculator!$B$1,Database!$1:$1048576,17,FALSE))-(VLOOKUP(T$9&amp;"-"&amp;Calculator!$B$3,Database!$1:$1048576,17,FALSE))</f>
        <v>-4.4975504427347941</v>
      </c>
      <c r="U28" s="72">
        <f>(VLOOKUP(U$9&amp;"-"&amp;Calculator!$B$1,Database!$1:$1048576,17,FALSE))-(VLOOKUP(U$9&amp;"-"&amp;Calculator!$B$3,Database!$1:$1048576,17,FALSE))</f>
        <v>3.0034934960882271</v>
      </c>
      <c r="V28" s="72">
        <f>(VLOOKUP(V$9&amp;"-"&amp;Calculator!$B$1,Database!$1:$1048576,17,FALSE))-(VLOOKUP(V$9&amp;"-"&amp;Calculator!$B$3,Database!$1:$1048576,17,FALSE))</f>
        <v>8.3945949730448763</v>
      </c>
      <c r="W28" s="72">
        <f>(VLOOKUP(W$9&amp;"-"&amp;Calculator!$B$1,Database!$1:$1048576,17,FALSE))-(VLOOKUP(W$9&amp;"-"&amp;Calculator!$B$3,Database!$1:$1048576,17,FALSE))</f>
        <v>4.0810800448580942</v>
      </c>
      <c r="X28" s="72">
        <f>(VLOOKUP(X$9&amp;"-"&amp;Calculator!$B$1,Database!$1:$1048576,17,FALSE))-(VLOOKUP(X$9&amp;"-"&amp;Calculator!$B$3,Database!$1:$1048576,17,FALSE))</f>
        <v>-22.777777777777779</v>
      </c>
      <c r="Y28" s="110"/>
      <c r="Z28" s="72">
        <f>(VLOOKUP(Z$9&amp;"-"&amp;Calculator!$B$1,Database!$1:$1048576,17,FALSE))-(VLOOKUP(Z$9&amp;"-"&amp;Calculator!$B$2,Database!$1:$1048576,17,FALSE))</f>
        <v>8.7456343221264348</v>
      </c>
      <c r="AA28" s="72">
        <f>(VLOOKUP(AA$9&amp;"-"&amp;Calculator!$B$1,Database!$1:$1048576,17,FALSE))-(VLOOKUP(AA$9&amp;"-"&amp;Calculator!$B$2,Database!$1:$1048576,17,FALSE))</f>
        <v>-1.8944864489736277</v>
      </c>
      <c r="AB28" s="72">
        <f>(VLOOKUP(AB$9&amp;"-"&amp;Calculator!$B$1,Database!$1:$1048576,17,FALSE))-(VLOOKUP(AB$9&amp;"-"&amp;Calculator!$B$2,Database!$1:$1048576,17,FALSE))</f>
        <v>9.0577983622852187E-2</v>
      </c>
      <c r="AC28" s="72">
        <f>(VLOOKUP(AC$9&amp;"-"&amp;Calculator!$B$1,Database!$1:$1048576,17,FALSE))-(VLOOKUP(AC$9&amp;"-"&amp;Calculator!$B$2,Database!$1:$1048576,17,FALSE))</f>
        <v>4.6578224862723898</v>
      </c>
      <c r="AD28" s="72">
        <f>(VLOOKUP(AD$9&amp;"-"&amp;Calculator!$B$1,Database!$1:$1048576,17,FALSE))-(VLOOKUP(AD$9&amp;"-"&amp;Calculator!$B$2,Database!$1:$1048576,17,FALSE))</f>
        <v>8.1127980145335705</v>
      </c>
      <c r="AE28" s="72">
        <f>(VLOOKUP(AE$9&amp;"-"&amp;Calculator!$B$1,Database!$1:$1048576,17,FALSE))-(VLOOKUP(AE$9&amp;"-"&amp;Calculator!$B$2,Database!$1:$1048576,17,FALSE))</f>
        <v>-7.1111111111111089</v>
      </c>
    </row>
    <row r="29" spans="1:31" s="42" customFormat="1">
      <c r="A29" s="84"/>
      <c r="B29" s="85"/>
      <c r="C29" s="85"/>
      <c r="D29" s="85"/>
      <c r="E29" s="111"/>
      <c r="F29" s="111"/>
      <c r="G29" s="111"/>
      <c r="H29" s="111"/>
      <c r="I29" s="111"/>
      <c r="J29" s="111"/>
      <c r="K29" s="109"/>
      <c r="L29" s="111"/>
      <c r="M29" s="111"/>
      <c r="N29" s="111"/>
      <c r="O29" s="111"/>
      <c r="P29" s="111"/>
      <c r="Q29" s="111"/>
      <c r="R29" s="112"/>
      <c r="S29" s="111"/>
      <c r="T29" s="111"/>
      <c r="U29" s="111"/>
      <c r="V29" s="111"/>
      <c r="W29" s="111"/>
      <c r="X29" s="111"/>
      <c r="Y29" s="112"/>
      <c r="Z29" s="111"/>
      <c r="AA29" s="111"/>
      <c r="AB29" s="111"/>
      <c r="AC29" s="111"/>
      <c r="AD29" s="111"/>
      <c r="AE29" s="111"/>
    </row>
    <row r="30" spans="1:31" s="42" customFormat="1">
      <c r="A30" s="84"/>
      <c r="B30" s="90" t="s">
        <v>28</v>
      </c>
      <c r="C30" s="85"/>
      <c r="D30" s="85"/>
      <c r="E30" s="111"/>
      <c r="F30" s="111"/>
      <c r="G30" s="111"/>
      <c r="H30" s="111"/>
      <c r="I30" s="111"/>
      <c r="J30" s="111"/>
      <c r="K30" s="109"/>
      <c r="L30" s="111"/>
      <c r="M30" s="111"/>
      <c r="N30" s="111"/>
      <c r="O30" s="111"/>
      <c r="P30" s="111"/>
      <c r="Q30" s="111"/>
      <c r="R30" s="112"/>
      <c r="S30" s="111"/>
      <c r="T30" s="111"/>
      <c r="U30" s="111"/>
      <c r="V30" s="111"/>
      <c r="W30" s="111"/>
      <c r="X30" s="111"/>
      <c r="Y30" s="112"/>
      <c r="Z30" s="111"/>
      <c r="AA30" s="111"/>
      <c r="AB30" s="111"/>
      <c r="AC30" s="111"/>
      <c r="AD30" s="111"/>
      <c r="AE30" s="111"/>
    </row>
    <row r="31" spans="1:31" s="61" customFormat="1">
      <c r="A31" s="113"/>
      <c r="B31" s="114"/>
      <c r="C31" s="114" t="s">
        <v>17</v>
      </c>
      <c r="D31" s="114"/>
      <c r="E31" s="72">
        <f>VLOOKUP(E$9&amp;"-"&amp;Calculator!$B$1,Database!$1:$1048576,18,FALSE)</f>
        <v>19.568236333796236</v>
      </c>
      <c r="F31" s="72">
        <f>VLOOKUP(F$9&amp;"-"&amp;Calculator!$B$1,Database!$1:$1048576,18,FALSE)</f>
        <v>11.844970242415442</v>
      </c>
      <c r="G31" s="72">
        <f>VLOOKUP(G$9&amp;"-"&amp;Calculator!$B$1,Database!$1:$1048576,18,FALSE)</f>
        <v>25.295857988165682</v>
      </c>
      <c r="H31" s="72">
        <f>VLOOKUP(H$9&amp;"-"&amp;Calculator!$B$1,Database!$1:$1048576,18,FALSE)</f>
        <v>17.013232514177698</v>
      </c>
      <c r="I31" s="72">
        <f>VLOOKUP(I$9&amp;"-"&amp;Calculator!$B$1,Database!$1:$1048576,18,FALSE)</f>
        <v>66.481994459833786</v>
      </c>
      <c r="J31" s="72">
        <f>VLOOKUP(J$9&amp;"-"&amp;Calculator!$B$1,Database!$1:$1048576,18,FALSE)</f>
        <v>12</v>
      </c>
      <c r="K31" s="110"/>
      <c r="L31" s="72">
        <f>(VLOOKUP(L$9&amp;"-"&amp;Calculator!$B$1,Database!$1:$1048576,18,FALSE))-(VLOOKUP(L$9&amp;"-"&amp;Calculator!$J$2,Database!$1:$1048576,18,FALSE))</f>
        <v>-2.4839538496378921</v>
      </c>
      <c r="M31" s="72">
        <f>(VLOOKUP(M$9&amp;"-"&amp;Calculator!$B$1,Database!$1:$1048576,18,FALSE))-(VLOOKUP(M$9&amp;"-"&amp;Calculator!$J$2,Database!$1:$1048576,18,FALSE))</f>
        <v>-9.8898768208234422</v>
      </c>
      <c r="N31" s="72">
        <f>(VLOOKUP(N$9&amp;"-"&amp;Calculator!$B$1,Database!$1:$1048576,18,FALSE))-(VLOOKUP(N$9&amp;"-"&amp;Calculator!$J$2,Database!$1:$1048576,18,FALSE))</f>
        <v>6.9934213832924712</v>
      </c>
      <c r="O31" s="72">
        <f>(VLOOKUP(O$9&amp;"-"&amp;Calculator!$B$1,Database!$1:$1048576,18,FALSE))-(VLOOKUP(O$9&amp;"-"&amp;Calculator!$J$2,Database!$1:$1048576,18,FALSE))</f>
        <v>-7.0144491467219545</v>
      </c>
      <c r="P31" s="72">
        <f>(VLOOKUP(P$9&amp;"-"&amp;Calculator!$B$1,Database!$1:$1048576,18,FALSE))-(VLOOKUP(P$9&amp;"-"&amp;Calculator!$J$2,Database!$1:$1048576,18,FALSE))</f>
        <v>58.645259765956233</v>
      </c>
      <c r="Q31" s="72">
        <f>(VLOOKUP(Q$9&amp;"-"&amp;Calculator!$B$1,Database!$1:$1048576,18,FALSE))-(VLOOKUP(Q$9&amp;"-"&amp;Calculator!$J$2,Database!$1:$1048576,18,FALSE))</f>
        <v>-9.3333333333333321</v>
      </c>
      <c r="R31" s="110"/>
      <c r="S31" s="72">
        <f>(VLOOKUP(S$9&amp;"-"&amp;Calculator!$B$1,Database!$1:$1048576,18,FALSE))-(VLOOKUP(S$9&amp;"-"&amp;Calculator!$B$3,Database!$1:$1048576,18,FALSE))</f>
        <v>9.1282363337962344</v>
      </c>
      <c r="T31" s="72">
        <f>(VLOOKUP(T$9&amp;"-"&amp;Calculator!$B$1,Database!$1:$1048576,18,FALSE))-(VLOOKUP(T$9&amp;"-"&amp;Calculator!$B$3,Database!$1:$1048576,18,FALSE))</f>
        <v>3.0834775436593578</v>
      </c>
      <c r="U31" s="72">
        <f>(VLOOKUP(U$9&amp;"-"&amp;Calculator!$B$1,Database!$1:$1048576,18,FALSE))-(VLOOKUP(U$9&amp;"-"&amp;Calculator!$B$3,Database!$1:$1048576,18,FALSE))</f>
        <v>12.230769230769234</v>
      </c>
      <c r="V31" s="72">
        <f>(VLOOKUP(V$9&amp;"-"&amp;Calculator!$B$1,Database!$1:$1048576,18,FALSE))-(VLOOKUP(V$9&amp;"-"&amp;Calculator!$B$3,Database!$1:$1048576,18,FALSE))</f>
        <v>-23.235123950394975</v>
      </c>
      <c r="W31" s="72">
        <f>(VLOOKUP(W$9&amp;"-"&amp;Calculator!$B$1,Database!$1:$1048576,18,FALSE))-(VLOOKUP(W$9&amp;"-"&amp;Calculator!$B$3,Database!$1:$1048576,18,FALSE))</f>
        <v>13.800333560179801</v>
      </c>
      <c r="X31" s="72">
        <f>(VLOOKUP(X$9&amp;"-"&amp;Calculator!$B$1,Database!$1:$1048576,18,FALSE))-(VLOOKUP(X$9&amp;"-"&amp;Calculator!$B$3,Database!$1:$1048576,18,FALSE))</f>
        <v>-28.495867768595041</v>
      </c>
      <c r="Y31" s="110"/>
      <c r="Z31" s="72">
        <f>(VLOOKUP(Z$9&amp;"-"&amp;Calculator!$B$1,Database!$1:$1048576,18,FALSE))-(VLOOKUP(Z$9&amp;"-"&amp;Calculator!$B$2,Database!$1:$1048576,18,FALSE))</f>
        <v>6.0498021053028364</v>
      </c>
      <c r="AA31" s="72">
        <f>(VLOOKUP(AA$9&amp;"-"&amp;Calculator!$B$1,Database!$1:$1048576,18,FALSE))-(VLOOKUP(AA$9&amp;"-"&amp;Calculator!$B$2,Database!$1:$1048576,18,FALSE))</f>
        <v>4.1545405549154424</v>
      </c>
      <c r="AB31" s="72">
        <f>(VLOOKUP(AB$9&amp;"-"&amp;Calculator!$B$1,Database!$1:$1048576,18,FALSE))-(VLOOKUP(AB$9&amp;"-"&amp;Calculator!$B$2,Database!$1:$1048576,18,FALSE))</f>
        <v>12.076452578943172</v>
      </c>
      <c r="AC31" s="72">
        <f>(VLOOKUP(AC$9&amp;"-"&amp;Calculator!$B$1,Database!$1:$1048576,18,FALSE))-(VLOOKUP(AC$9&amp;"-"&amp;Calculator!$B$2,Database!$1:$1048576,18,FALSE))</f>
        <v>-14.932863403380768</v>
      </c>
      <c r="AD31" s="72">
        <f>(VLOOKUP(AD$9&amp;"-"&amp;Calculator!$B$1,Database!$1:$1048576,18,FALSE))-(VLOOKUP(AD$9&amp;"-"&amp;Calculator!$B$2,Database!$1:$1048576,18,FALSE))</f>
        <v>11.794494459833786</v>
      </c>
      <c r="AE31" s="72">
        <f>(VLOOKUP(AE$9&amp;"-"&amp;Calculator!$B$1,Database!$1:$1048576,18,FALSE))-(VLOOKUP(AE$9&amp;"-"&amp;Calculator!$B$2,Database!$1:$1048576,18,FALSE))</f>
        <v>16.296875</v>
      </c>
    </row>
    <row r="32" spans="1:31" s="61" customFormat="1">
      <c r="A32" s="113"/>
      <c r="B32" s="114"/>
      <c r="C32" s="114" t="s">
        <v>10</v>
      </c>
      <c r="D32" s="114"/>
      <c r="E32" s="72">
        <f>VLOOKUP(E$9&amp;"-"&amp;Calculator!$B$1,Database!$1:$1048576,19,FALSE)</f>
        <v>-6.973140495867769</v>
      </c>
      <c r="F32" s="72">
        <f>VLOOKUP(F$9&amp;"-"&amp;Calculator!$B$1,Database!$1:$1048576,19,FALSE)</f>
        <v>-12.046400951814398</v>
      </c>
      <c r="G32" s="72">
        <f>VLOOKUP(G$9&amp;"-"&amp;Calculator!$B$1,Database!$1:$1048576,19,FALSE)</f>
        <v>1.470588235294118</v>
      </c>
      <c r="H32" s="72">
        <f>VLOOKUP(H$9&amp;"-"&amp;Calculator!$B$1,Database!$1:$1048576,19,FALSE)</f>
        <v>-2.4574669187145561</v>
      </c>
      <c r="I32" s="72">
        <f>VLOOKUP(I$9&amp;"-"&amp;Calculator!$B$1,Database!$1:$1048576,19,FALSE)</f>
        <v>0</v>
      </c>
      <c r="J32" s="72">
        <f>VLOOKUP(J$9&amp;"-"&amp;Calculator!$B$1,Database!$1:$1048576,19,FALSE)</f>
        <v>9.3333333333333339</v>
      </c>
      <c r="K32" s="110"/>
      <c r="L32" s="72">
        <f>(VLOOKUP(L$9&amp;"-"&amp;Calculator!$B$1,Database!$1:$1048576,19,FALSE))-(VLOOKUP(L$9&amp;"-"&amp;Calculator!$J$2,Database!$1:$1048576,19,FALSE))</f>
        <v>11.520109613001443</v>
      </c>
      <c r="M32" s="72">
        <f>(VLOOKUP(M$9&amp;"-"&amp;Calculator!$B$1,Database!$1:$1048576,19,FALSE))-(VLOOKUP(M$9&amp;"-"&amp;Calculator!$J$2,Database!$1:$1048576,19,FALSE))</f>
        <v>5.7539804849306719</v>
      </c>
      <c r="N32" s="72">
        <f>(VLOOKUP(N$9&amp;"-"&amp;Calculator!$B$1,Database!$1:$1048576,19,FALSE))-(VLOOKUP(N$9&amp;"-"&amp;Calculator!$J$2,Database!$1:$1048576,19,FALSE))</f>
        <v>4.6168636004867949</v>
      </c>
      <c r="O32" s="72">
        <f>(VLOOKUP(O$9&amp;"-"&amp;Calculator!$B$1,Database!$1:$1048576,19,FALSE))-(VLOOKUP(O$9&amp;"-"&amp;Calculator!$J$2,Database!$1:$1048576,19,FALSE))</f>
        <v>-3.1660836987599068</v>
      </c>
      <c r="P32" s="72">
        <f>(VLOOKUP(P$9&amp;"-"&amp;Calculator!$B$1,Database!$1:$1048576,19,FALSE))-(VLOOKUP(P$9&amp;"-"&amp;Calculator!$J$2,Database!$1:$1048576,19,FALSE))</f>
        <v>3.979238754325261</v>
      </c>
      <c r="Q32" s="72">
        <f>(VLOOKUP(Q$9&amp;"-"&amp;Calculator!$B$1,Database!$1:$1048576,19,FALSE))-(VLOOKUP(Q$9&amp;"-"&amp;Calculator!$J$2,Database!$1:$1048576,19,FALSE))</f>
        <v>4.4444444444444455</v>
      </c>
      <c r="R32" s="110"/>
      <c r="S32" s="72">
        <f>(VLOOKUP(S$9&amp;"-"&amp;Calculator!$B$1,Database!$1:$1048576,19,FALSE))-(VLOOKUP(S$9&amp;"-"&amp;Calculator!$B$3,Database!$1:$1048576,19,FALSE))</f>
        <v>5.1480716253443504</v>
      </c>
      <c r="T32" s="72">
        <f>(VLOOKUP(T$9&amp;"-"&amp;Calculator!$B$1,Database!$1:$1048576,19,FALSE))-(VLOOKUP(T$9&amp;"-"&amp;Calculator!$B$3,Database!$1:$1048576,19,FALSE))</f>
        <v>11.87055406548664</v>
      </c>
      <c r="U32" s="72">
        <f>(VLOOKUP(U$9&amp;"-"&amp;Calculator!$B$1,Database!$1:$1048576,19,FALSE))-(VLOOKUP(U$9&amp;"-"&amp;Calculator!$B$3,Database!$1:$1048576,19,FALSE))</f>
        <v>4.3932387769922787</v>
      </c>
      <c r="V32" s="72">
        <f>(VLOOKUP(V$9&amp;"-"&amp;Calculator!$B$1,Database!$1:$1048576,19,FALSE))-(VLOOKUP(V$9&amp;"-"&amp;Calculator!$B$3,Database!$1:$1048576,19,FALSE))</f>
        <v>-11.716726177973815</v>
      </c>
      <c r="W32" s="72">
        <f>(VLOOKUP(W$9&amp;"-"&amp;Calculator!$B$1,Database!$1:$1048576,19,FALSE))-(VLOOKUP(W$9&amp;"-"&amp;Calculator!$B$3,Database!$1:$1048576,19,FALSE))</f>
        <v>1.8365472910927458</v>
      </c>
      <c r="X32" s="72">
        <f>(VLOOKUP(X$9&amp;"-"&amp;Calculator!$B$1,Database!$1:$1048576,19,FALSE))-(VLOOKUP(X$9&amp;"-"&amp;Calculator!$B$3,Database!$1:$1048576,19,FALSE))</f>
        <v>-3.0123456790123448</v>
      </c>
      <c r="Y32" s="110"/>
      <c r="Z32" s="72">
        <f>(VLOOKUP(Z$9&amp;"-"&amp;Calculator!$B$1,Database!$1:$1048576,19,FALSE))-(VLOOKUP(Z$9&amp;"-"&amp;Calculator!$B$2,Database!$1:$1048576,19,FALSE))</f>
        <v>5.2344719608796328</v>
      </c>
      <c r="AA32" s="72">
        <f>(VLOOKUP(AA$9&amp;"-"&amp;Calculator!$B$1,Database!$1:$1048576,19,FALSE))-(VLOOKUP(AA$9&amp;"-"&amp;Calculator!$B$2,Database!$1:$1048576,19,FALSE))</f>
        <v>-2.3241787295921768</v>
      </c>
      <c r="AB32" s="72">
        <f>(VLOOKUP(AB$9&amp;"-"&amp;Calculator!$B$1,Database!$1:$1048576,19,FALSE))-(VLOOKUP(AB$9&amp;"-"&amp;Calculator!$B$2,Database!$1:$1048576,19,FALSE))</f>
        <v>3.0095232922347153</v>
      </c>
      <c r="AC32" s="72">
        <f>(VLOOKUP(AC$9&amp;"-"&amp;Calculator!$B$1,Database!$1:$1048576,19,FALSE))-(VLOOKUP(AC$9&amp;"-"&amp;Calculator!$B$2,Database!$1:$1048576,19,FALSE))</f>
        <v>-5.5024496176764925</v>
      </c>
      <c r="AD32" s="72">
        <f>(VLOOKUP(AD$9&amp;"-"&amp;Calculator!$B$1,Database!$1:$1048576,19,FALSE))-(VLOOKUP(AD$9&amp;"-"&amp;Calculator!$B$2,Database!$1:$1048576,19,FALSE))</f>
        <v>0</v>
      </c>
      <c r="AE32" s="72">
        <f>(VLOOKUP(AE$9&amp;"-"&amp;Calculator!$B$1,Database!$1:$1048576,19,FALSE))-(VLOOKUP(AE$9&amp;"-"&amp;Calculator!$B$2,Database!$1:$1048576,19,FALSE))</f>
        <v>-2.6666666666666661</v>
      </c>
    </row>
    <row r="33" spans="1:31" s="61" customFormat="1">
      <c r="A33" s="113"/>
      <c r="B33" s="114"/>
      <c r="C33" s="114" t="s">
        <v>13</v>
      </c>
      <c r="D33" s="114"/>
      <c r="E33" s="72">
        <f>VLOOKUP(E$9&amp;"-"&amp;Calculator!$B$1,Database!$1:$1048576,20,FALSE)</f>
        <v>24.970273483947683</v>
      </c>
      <c r="F33" s="72">
        <f>VLOOKUP(F$9&amp;"-"&amp;Calculator!$B$1,Database!$1:$1048576,20,FALSE)</f>
        <v>15.028196921201038</v>
      </c>
      <c r="G33" s="72">
        <f>VLOOKUP(G$9&amp;"-"&amp;Calculator!$B$1,Database!$1:$1048576,20,FALSE)</f>
        <v>43.265152229239327</v>
      </c>
      <c r="H33" s="72">
        <f>VLOOKUP(H$9&amp;"-"&amp;Calculator!$B$1,Database!$1:$1048576,20,FALSE)</f>
        <v>19.834710743801658</v>
      </c>
      <c r="I33" s="72">
        <f>VLOOKUP(I$9&amp;"-"&amp;Calculator!$B$1,Database!$1:$1048576,20,FALSE)</f>
        <v>48.753462603878113</v>
      </c>
      <c r="J33" s="72">
        <f>VLOOKUP(J$9&amp;"-"&amp;Calculator!$B$1,Database!$1:$1048576,20,FALSE)</f>
        <v>4.8611111111111116</v>
      </c>
      <c r="K33" s="110"/>
      <c r="L33" s="72">
        <f>(VLOOKUP(L$9&amp;"-"&amp;Calculator!$B$1,Database!$1:$1048576,20,FALSE))-(VLOOKUP(L$9&amp;"-"&amp;Calculator!$J$2,Database!$1:$1048576,20,FALSE))</f>
        <v>-10.306143320959539</v>
      </c>
      <c r="M33" s="72">
        <f>(VLOOKUP(M$9&amp;"-"&amp;Calculator!$B$1,Database!$1:$1048576,20,FALSE))-(VLOOKUP(M$9&amp;"-"&amp;Calculator!$J$2,Database!$1:$1048576,20,FALSE))</f>
        <v>-17.927891806730159</v>
      </c>
      <c r="N33" s="72">
        <f>(VLOOKUP(N$9&amp;"-"&amp;Calculator!$B$1,Database!$1:$1048576,20,FALSE))-(VLOOKUP(N$9&amp;"-"&amp;Calculator!$J$2,Database!$1:$1048576,20,FALSE))</f>
        <v>11.390152229239327</v>
      </c>
      <c r="O33" s="72">
        <f>(VLOOKUP(O$9&amp;"-"&amp;Calculator!$B$1,Database!$1:$1048576,20,FALSE))-(VLOOKUP(O$9&amp;"-"&amp;Calculator!$J$2,Database!$1:$1048576,20,FALSE))</f>
        <v>-27.224112785610096</v>
      </c>
      <c r="P33" s="72">
        <f>(VLOOKUP(P$9&amp;"-"&amp;Calculator!$B$1,Database!$1:$1048576,20,FALSE))-(VLOOKUP(P$9&amp;"-"&amp;Calculator!$J$2,Database!$1:$1048576,20,FALSE))</f>
        <v>23.50093735135286</v>
      </c>
      <c r="Q33" s="72">
        <f>(VLOOKUP(Q$9&amp;"-"&amp;Calculator!$B$1,Database!$1:$1048576,20,FALSE))-(VLOOKUP(Q$9&amp;"-"&amp;Calculator!$J$2,Database!$1:$1048576,20,FALSE))</f>
        <v>-19.583333333333339</v>
      </c>
      <c r="R33" s="110"/>
      <c r="S33" s="72">
        <f>(VLOOKUP(S$9&amp;"-"&amp;Calculator!$B$1,Database!$1:$1048576,20,FALSE))-(VLOOKUP(S$9&amp;"-"&amp;Calculator!$B$3,Database!$1:$1048576,20,FALSE))</f>
        <v>-5.232647798279551</v>
      </c>
      <c r="T33" s="72">
        <f>(VLOOKUP(T$9&amp;"-"&amp;Calculator!$B$1,Database!$1:$1048576,20,FALSE))-(VLOOKUP(T$9&amp;"-"&amp;Calculator!$B$3,Database!$1:$1048576,20,FALSE))</f>
        <v>-8.2952211426172386</v>
      </c>
      <c r="U33" s="72">
        <f>(VLOOKUP(U$9&amp;"-"&amp;Calculator!$B$1,Database!$1:$1048576,20,FALSE))-(VLOOKUP(U$9&amp;"-"&amp;Calculator!$B$3,Database!$1:$1048576,20,FALSE))</f>
        <v>6.5556536149788016</v>
      </c>
      <c r="V33" s="72">
        <f>(VLOOKUP(V$9&amp;"-"&amp;Calculator!$B$1,Database!$1:$1048576,20,FALSE))-(VLOOKUP(V$9&amp;"-"&amp;Calculator!$B$3,Database!$1:$1048576,20,FALSE))</f>
        <v>-23.220844811753899</v>
      </c>
      <c r="W33" s="72">
        <f>(VLOOKUP(W$9&amp;"-"&amp;Calculator!$B$1,Database!$1:$1048576,20,FALSE))-(VLOOKUP(W$9&amp;"-"&amp;Calculator!$B$3,Database!$1:$1048576,20,FALSE))</f>
        <v>22.972212603878113</v>
      </c>
      <c r="X33" s="72">
        <f>(VLOOKUP(X$9&amp;"-"&amp;Calculator!$B$1,Database!$1:$1048576,20,FALSE))-(VLOOKUP(X$9&amp;"-"&amp;Calculator!$B$3,Database!$1:$1048576,20,FALSE))</f>
        <v>-50.694444444444443</v>
      </c>
      <c r="Y33" s="110"/>
      <c r="Z33" s="72">
        <f>(VLOOKUP(Z$9&amp;"-"&amp;Calculator!$B$1,Database!$1:$1048576,20,FALSE))-(VLOOKUP(Z$9&amp;"-"&amp;Calculator!$B$2,Database!$1:$1048576,20,FALSE))</f>
        <v>1.2004955771397228</v>
      </c>
      <c r="AA33" s="72">
        <f>(VLOOKUP(AA$9&amp;"-"&amp;Calculator!$B$1,Database!$1:$1048576,20,FALSE))-(VLOOKUP(AA$9&amp;"-"&amp;Calculator!$B$2,Database!$1:$1048576,20,FALSE))</f>
        <v>-7.4631525597678152</v>
      </c>
      <c r="AB33" s="72">
        <f>(VLOOKUP(AB$9&amp;"-"&amp;Calculator!$B$1,Database!$1:$1048576,20,FALSE))-(VLOOKUP(AB$9&amp;"-"&amp;Calculator!$B$2,Database!$1:$1048576,20,FALSE))</f>
        <v>20.226249168014835</v>
      </c>
      <c r="AC33" s="72">
        <f>(VLOOKUP(AC$9&amp;"-"&amp;Calculator!$B$1,Database!$1:$1048576,20,FALSE))-(VLOOKUP(AC$9&amp;"-"&amp;Calculator!$B$2,Database!$1:$1048576,20,FALSE))</f>
        <v>-11.415289256198339</v>
      </c>
      <c r="AD33" s="72">
        <f>(VLOOKUP(AD$9&amp;"-"&amp;Calculator!$B$1,Database!$1:$1048576,20,FALSE))-(VLOOKUP(AD$9&amp;"-"&amp;Calculator!$B$2,Database!$1:$1048576,20,FALSE))</f>
        <v>15.246698816156993</v>
      </c>
      <c r="AE33" s="72">
        <f>(VLOOKUP(AE$9&amp;"-"&amp;Calculator!$B$1,Database!$1:$1048576,20,FALSE))-(VLOOKUP(AE$9&amp;"-"&amp;Calculator!$B$2,Database!$1:$1048576,20,FALSE))</f>
        <v>4.8611111111111116</v>
      </c>
    </row>
    <row r="34" spans="1:31" s="61" customFormat="1">
      <c r="A34" s="113"/>
      <c r="B34" s="114"/>
      <c r="C34" s="114" t="s">
        <v>14</v>
      </c>
      <c r="D34" s="114"/>
      <c r="E34" s="72">
        <f>VLOOKUP(E$9&amp;"-"&amp;Calculator!$B$1,Database!$1:$1048576,21,FALSE)</f>
        <v>0.45970795024337568</v>
      </c>
      <c r="F34" s="72">
        <f>VLOOKUP(F$9&amp;"-"&amp;Calculator!$B$1,Database!$1:$1048576,21,FALSE)</f>
        <v>-2.4985127900059494</v>
      </c>
      <c r="G34" s="72">
        <f>VLOOKUP(G$9&amp;"-"&amp;Calculator!$B$1,Database!$1:$1048576,21,FALSE)</f>
        <v>0.96116878123798477</v>
      </c>
      <c r="H34" s="72">
        <f>VLOOKUP(H$9&amp;"-"&amp;Calculator!$B$1,Database!$1:$1048576,21,FALSE)</f>
        <v>2.6859504132231393</v>
      </c>
      <c r="I34" s="72">
        <f>VLOOKUP(I$9&amp;"-"&amp;Calculator!$B$1,Database!$1:$1048576,21,FALSE)</f>
        <v>6.094182825484765</v>
      </c>
      <c r="J34" s="72">
        <f>VLOOKUP(J$9&amp;"-"&amp;Calculator!$B$1,Database!$1:$1048576,21,FALSE)</f>
        <v>-15.306122448979593</v>
      </c>
      <c r="K34" s="110"/>
      <c r="L34" s="72">
        <f>(VLOOKUP(L$9&amp;"-"&amp;Calculator!$B$1,Database!$1:$1048576,21,FALSE))-(VLOOKUP(L$9&amp;"-"&amp;Calculator!$J$2,Database!$1:$1048576,21,FALSE))</f>
        <v>1.8854892002433759</v>
      </c>
      <c r="M34" s="72">
        <f>(VLOOKUP(M$9&amp;"-"&amp;Calculator!$B$1,Database!$1:$1048576,21,FALSE))-(VLOOKUP(M$9&amp;"-"&amp;Calculator!$J$2,Database!$1:$1048576,21,FALSE))</f>
        <v>-4.5768540291863502</v>
      </c>
      <c r="N34" s="72">
        <f>(VLOOKUP(N$9&amp;"-"&amp;Calculator!$B$1,Database!$1:$1048576,21,FALSE))-(VLOOKUP(N$9&amp;"-"&amp;Calculator!$J$2,Database!$1:$1048576,21,FALSE))</f>
        <v>1.7411278003403696</v>
      </c>
      <c r="O34" s="72">
        <f>(VLOOKUP(O$9&amp;"-"&amp;Calculator!$B$1,Database!$1:$1048576,21,FALSE))-(VLOOKUP(O$9&amp;"-"&amp;Calculator!$J$2,Database!$1:$1048576,21,FALSE))</f>
        <v>-8.1558863214707404</v>
      </c>
      <c r="P34" s="72">
        <f>(VLOOKUP(P$9&amp;"-"&amp;Calculator!$B$1,Database!$1:$1048576,21,FALSE))-(VLOOKUP(P$9&amp;"-"&amp;Calculator!$J$2,Database!$1:$1048576,21,FALSE))</f>
        <v>12.322556527906912</v>
      </c>
      <c r="Q34" s="72">
        <f>(VLOOKUP(Q$9&amp;"-"&amp;Calculator!$B$1,Database!$1:$1048576,21,FALSE))-(VLOOKUP(Q$9&amp;"-"&amp;Calculator!$J$2,Database!$1:$1048576,21,FALSE))</f>
        <v>-8.1950113378684808</v>
      </c>
      <c r="R34" s="110"/>
      <c r="S34" s="72">
        <f>(VLOOKUP(S$9&amp;"-"&amp;Calculator!$B$1,Database!$1:$1048576,21,FALSE))-(VLOOKUP(S$9&amp;"-"&amp;Calculator!$B$3,Database!$1:$1048576,21,FALSE))</f>
        <v>4.1769091164241337</v>
      </c>
      <c r="T34" s="72">
        <f>(VLOOKUP(T$9&amp;"-"&amp;Calculator!$B$1,Database!$1:$1048576,21,FALSE))-(VLOOKUP(T$9&amp;"-"&amp;Calculator!$B$3,Database!$1:$1048576,21,FALSE))</f>
        <v>-0.53886697784162885</v>
      </c>
      <c r="U34" s="72">
        <f>(VLOOKUP(U$9&amp;"-"&amp;Calculator!$B$1,Database!$1:$1048576,21,FALSE))-(VLOOKUP(U$9&amp;"-"&amp;Calculator!$B$3,Database!$1:$1048576,21,FALSE))</f>
        <v>2.9903050975751326</v>
      </c>
      <c r="V34" s="72">
        <f>(VLOOKUP(V$9&amp;"-"&amp;Calculator!$B$1,Database!$1:$1048576,21,FALSE))-(VLOOKUP(V$9&amp;"-"&amp;Calculator!$B$3,Database!$1:$1048576,21,FALSE))</f>
        <v>-5.3387409448015521</v>
      </c>
      <c r="W34" s="72">
        <f>(VLOOKUP(W$9&amp;"-"&amp;Calculator!$B$1,Database!$1:$1048576,21,FALSE))-(VLOOKUP(W$9&amp;"-"&amp;Calculator!$B$3,Database!$1:$1048576,21,FALSE))</f>
        <v>13.440371989855748</v>
      </c>
      <c r="X34" s="72">
        <f>(VLOOKUP(X$9&amp;"-"&amp;Calculator!$B$1,Database!$1:$1048576,21,FALSE))-(VLOOKUP(X$9&amp;"-"&amp;Calculator!$B$3,Database!$1:$1048576,21,FALSE))</f>
        <v>-33.824640967498112</v>
      </c>
      <c r="Y34" s="110"/>
      <c r="Z34" s="72">
        <f>(VLOOKUP(Z$9&amp;"-"&amp;Calculator!$B$1,Database!$1:$1048576,21,FALSE))-(VLOOKUP(Z$9&amp;"-"&amp;Calculator!$B$2,Database!$1:$1048576,21,FALSE))</f>
        <v>3.7315699371559283</v>
      </c>
      <c r="AA34" s="72">
        <f>(VLOOKUP(AA$9&amp;"-"&amp;Calculator!$B$1,Database!$1:$1048576,21,FALSE))-(VLOOKUP(AA$9&amp;"-"&amp;Calculator!$B$2,Database!$1:$1048576,21,FALSE))</f>
        <v>-0.48594305623008571</v>
      </c>
      <c r="AB34" s="72">
        <f>(VLOOKUP(AB$9&amp;"-"&amp;Calculator!$B$1,Database!$1:$1048576,21,FALSE))-(VLOOKUP(AB$9&amp;"-"&amp;Calculator!$B$2,Database!$1:$1048576,21,FALSE))</f>
        <v>3.2742927159835418</v>
      </c>
      <c r="AC34" s="72">
        <f>(VLOOKUP(AC$9&amp;"-"&amp;Calculator!$B$1,Database!$1:$1048576,21,FALSE))-(VLOOKUP(AC$9&amp;"-"&amp;Calculator!$B$2,Database!$1:$1048576,21,FALSE))</f>
        <v>-0.55280391203637613</v>
      </c>
      <c r="AD34" s="72">
        <f>(VLOOKUP(AD$9&amp;"-"&amp;Calculator!$B$1,Database!$1:$1048576,21,FALSE))-(VLOOKUP(AD$9&amp;"-"&amp;Calculator!$B$2,Database!$1:$1048576,21,FALSE))</f>
        <v>6.094182825484765</v>
      </c>
      <c r="AE34" s="72">
        <f>(VLOOKUP(AE$9&amp;"-"&amp;Calculator!$B$1,Database!$1:$1048576,21,FALSE))-(VLOOKUP(AE$9&amp;"-"&amp;Calculator!$B$2,Database!$1:$1048576,21,FALSE))</f>
        <v>-15.306122448979593</v>
      </c>
    </row>
    <row r="35" spans="1:31" s="61" customFormat="1">
      <c r="A35" s="113"/>
      <c r="B35" s="114"/>
      <c r="C35" s="114" t="s">
        <v>15</v>
      </c>
      <c r="D35" s="114"/>
      <c r="E35" s="72">
        <f>VLOOKUP(E$9&amp;"-"&amp;Calculator!$B$1,Database!$1:$1048576,22,FALSE)</f>
        <v>51.340996168582386</v>
      </c>
      <c r="F35" s="72">
        <f>VLOOKUP(F$9&amp;"-"&amp;Calculator!$B$1,Database!$1:$1048576,22,FALSE)</f>
        <v>40.72978303747535</v>
      </c>
      <c r="G35" s="72">
        <f>VLOOKUP(G$9&amp;"-"&amp;Calculator!$B$1,Database!$1:$1048576,22,FALSE)</f>
        <v>53.450595924644368</v>
      </c>
      <c r="H35" s="72">
        <f>VLOOKUP(H$9&amp;"-"&amp;Calculator!$B$1,Database!$1:$1048576,22,FALSE)</f>
        <v>35.416666666666657</v>
      </c>
      <c r="I35" s="72">
        <f>VLOOKUP(I$9&amp;"-"&amp;Calculator!$B$1,Database!$1:$1048576,22,FALSE)</f>
        <v>79.012345679012341</v>
      </c>
      <c r="J35" s="72">
        <f>VLOOKUP(J$9&amp;"-"&amp;Calculator!$B$1,Database!$1:$1048576,22,FALSE)</f>
        <v>20.408163265306122</v>
      </c>
      <c r="K35" s="110"/>
      <c r="L35" s="72">
        <f>(VLOOKUP(L$9&amp;"-"&amp;Calculator!$B$1,Database!$1:$1048576,22,FALSE))-(VLOOKUP(L$9&amp;"-"&amp;Calculator!$J$2,Database!$1:$1048576,22,FALSE))</f>
        <v>-3.5349871202128185</v>
      </c>
      <c r="M35" s="72">
        <f>(VLOOKUP(M$9&amp;"-"&amp;Calculator!$B$1,Database!$1:$1048576,22,FALSE))-(VLOOKUP(M$9&amp;"-"&amp;Calculator!$J$2,Database!$1:$1048576,22,FALSE))</f>
        <v>-13.643739421153484</v>
      </c>
      <c r="N35" s="72">
        <f>(VLOOKUP(N$9&amp;"-"&amp;Calculator!$B$1,Database!$1:$1048576,22,FALSE))-(VLOOKUP(N$9&amp;"-"&amp;Calculator!$J$2,Database!$1:$1048576,22,FALSE))</f>
        <v>11.506739630675369</v>
      </c>
      <c r="O35" s="72">
        <f>(VLOOKUP(O$9&amp;"-"&amp;Calculator!$B$1,Database!$1:$1048576,22,FALSE))-(VLOOKUP(O$9&amp;"-"&amp;Calculator!$J$2,Database!$1:$1048576,22,FALSE))</f>
        <v>-12.485827664399103</v>
      </c>
      <c r="P35" s="72">
        <f>(VLOOKUP(P$9&amp;"-"&amp;Calculator!$B$1,Database!$1:$1048576,22,FALSE))-(VLOOKUP(P$9&amp;"-"&amp;Calculator!$J$2,Database!$1:$1048576,22,FALSE))</f>
        <v>41.642103464479469</v>
      </c>
      <c r="Q35" s="72">
        <f>(VLOOKUP(Q$9&amp;"-"&amp;Calculator!$B$1,Database!$1:$1048576,22,FALSE))-(VLOOKUP(Q$9&amp;"-"&amp;Calculator!$J$2,Database!$1:$1048576,22,FALSE))</f>
        <v>-25.814058956916099</v>
      </c>
      <c r="R35" s="110"/>
      <c r="S35" s="72">
        <f>(VLOOKUP(S$9&amp;"-"&amp;Calculator!$B$1,Database!$1:$1048576,22,FALSE))-(VLOOKUP(S$9&amp;"-"&amp;Calculator!$B$3,Database!$1:$1048576,22,FALSE))</f>
        <v>0.87535554511410396</v>
      </c>
      <c r="T35" s="72">
        <f>(VLOOKUP(T$9&amp;"-"&amp;Calculator!$B$1,Database!$1:$1048576,22,FALSE))-(VLOOKUP(T$9&amp;"-"&amp;Calculator!$B$3,Database!$1:$1048576,22,FALSE))</f>
        <v>-11.788724728528422</v>
      </c>
      <c r="U35" s="72">
        <f>(VLOOKUP(U$9&amp;"-"&amp;Calculator!$B$1,Database!$1:$1048576,22,FALSE))-(VLOOKUP(U$9&amp;"-"&amp;Calculator!$B$3,Database!$1:$1048576,22,FALSE))</f>
        <v>23.972137874757749</v>
      </c>
      <c r="V35" s="72">
        <f>(VLOOKUP(V$9&amp;"-"&amp;Calculator!$B$1,Database!$1:$1048576,22,FALSE))-(VLOOKUP(V$9&amp;"-"&amp;Calculator!$B$3,Database!$1:$1048576,22,FALSE))</f>
        <v>-13.670258095933782</v>
      </c>
      <c r="W35" s="72">
        <f>(VLOOKUP(W$9&amp;"-"&amp;Calculator!$B$1,Database!$1:$1048576,22,FALSE))-(VLOOKUP(W$9&amp;"-"&amp;Calculator!$B$3,Database!$1:$1048576,22,FALSE))</f>
        <v>26.330684779358357</v>
      </c>
      <c r="X35" s="72">
        <f>(VLOOKUP(X$9&amp;"-"&amp;Calculator!$B$1,Database!$1:$1048576,22,FALSE))-(VLOOKUP(X$9&amp;"-"&amp;Calculator!$B$3,Database!$1:$1048576,22,FALSE))</f>
        <v>-69.591836734693885</v>
      </c>
      <c r="Y35" s="110"/>
      <c r="Z35" s="72">
        <f>(VLOOKUP(Z$9&amp;"-"&amp;Calculator!$B$1,Database!$1:$1048576,22,FALSE))-(VLOOKUP(Z$9&amp;"-"&amp;Calculator!$B$2,Database!$1:$1048576,22,FALSE))</f>
        <v>11.010417656185695</v>
      </c>
      <c r="AA35" s="72">
        <f>(VLOOKUP(AA$9&amp;"-"&amp;Calculator!$B$1,Database!$1:$1048576,22,FALSE))-(VLOOKUP(AA$9&amp;"-"&amp;Calculator!$B$2,Database!$1:$1048576,22,FALSE))</f>
        <v>0.6361445119105511</v>
      </c>
      <c r="AB35" s="72">
        <f>(VLOOKUP(AB$9&amp;"-"&amp;Calculator!$B$1,Database!$1:$1048576,22,FALSE))-(VLOOKUP(AB$9&amp;"-"&amp;Calculator!$B$2,Database!$1:$1048576,22,FALSE))</f>
        <v>11.86550703749581</v>
      </c>
      <c r="AC35" s="72">
        <f>(VLOOKUP(AC$9&amp;"-"&amp;Calculator!$B$1,Database!$1:$1048576,22,FALSE))-(VLOOKUP(AC$9&amp;"-"&amp;Calculator!$B$2,Database!$1:$1048576,22,FALSE))</f>
        <v>-4.1723003425274925</v>
      </c>
      <c r="AD35" s="72">
        <f>(VLOOKUP(AD$9&amp;"-"&amp;Calculator!$B$1,Database!$1:$1048576,22,FALSE))-(VLOOKUP(AD$9&amp;"-"&amp;Calculator!$B$2,Database!$1:$1048576,22,FALSE))</f>
        <v>8.7730116519571908</v>
      </c>
      <c r="AE35" s="72">
        <f>(VLOOKUP(AE$9&amp;"-"&amp;Calculator!$B$1,Database!$1:$1048576,22,FALSE))-(VLOOKUP(AE$9&amp;"-"&amp;Calculator!$B$2,Database!$1:$1048576,22,FALSE))</f>
        <v>-37.369614512471657</v>
      </c>
    </row>
    <row r="36" spans="1:31" s="61" customFormat="1">
      <c r="A36" s="113"/>
      <c r="B36" s="114"/>
      <c r="C36" s="114" t="s">
        <v>16</v>
      </c>
      <c r="D36" s="114"/>
      <c r="E36" s="72">
        <f>VLOOKUP(E$9&amp;"-"&amp;Calculator!$B$1,Database!$1:$1048576,23,FALSE)</f>
        <v>27.122769064359119</v>
      </c>
      <c r="F36" s="72">
        <f>VLOOKUP(F$9&amp;"-"&amp;Calculator!$B$1,Database!$1:$1048576,23,FALSE)</f>
        <v>6.5625</v>
      </c>
      <c r="G36" s="72">
        <f>VLOOKUP(G$9&amp;"-"&amp;Calculator!$B$1,Database!$1:$1048576,23,FALSE)</f>
        <v>21.549404075355632</v>
      </c>
      <c r="H36" s="72">
        <f>VLOOKUP(H$9&amp;"-"&amp;Calculator!$B$1,Database!$1:$1048576,23,FALSE)</f>
        <v>17.013232514177698</v>
      </c>
      <c r="I36" s="72">
        <f>VLOOKUP(I$9&amp;"-"&amp;Calculator!$B$1,Database!$1:$1048576,23,FALSE)</f>
        <v>41.551246537396125</v>
      </c>
      <c r="J36" s="72">
        <f>VLOOKUP(J$9&amp;"-"&amp;Calculator!$B$1,Database!$1:$1048576,23,FALSE)</f>
        <v>-6.9444444444444446</v>
      </c>
      <c r="K36" s="110"/>
      <c r="L36" s="72">
        <f>(VLOOKUP(L$9&amp;"-"&amp;Calculator!$B$1,Database!$1:$1048576,23,FALSE))-(VLOOKUP(L$9&amp;"-"&amp;Calculator!$J$2,Database!$1:$1048576,23,FALSE))</f>
        <v>7.3247892663793159</v>
      </c>
      <c r="M36" s="72">
        <f>(VLOOKUP(M$9&amp;"-"&amp;Calculator!$B$1,Database!$1:$1048576,23,FALSE))-(VLOOKUP(M$9&amp;"-"&amp;Calculator!$J$2,Database!$1:$1048576,23,FALSE))</f>
        <v>-7.9236928474422843</v>
      </c>
      <c r="N36" s="72">
        <f>(VLOOKUP(N$9&amp;"-"&amp;Calculator!$B$1,Database!$1:$1048576,23,FALSE))-(VLOOKUP(N$9&amp;"-"&amp;Calculator!$J$2,Database!$1:$1048576,23,FALSE))</f>
        <v>0.51694984837433822</v>
      </c>
      <c r="O36" s="72">
        <f>(VLOOKUP(O$9&amp;"-"&amp;Calculator!$B$1,Database!$1:$1048576,23,FALSE))-(VLOOKUP(O$9&amp;"-"&amp;Calculator!$J$2,Database!$1:$1048576,23,FALSE))</f>
        <v>3.9489270997489001</v>
      </c>
      <c r="P36" s="72">
        <f>(VLOOKUP(P$9&amp;"-"&amp;Calculator!$B$1,Database!$1:$1048576,23,FALSE))-(VLOOKUP(P$9&amp;"-"&amp;Calculator!$J$2,Database!$1:$1048576,23,FALSE))</f>
        <v>15.859205014904777</v>
      </c>
      <c r="Q36" s="72">
        <f>(VLOOKUP(Q$9&amp;"-"&amp;Calculator!$B$1,Database!$1:$1048576,23,FALSE))-(VLOOKUP(Q$9&amp;"-"&amp;Calculator!$J$2,Database!$1:$1048576,23,FALSE))</f>
        <v>-24.722222222222221</v>
      </c>
      <c r="R36" s="110"/>
      <c r="S36" s="72">
        <f>(VLOOKUP(S$9&amp;"-"&amp;Calculator!$B$1,Database!$1:$1048576,23,FALSE))-(VLOOKUP(S$9&amp;"-"&amp;Calculator!$B$3,Database!$1:$1048576,23,FALSE))</f>
        <v>11.563132292601136</v>
      </c>
      <c r="T36" s="72">
        <f>(VLOOKUP(T$9&amp;"-"&amp;Calculator!$B$1,Database!$1:$1048576,23,FALSE))-(VLOOKUP(T$9&amp;"-"&amp;Calculator!$B$3,Database!$1:$1048576,23,FALSE))</f>
        <v>-1.5518852518507753</v>
      </c>
      <c r="U36" s="72">
        <f>(VLOOKUP(U$9&amp;"-"&amp;Calculator!$B$1,Database!$1:$1048576,23,FALSE))-(VLOOKUP(U$9&amp;"-"&amp;Calculator!$B$3,Database!$1:$1048576,23,FALSE))</f>
        <v>10.060364014887</v>
      </c>
      <c r="V36" s="72">
        <f>(VLOOKUP(V$9&amp;"-"&amp;Calculator!$B$1,Database!$1:$1048576,23,FALSE))-(VLOOKUP(V$9&amp;"-"&amp;Calculator!$B$3,Database!$1:$1048576,23,FALSE))</f>
        <v>5.1305164647949795</v>
      </c>
      <c r="W36" s="72">
        <f>(VLOOKUP(W$9&amp;"-"&amp;Calculator!$B$1,Database!$1:$1048576,23,FALSE))-(VLOOKUP(W$9&amp;"-"&amp;Calculator!$B$3,Database!$1:$1048576,23,FALSE))</f>
        <v>15.859205014904777</v>
      </c>
      <c r="X36" s="72">
        <f>(VLOOKUP(X$9&amp;"-"&amp;Calculator!$B$1,Database!$1:$1048576,23,FALSE))-(VLOOKUP(X$9&amp;"-"&amp;Calculator!$B$3,Database!$1:$1048576,23,FALSE))</f>
        <v>-62.944444444444443</v>
      </c>
      <c r="Y36" s="110"/>
      <c r="Z36" s="72">
        <f>(VLOOKUP(Z$9&amp;"-"&amp;Calculator!$B$1,Database!$1:$1048576,23,FALSE))-(VLOOKUP(Z$9&amp;"-"&amp;Calculator!$B$2,Database!$1:$1048576,23,FALSE))</f>
        <v>18.050225446360955</v>
      </c>
      <c r="AA36" s="72">
        <f>(VLOOKUP(AA$9&amp;"-"&amp;Calculator!$B$1,Database!$1:$1048576,23,FALSE))-(VLOOKUP(AA$9&amp;"-"&amp;Calculator!$B$2,Database!$1:$1048576,23,FALSE))</f>
        <v>1.3526701323251418</v>
      </c>
      <c r="AB36" s="72">
        <f>(VLOOKUP(AB$9&amp;"-"&amp;Calculator!$B$1,Database!$1:$1048576,23,FALSE))-(VLOOKUP(AB$9&amp;"-"&amp;Calculator!$B$2,Database!$1:$1048576,23,FALSE))</f>
        <v>2.5168580157825424</v>
      </c>
      <c r="AC36" s="72">
        <f>(VLOOKUP(AC$9&amp;"-"&amp;Calculator!$B$1,Database!$1:$1048576,23,FALSE))-(VLOOKUP(AC$9&amp;"-"&amp;Calculator!$B$2,Database!$1:$1048576,23,FALSE))</f>
        <v>6.0512947979147249</v>
      </c>
      <c r="AD36" s="72">
        <f>(VLOOKUP(AD$9&amp;"-"&amp;Calculator!$B$1,Database!$1:$1048576,23,FALSE))-(VLOOKUP(AD$9&amp;"-"&amp;Calculator!$B$2,Database!$1:$1048576,23,FALSE))</f>
        <v>8.8845798707294605</v>
      </c>
      <c r="AE36" s="72">
        <f>(VLOOKUP(AE$9&amp;"-"&amp;Calculator!$B$1,Database!$1:$1048576,23,FALSE))-(VLOOKUP(AE$9&amp;"-"&amp;Calculator!$B$2,Database!$1:$1048576,23,FALSE))</f>
        <v>-20.277777777777779</v>
      </c>
    </row>
    <row r="37" spans="1:31" s="42" customFormat="1">
      <c r="A37" s="84"/>
      <c r="B37" s="85"/>
      <c r="C37" s="85"/>
      <c r="D37" s="85"/>
      <c r="E37" s="111"/>
      <c r="F37" s="111"/>
      <c r="G37" s="111"/>
      <c r="H37" s="111"/>
      <c r="I37" s="111"/>
      <c r="J37" s="111"/>
      <c r="K37" s="109"/>
      <c r="L37" s="111"/>
      <c r="M37" s="111"/>
      <c r="N37" s="111"/>
      <c r="O37" s="111"/>
      <c r="P37" s="111"/>
      <c r="Q37" s="111"/>
      <c r="R37" s="112"/>
      <c r="S37" s="111"/>
      <c r="T37" s="111"/>
      <c r="U37" s="111"/>
      <c r="V37" s="111"/>
      <c r="W37" s="111"/>
      <c r="X37" s="111"/>
      <c r="Y37" s="112"/>
      <c r="Z37" s="111"/>
      <c r="AA37" s="111"/>
      <c r="AB37" s="111"/>
      <c r="AC37" s="111"/>
      <c r="AD37" s="111"/>
      <c r="AE37" s="111"/>
    </row>
    <row r="38" spans="1:31" s="42" customFormat="1" hidden="1">
      <c r="A38" s="84"/>
      <c r="B38" s="90" t="s">
        <v>27</v>
      </c>
      <c r="C38" s="85"/>
      <c r="D38" s="85"/>
      <c r="E38" s="111"/>
      <c r="F38" s="111"/>
      <c r="G38" s="111"/>
      <c r="H38" s="111"/>
      <c r="I38" s="111"/>
      <c r="J38" s="111"/>
      <c r="K38" s="109"/>
      <c r="L38" s="111"/>
      <c r="M38" s="111"/>
      <c r="N38" s="111"/>
      <c r="O38" s="111"/>
      <c r="P38" s="111"/>
      <c r="Q38" s="111"/>
      <c r="R38" s="112"/>
      <c r="S38" s="111"/>
      <c r="T38" s="111"/>
      <c r="U38" s="111"/>
      <c r="V38" s="111"/>
      <c r="W38" s="111"/>
      <c r="X38" s="111"/>
      <c r="Y38" s="112"/>
      <c r="Z38" s="111"/>
      <c r="AA38" s="111"/>
      <c r="AB38" s="111"/>
      <c r="AC38" s="111"/>
      <c r="AD38" s="111"/>
      <c r="AE38" s="111"/>
    </row>
    <row r="39" spans="1:31" s="61" customFormat="1" hidden="1">
      <c r="A39" s="113"/>
      <c r="B39" s="114"/>
      <c r="C39" s="114" t="s">
        <v>25</v>
      </c>
      <c r="D39" s="114"/>
      <c r="E39" s="72">
        <f>VLOOKUP(E$9&amp;"-"&amp;Calculator!$B$1,Database!$1:$1048576,24,FALSE)</f>
        <v>0</v>
      </c>
      <c r="F39" s="72">
        <f>VLOOKUP(F$9&amp;"-"&amp;Calculator!$B$1,Database!$1:$1048576,24,FALSE)</f>
        <v>0</v>
      </c>
      <c r="G39" s="72">
        <f>VLOOKUP(G$9&amp;"-"&amp;Calculator!$B$1,Database!$1:$1048576,24,FALSE)</f>
        <v>0</v>
      </c>
      <c r="H39" s="72">
        <f>VLOOKUP(H$9&amp;"-"&amp;Calculator!$B$1,Database!$1:$1048576,24,FALSE)</f>
        <v>0</v>
      </c>
      <c r="I39" s="72">
        <f>VLOOKUP(I$9&amp;"-"&amp;Calculator!$B$1,Database!$1:$1048576,24,FALSE)</f>
        <v>0</v>
      </c>
      <c r="J39" s="72">
        <f>VLOOKUP(J$9&amp;"-"&amp;Calculator!$B$1,Database!$1:$1048576,24,FALSE)</f>
        <v>0</v>
      </c>
      <c r="K39" s="110"/>
      <c r="L39" s="72">
        <f>(VLOOKUP(L$9&amp;"-"&amp;Calculator!$B$1,Database!$1:$1048576,24,FALSE))-(VLOOKUP(L$9&amp;"-"&amp;Calculator!$J$2,Database!$1:$1048576,24,FALSE))</f>
        <v>-7.7062074829931966</v>
      </c>
      <c r="M39" s="72">
        <f>(VLOOKUP(M$9&amp;"-"&amp;Calculator!$B$1,Database!$1:$1048576,24,FALSE))-(VLOOKUP(M$9&amp;"-"&amp;Calculator!$J$2,Database!$1:$1048576,24,FALSE))</f>
        <v>-5.1506463457572567</v>
      </c>
      <c r="N39" s="72">
        <f>(VLOOKUP(N$9&amp;"-"&amp;Calculator!$B$1,Database!$1:$1048576,24,FALSE))-(VLOOKUP(N$9&amp;"-"&amp;Calculator!$J$2,Database!$1:$1048576,24,FALSE))</f>
        <v>-5.4729327781082704</v>
      </c>
      <c r="O39" s="72">
        <f>(VLOOKUP(O$9&amp;"-"&amp;Calculator!$B$1,Database!$1:$1048576,24,FALSE))-(VLOOKUP(O$9&amp;"-"&amp;Calculator!$J$2,Database!$1:$1048576,24,FALSE))</f>
        <v>-3.0047902453186244</v>
      </c>
      <c r="P39" s="72">
        <f>(VLOOKUP(P$9&amp;"-"&amp;Calculator!$B$1,Database!$1:$1048576,24,FALSE))-(VLOOKUP(P$9&amp;"-"&amp;Calculator!$J$2,Database!$1:$1048576,24,FALSE))</f>
        <v>1.7531044558071589</v>
      </c>
      <c r="Q39" s="72">
        <f>(VLOOKUP(Q$9&amp;"-"&amp;Calculator!$B$1,Database!$1:$1048576,24,FALSE))-(VLOOKUP(Q$9&amp;"-"&amp;Calculator!$J$2,Database!$1:$1048576,24,FALSE))</f>
        <v>-10.666666666666668</v>
      </c>
      <c r="R39" s="110"/>
      <c r="S39" s="72">
        <f>(VLOOKUP(S$9&amp;"-"&amp;Calculator!$B$1,Database!$1:$1048576,24,FALSE))-(VLOOKUP(S$9&amp;"-"&amp;Calculator!$B$3,Database!$1:$1048576,24,FALSE))</f>
        <v>0</v>
      </c>
      <c r="T39" s="72">
        <f>(VLOOKUP(T$9&amp;"-"&amp;Calculator!$B$1,Database!$1:$1048576,24,FALSE))-(VLOOKUP(T$9&amp;"-"&amp;Calculator!$B$3,Database!$1:$1048576,24,FALSE))</f>
        <v>0</v>
      </c>
      <c r="U39" s="72">
        <f>(VLOOKUP(U$9&amp;"-"&amp;Calculator!$B$1,Database!$1:$1048576,24,FALSE))-(VLOOKUP(U$9&amp;"-"&amp;Calculator!$B$3,Database!$1:$1048576,24,FALSE))</f>
        <v>0</v>
      </c>
      <c r="V39" s="72">
        <f>(VLOOKUP(V$9&amp;"-"&amp;Calculator!$B$1,Database!$1:$1048576,24,FALSE))-(VLOOKUP(V$9&amp;"-"&amp;Calculator!$B$3,Database!$1:$1048576,24,FALSE))</f>
        <v>0</v>
      </c>
      <c r="W39" s="72">
        <f>(VLOOKUP(W$9&amp;"-"&amp;Calculator!$B$1,Database!$1:$1048576,24,FALSE))-(VLOOKUP(W$9&amp;"-"&amp;Calculator!$B$3,Database!$1:$1048576,24,FALSE))</f>
        <v>0</v>
      </c>
      <c r="X39" s="72">
        <f>(VLOOKUP(X$9&amp;"-"&amp;Calculator!$B$1,Database!$1:$1048576,24,FALSE))-(VLOOKUP(X$9&amp;"-"&amp;Calculator!$B$3,Database!$1:$1048576,24,FALSE))</f>
        <v>0</v>
      </c>
      <c r="Y39" s="110"/>
      <c r="Z39" s="72">
        <f>(VLOOKUP(Z$9&amp;"-"&amp;Calculator!$B$1,Database!$1:$1048576,24,FALSE))-(VLOOKUP(Z$9&amp;"-"&amp;Calculator!$B$2,Database!$1:$1048576,24,FALSE))</f>
        <v>0</v>
      </c>
      <c r="AA39" s="72">
        <f>(VLOOKUP(AA$9&amp;"-"&amp;Calculator!$B$1,Database!$1:$1048576,24,FALSE))-(VLOOKUP(AA$9&amp;"-"&amp;Calculator!$B$2,Database!$1:$1048576,24,FALSE))</f>
        <v>0</v>
      </c>
      <c r="AB39" s="72">
        <f>(VLOOKUP(AB$9&amp;"-"&amp;Calculator!$B$1,Database!$1:$1048576,24,FALSE))-(VLOOKUP(AB$9&amp;"-"&amp;Calculator!$B$2,Database!$1:$1048576,24,FALSE))</f>
        <v>0</v>
      </c>
      <c r="AC39" s="72">
        <f>(VLOOKUP(AC$9&amp;"-"&amp;Calculator!$B$1,Database!$1:$1048576,24,FALSE))-(VLOOKUP(AC$9&amp;"-"&amp;Calculator!$B$2,Database!$1:$1048576,24,FALSE))</f>
        <v>0</v>
      </c>
      <c r="AD39" s="72">
        <f>(VLOOKUP(AD$9&amp;"-"&amp;Calculator!$B$1,Database!$1:$1048576,24,FALSE))-(VLOOKUP(AD$9&amp;"-"&amp;Calculator!$B$2,Database!$1:$1048576,24,FALSE))</f>
        <v>0</v>
      </c>
      <c r="AE39" s="72">
        <f>(VLOOKUP(AE$9&amp;"-"&amp;Calculator!$B$1,Database!$1:$1048576,24,FALSE))-(VLOOKUP(AE$9&amp;"-"&amp;Calculator!$B$2,Database!$1:$1048576,24,FALSE))</f>
        <v>0</v>
      </c>
    </row>
    <row r="40" spans="1:31" s="61" customFormat="1" hidden="1">
      <c r="A40" s="113"/>
      <c r="B40" s="114"/>
      <c r="C40" s="114" t="s">
        <v>26</v>
      </c>
      <c r="D40" s="114"/>
      <c r="E40" s="72">
        <f>VLOOKUP(E$9&amp;"-"&amp;Calculator!$B$1,Database!$1:$1048576,25,FALSE)</f>
        <v>0</v>
      </c>
      <c r="F40" s="72">
        <f>VLOOKUP(F$9&amp;"-"&amp;Calculator!$B$1,Database!$1:$1048576,25,FALSE)</f>
        <v>0</v>
      </c>
      <c r="G40" s="72">
        <f>VLOOKUP(G$9&amp;"-"&amp;Calculator!$B$1,Database!$1:$1048576,25,FALSE)</f>
        <v>0</v>
      </c>
      <c r="H40" s="72">
        <f>VLOOKUP(H$9&amp;"-"&amp;Calculator!$B$1,Database!$1:$1048576,25,FALSE)</f>
        <v>0</v>
      </c>
      <c r="I40" s="72">
        <f>VLOOKUP(I$9&amp;"-"&amp;Calculator!$B$1,Database!$1:$1048576,25,FALSE)</f>
        <v>0</v>
      </c>
      <c r="J40" s="72">
        <f>VLOOKUP(J$9&amp;"-"&amp;Calculator!$B$1,Database!$1:$1048576,25,FALSE)</f>
        <v>0</v>
      </c>
      <c r="K40" s="110"/>
      <c r="L40" s="72">
        <f>(VLOOKUP(L$9&amp;"-"&amp;Calculator!$B$1,Database!$1:$1048576,25,FALSE))-(VLOOKUP(L$9&amp;"-"&amp;Calculator!$J$2,Database!$1:$1048576,25,FALSE))</f>
        <v>-14.072664359861593</v>
      </c>
      <c r="M40" s="72">
        <f>(VLOOKUP(M$9&amp;"-"&amp;Calculator!$B$1,Database!$1:$1048576,25,FALSE))-(VLOOKUP(M$9&amp;"-"&amp;Calculator!$J$2,Database!$1:$1048576,25,FALSE))</f>
        <v>-9.2857142857142865</v>
      </c>
      <c r="N40" s="72">
        <f>(VLOOKUP(N$9&amp;"-"&amp;Calculator!$B$1,Database!$1:$1048576,25,FALSE))-(VLOOKUP(N$9&amp;"-"&amp;Calculator!$J$2,Database!$1:$1048576,25,FALSE))</f>
        <v>-9.3333333333333321</v>
      </c>
      <c r="O40" s="72">
        <f>(VLOOKUP(O$9&amp;"-"&amp;Calculator!$B$1,Database!$1:$1048576,25,FALSE))-(VLOOKUP(O$9&amp;"-"&amp;Calculator!$J$2,Database!$1:$1048576,25,FALSE))</f>
        <v>-6.5031209174045577</v>
      </c>
      <c r="P40" s="72">
        <f>(VLOOKUP(P$9&amp;"-"&amp;Calculator!$B$1,Database!$1:$1048576,25,FALSE))-(VLOOKUP(P$9&amp;"-"&amp;Calculator!$J$2,Database!$1:$1048576,25,FALSE))</f>
        <v>-2.6938775510204085</v>
      </c>
      <c r="Q40" s="72">
        <f>(VLOOKUP(Q$9&amp;"-"&amp;Calculator!$B$1,Database!$1:$1048576,25,FALSE))-(VLOOKUP(Q$9&amp;"-"&amp;Calculator!$J$2,Database!$1:$1048576,25,FALSE))</f>
        <v>-12.755102040816324</v>
      </c>
      <c r="R40" s="110"/>
      <c r="S40" s="72">
        <f>(VLOOKUP(S$9&amp;"-"&amp;Calculator!$B$1,Database!$1:$1048576,25,FALSE))-(VLOOKUP(S$9&amp;"-"&amp;Calculator!$B$3,Database!$1:$1048576,25,FALSE))</f>
        <v>0</v>
      </c>
      <c r="T40" s="72">
        <f>(VLOOKUP(T$9&amp;"-"&amp;Calculator!$B$1,Database!$1:$1048576,25,FALSE))-(VLOOKUP(T$9&amp;"-"&amp;Calculator!$B$3,Database!$1:$1048576,25,FALSE))</f>
        <v>0</v>
      </c>
      <c r="U40" s="72">
        <f>(VLOOKUP(U$9&amp;"-"&amp;Calculator!$B$1,Database!$1:$1048576,25,FALSE))-(VLOOKUP(U$9&amp;"-"&amp;Calculator!$B$3,Database!$1:$1048576,25,FALSE))</f>
        <v>0</v>
      </c>
      <c r="V40" s="72">
        <f>(VLOOKUP(V$9&amp;"-"&amp;Calculator!$B$1,Database!$1:$1048576,25,FALSE))-(VLOOKUP(V$9&amp;"-"&amp;Calculator!$B$3,Database!$1:$1048576,25,FALSE))</f>
        <v>0</v>
      </c>
      <c r="W40" s="72">
        <f>(VLOOKUP(W$9&amp;"-"&amp;Calculator!$B$1,Database!$1:$1048576,25,FALSE))-(VLOOKUP(W$9&amp;"-"&amp;Calculator!$B$3,Database!$1:$1048576,25,FALSE))</f>
        <v>0</v>
      </c>
      <c r="X40" s="72">
        <f>(VLOOKUP(X$9&amp;"-"&amp;Calculator!$B$1,Database!$1:$1048576,25,FALSE))-(VLOOKUP(X$9&amp;"-"&amp;Calculator!$B$3,Database!$1:$1048576,25,FALSE))</f>
        <v>0</v>
      </c>
      <c r="Y40" s="110"/>
      <c r="Z40" s="72">
        <f>(VLOOKUP(Z$9&amp;"-"&amp;Calculator!$B$1,Database!$1:$1048576,25,FALSE))-(VLOOKUP(Z$9&amp;"-"&amp;Calculator!$B$2,Database!$1:$1048576,25,FALSE))</f>
        <v>0</v>
      </c>
      <c r="AA40" s="72">
        <f>(VLOOKUP(AA$9&amp;"-"&amp;Calculator!$B$1,Database!$1:$1048576,25,FALSE))-(VLOOKUP(AA$9&amp;"-"&amp;Calculator!$B$2,Database!$1:$1048576,25,FALSE))</f>
        <v>0</v>
      </c>
      <c r="AB40" s="72">
        <f>(VLOOKUP(AB$9&amp;"-"&amp;Calculator!$B$1,Database!$1:$1048576,25,FALSE))-(VLOOKUP(AB$9&amp;"-"&amp;Calculator!$B$2,Database!$1:$1048576,25,FALSE))</f>
        <v>0</v>
      </c>
      <c r="AC40" s="72">
        <f>(VLOOKUP(AC$9&amp;"-"&amp;Calculator!$B$1,Database!$1:$1048576,25,FALSE))-(VLOOKUP(AC$9&amp;"-"&amp;Calculator!$B$2,Database!$1:$1048576,25,FALSE))</f>
        <v>0</v>
      </c>
      <c r="AD40" s="72">
        <f>(VLOOKUP(AD$9&amp;"-"&amp;Calculator!$B$1,Database!$1:$1048576,25,FALSE))-(VLOOKUP(AD$9&amp;"-"&amp;Calculator!$B$2,Database!$1:$1048576,25,FALSE))</f>
        <v>0</v>
      </c>
      <c r="AE40" s="72">
        <f>(VLOOKUP(AE$9&amp;"-"&amp;Calculator!$B$1,Database!$1:$1048576,25,FALSE))-(VLOOKUP(AE$9&amp;"-"&amp;Calculator!$B$2,Database!$1:$1048576,25,FALSE))</f>
        <v>0</v>
      </c>
    </row>
    <row r="41" spans="1:31" s="42" customFormat="1" hidden="1">
      <c r="A41" s="84"/>
      <c r="B41" s="85"/>
      <c r="C41" s="85"/>
      <c r="D41" s="85"/>
      <c r="E41" s="111"/>
      <c r="F41" s="111"/>
      <c r="G41" s="111"/>
      <c r="H41" s="111"/>
      <c r="I41" s="111"/>
      <c r="J41" s="111"/>
      <c r="K41" s="109"/>
      <c r="L41" s="111"/>
      <c r="M41" s="111"/>
      <c r="N41" s="111"/>
      <c r="O41" s="111"/>
      <c r="P41" s="111"/>
      <c r="Q41" s="111"/>
      <c r="R41" s="112"/>
      <c r="S41" s="111"/>
      <c r="T41" s="111"/>
      <c r="U41" s="111"/>
      <c r="V41" s="111"/>
      <c r="W41" s="111"/>
      <c r="X41" s="111"/>
      <c r="Y41" s="112"/>
      <c r="Z41" s="111"/>
      <c r="AA41" s="111"/>
      <c r="AB41" s="111"/>
      <c r="AC41" s="111"/>
      <c r="AD41" s="111"/>
      <c r="AE41" s="111"/>
    </row>
    <row r="42" spans="1:31"/>
    <row r="43" spans="1:31"/>
    <row r="44" spans="1:31"/>
  </sheetData>
  <sheetProtection algorithmName="SHA-512" hashValue="fV7k5adDV02k3kMpHsyXbMjExjH5t7y74vZo5CdvCbsgNOsPsUKhO5tB9bwyyS4GVWsgd1sU9JbI4U4jA7S97w==" saltValue="7iD6vhISQS8LOtnhhUX+Dw==" spinCount="100000" sheet="1" objects="1" scenarios="1"/>
  <mergeCells count="6">
    <mergeCell ref="Z8:AE8"/>
    <mergeCell ref="E8:J8"/>
    <mergeCell ref="L8:Q8"/>
    <mergeCell ref="S8:X8"/>
    <mergeCell ref="B5:D5"/>
    <mergeCell ref="B6:D6"/>
  </mergeCells>
  <hyperlinks>
    <hyperlink ref="B5" display="6 month shift in sentiment" xr:uid="{00000000-0004-0000-0200-000000000000}"/>
    <hyperlink ref="B6" display="3 month shift in sentiment" xr:uid="{00000000-0004-0000-0200-000001000000}"/>
    <hyperlink ref="X4" location="'State Summary'!A1" display="Go back" xr:uid="{00000000-0004-0000-0200-000002000000}"/>
    <hyperlink ref="AE4" location="'State Summary'!A1" display="Go back" xr:uid="{00000000-0004-0000-0200-000003000000}"/>
    <hyperlink ref="B5:D5" location="'State Summary'!W8" display="6 month shift in sentiment" xr:uid="{00000000-0004-0000-0200-000004000000}"/>
    <hyperlink ref="B6:D6" location="'State Summary'!AF8" display="3 month shift in sentiment" xr:uid="{00000000-0004-0000-0200-000005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4294967293" r:id="rId1"/>
  <rowBreaks count="1" manualBreakCount="1">
    <brk id="41" max="16383" man="1"/>
  </rowBreaks>
  <colBreaks count="1" manualBreakCount="1">
    <brk id="18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BK66"/>
  <sheetViews>
    <sheetView zoomScale="85" zoomScaleNormal="85" workbookViewId="0">
      <pane ySplit="10" topLeftCell="A39" activePane="bottomLeft" state="frozen"/>
      <selection pane="bottomLeft" activeCell="B10" sqref="B10"/>
    </sheetView>
  </sheetViews>
  <sheetFormatPr defaultColWidth="9.140625" defaultRowHeight="15" zeroHeight="1"/>
  <cols>
    <col min="1" max="1" width="2.42578125" style="12" customWidth="1"/>
    <col min="2" max="2" width="9.140625" style="12" customWidth="1"/>
    <col min="3" max="3" width="5.42578125" style="12" customWidth="1"/>
    <col min="4" max="4" width="11.140625" style="12" customWidth="1"/>
    <col min="5" max="5" width="4.5703125" style="12" customWidth="1"/>
    <col min="6" max="11" width="10.5703125" style="41" customWidth="1"/>
    <col min="12" max="12" width="4.5703125" style="12" customWidth="1"/>
    <col min="13" max="17" width="10.5703125" style="12" customWidth="1"/>
    <col min="18" max="18" width="10.85546875" style="12" customWidth="1"/>
    <col min="19" max="19" width="4.5703125" style="12" customWidth="1"/>
    <col min="20" max="25" width="10.5703125" style="12" customWidth="1"/>
    <col min="26" max="26" width="4.5703125" style="12" customWidth="1"/>
    <col min="27" max="28" width="14.42578125" style="12" hidden="1" customWidth="1"/>
    <col min="29" max="29" width="4.5703125" style="12" hidden="1" customWidth="1"/>
    <col min="30" max="35" width="10.5703125" style="12" hidden="1" customWidth="1"/>
    <col min="36" max="36" width="4.5703125" style="12" hidden="1" customWidth="1"/>
    <col min="37" max="42" width="10.5703125" style="12" hidden="1" customWidth="1"/>
    <col min="43" max="43" width="4.5703125" style="12" hidden="1" customWidth="1"/>
    <col min="44" max="49" width="10.5703125" style="12" hidden="1" customWidth="1"/>
    <col min="50" max="50" width="4.5703125" style="12" hidden="1" customWidth="1"/>
    <col min="51" max="56" width="10.5703125" style="12" hidden="1" customWidth="1"/>
    <col min="57" max="57" width="4.5703125" style="12" hidden="1" customWidth="1"/>
    <col min="58" max="63" width="10.5703125" style="12" hidden="1" customWidth="1"/>
    <col min="64" max="65" width="0" style="12" hidden="1" customWidth="1"/>
    <col min="66" max="16384" width="9.140625" style="12"/>
  </cols>
  <sheetData>
    <row r="1" spans="1:63" ht="46.5">
      <c r="B1" s="2" t="s">
        <v>131</v>
      </c>
      <c r="D1" s="3"/>
      <c r="E1" s="45"/>
      <c r="F1" s="46"/>
      <c r="G1" s="46"/>
      <c r="H1" s="46"/>
      <c r="I1" s="46"/>
      <c r="J1" s="46"/>
      <c r="K1" s="46"/>
      <c r="L1" s="4"/>
      <c r="M1" s="5"/>
      <c r="S1" s="4"/>
      <c r="Z1" s="4"/>
      <c r="AC1" s="4"/>
      <c r="AJ1" s="4"/>
      <c r="AQ1" s="4"/>
      <c r="AX1" s="4"/>
      <c r="BE1" s="4"/>
    </row>
    <row r="2" spans="1:63" ht="26.25">
      <c r="B2" s="7" t="str">
        <f>"New South Wales - December Quarter "&amp;Calculator!E2</f>
        <v>New South Wales - December Quarter 2024</v>
      </c>
      <c r="D2" s="8"/>
      <c r="E2" s="8"/>
      <c r="F2" s="47"/>
      <c r="G2" s="47"/>
      <c r="H2" s="47"/>
      <c r="I2" s="47"/>
      <c r="J2" s="47"/>
      <c r="K2" s="47"/>
      <c r="L2" s="9"/>
      <c r="M2" s="10"/>
      <c r="S2" s="9"/>
      <c r="Z2" s="9"/>
      <c r="AC2" s="9"/>
      <c r="AJ2" s="9"/>
      <c r="AQ2" s="9"/>
      <c r="AX2" s="9"/>
      <c r="BE2" s="9"/>
    </row>
    <row r="3" spans="1:63"/>
    <row r="4" spans="1:63">
      <c r="A4" s="42"/>
      <c r="B4" s="21" t="s">
        <v>33</v>
      </c>
      <c r="Y4" s="48" t="s">
        <v>36</v>
      </c>
      <c r="Z4" s="49"/>
      <c r="AA4" s="49"/>
      <c r="AB4" s="48" t="s">
        <v>36</v>
      </c>
      <c r="AC4" s="49"/>
      <c r="AD4" s="49"/>
      <c r="AE4" s="49"/>
      <c r="AF4" s="49"/>
      <c r="AG4" s="49"/>
      <c r="AH4" s="49"/>
      <c r="AI4" s="48" t="s">
        <v>36</v>
      </c>
      <c r="AJ4" s="49"/>
      <c r="AP4" s="48" t="s">
        <v>36</v>
      </c>
      <c r="AQ4" s="49"/>
      <c r="AW4" s="48" t="s">
        <v>36</v>
      </c>
      <c r="AX4" s="49"/>
      <c r="BD4" s="48" t="s">
        <v>36</v>
      </c>
      <c r="BE4" s="49"/>
      <c r="BK4" s="48" t="s">
        <v>36</v>
      </c>
    </row>
    <row r="5" spans="1:63">
      <c r="A5" s="42"/>
      <c r="B5" s="148" t="s">
        <v>28</v>
      </c>
      <c r="C5" s="148"/>
      <c r="D5" s="148"/>
      <c r="E5" s="148"/>
      <c r="F5" s="148"/>
      <c r="G5" s="148"/>
      <c r="H5" s="148"/>
      <c r="I5" s="148"/>
      <c r="J5" s="148"/>
      <c r="K5" s="134"/>
      <c r="L5" s="134"/>
      <c r="M5" s="134"/>
      <c r="N5" s="134"/>
      <c r="O5" s="40"/>
      <c r="P5" s="40"/>
      <c r="Q5" s="40"/>
      <c r="R5" s="40"/>
    </row>
    <row r="6" spans="1:63">
      <c r="A6" s="42"/>
      <c r="B6" s="148" t="s">
        <v>38</v>
      </c>
      <c r="C6" s="148"/>
      <c r="D6" s="148"/>
      <c r="E6" s="148"/>
      <c r="F6" s="148"/>
      <c r="G6" s="148"/>
      <c r="H6" s="148"/>
      <c r="I6" s="148"/>
      <c r="J6" s="148"/>
      <c r="K6" s="56"/>
      <c r="L6" s="40"/>
      <c r="M6" s="40"/>
      <c r="N6" s="40"/>
      <c r="O6" s="40"/>
      <c r="P6" s="40"/>
      <c r="Q6" s="40"/>
      <c r="R6" s="40"/>
    </row>
    <row r="7" spans="1:63">
      <c r="A7" s="42"/>
    </row>
    <row r="8" spans="1:63">
      <c r="B8" s="43"/>
    </row>
    <row r="9" spans="1:63" s="23" customFormat="1" ht="21.75" customHeight="1">
      <c r="B9" s="69" t="s">
        <v>2</v>
      </c>
      <c r="C9" s="85"/>
      <c r="D9" s="85"/>
      <c r="E9" s="116"/>
      <c r="F9" s="151" t="s">
        <v>12</v>
      </c>
      <c r="G9" s="151"/>
      <c r="H9" s="151"/>
      <c r="I9" s="151"/>
      <c r="J9" s="151"/>
      <c r="K9" s="151"/>
      <c r="L9" s="92"/>
      <c r="M9" s="149" t="s">
        <v>18</v>
      </c>
      <c r="N9" s="149"/>
      <c r="O9" s="149"/>
      <c r="P9" s="149"/>
      <c r="Q9" s="149"/>
      <c r="R9" s="149"/>
      <c r="S9" s="92"/>
      <c r="T9" s="149" t="s">
        <v>75</v>
      </c>
      <c r="U9" s="149"/>
      <c r="V9" s="149"/>
      <c r="W9" s="149"/>
      <c r="X9" s="149"/>
      <c r="Y9" s="149"/>
      <c r="Z9" s="92"/>
      <c r="AA9" s="144" t="s">
        <v>77</v>
      </c>
      <c r="AB9" s="150"/>
      <c r="AC9" s="92"/>
      <c r="AD9" s="149" t="s">
        <v>45</v>
      </c>
      <c r="AE9" s="149"/>
      <c r="AF9" s="149"/>
      <c r="AG9" s="149"/>
      <c r="AH9" s="149"/>
      <c r="AI9" s="149"/>
      <c r="AJ9" s="92"/>
      <c r="AK9" s="149" t="s">
        <v>44</v>
      </c>
      <c r="AL9" s="149"/>
      <c r="AM9" s="149"/>
      <c r="AN9" s="149"/>
      <c r="AO9" s="149"/>
      <c r="AP9" s="149"/>
      <c r="AQ9" s="92"/>
      <c r="AR9" s="149" t="s">
        <v>47</v>
      </c>
      <c r="AS9" s="149"/>
      <c r="AT9" s="149"/>
      <c r="AU9" s="149"/>
      <c r="AV9" s="149"/>
      <c r="AW9" s="149"/>
      <c r="AX9" s="92"/>
      <c r="AY9" s="149" t="s">
        <v>46</v>
      </c>
      <c r="AZ9" s="149"/>
      <c r="BA9" s="149"/>
      <c r="BB9" s="149"/>
      <c r="BC9" s="149"/>
      <c r="BD9" s="149"/>
      <c r="BE9" s="92"/>
      <c r="BF9" s="149" t="s">
        <v>48</v>
      </c>
      <c r="BG9" s="149"/>
      <c r="BH9" s="149"/>
      <c r="BI9" s="149"/>
      <c r="BJ9" s="149"/>
      <c r="BK9" s="149"/>
    </row>
    <row r="10" spans="1:63" ht="38.25">
      <c r="B10" s="117" t="s">
        <v>39</v>
      </c>
      <c r="C10" s="93"/>
      <c r="D10" s="118" t="s">
        <v>11</v>
      </c>
      <c r="E10" s="119"/>
      <c r="F10" s="120" t="s">
        <v>23</v>
      </c>
      <c r="G10" s="120" t="s">
        <v>22</v>
      </c>
      <c r="H10" s="120" t="s">
        <v>40</v>
      </c>
      <c r="I10" s="120" t="s">
        <v>41</v>
      </c>
      <c r="J10" s="120" t="s">
        <v>20</v>
      </c>
      <c r="K10" s="120" t="s">
        <v>21</v>
      </c>
      <c r="L10" s="121"/>
      <c r="M10" s="120" t="s">
        <v>17</v>
      </c>
      <c r="N10" s="120" t="s">
        <v>10</v>
      </c>
      <c r="O10" s="120" t="s">
        <v>13</v>
      </c>
      <c r="P10" s="120" t="s">
        <v>14</v>
      </c>
      <c r="Q10" s="120" t="s">
        <v>15</v>
      </c>
      <c r="R10" s="120" t="s">
        <v>16</v>
      </c>
      <c r="S10" s="121"/>
      <c r="T10" s="120" t="s">
        <v>17</v>
      </c>
      <c r="U10" s="120" t="s">
        <v>10</v>
      </c>
      <c r="V10" s="120" t="s">
        <v>13</v>
      </c>
      <c r="W10" s="120" t="s">
        <v>14</v>
      </c>
      <c r="X10" s="120" t="s">
        <v>15</v>
      </c>
      <c r="Y10" s="120" t="s">
        <v>16</v>
      </c>
      <c r="Z10" s="121"/>
      <c r="AA10" s="122" t="s">
        <v>25</v>
      </c>
      <c r="AB10" s="122" t="s">
        <v>26</v>
      </c>
      <c r="AC10" s="121"/>
      <c r="AD10" s="123">
        <v>0</v>
      </c>
      <c r="AE10" s="120" t="s">
        <v>49</v>
      </c>
      <c r="AF10" s="120" t="s">
        <v>50</v>
      </c>
      <c r="AG10" s="120" t="s">
        <v>51</v>
      </c>
      <c r="AH10" s="120" t="s">
        <v>52</v>
      </c>
      <c r="AI10" s="120" t="s">
        <v>53</v>
      </c>
      <c r="AJ10" s="121"/>
      <c r="AK10" s="123">
        <v>0</v>
      </c>
      <c r="AL10" s="120" t="s">
        <v>49</v>
      </c>
      <c r="AM10" s="120" t="s">
        <v>50</v>
      </c>
      <c r="AN10" s="120" t="s">
        <v>51</v>
      </c>
      <c r="AO10" s="120" t="s">
        <v>52</v>
      </c>
      <c r="AP10" s="120" t="s">
        <v>53</v>
      </c>
      <c r="AQ10" s="121"/>
      <c r="AR10" s="123">
        <v>0</v>
      </c>
      <c r="AS10" s="120" t="s">
        <v>49</v>
      </c>
      <c r="AT10" s="120" t="s">
        <v>50</v>
      </c>
      <c r="AU10" s="120" t="s">
        <v>51</v>
      </c>
      <c r="AV10" s="120" t="s">
        <v>52</v>
      </c>
      <c r="AW10" s="120" t="s">
        <v>53</v>
      </c>
      <c r="AX10" s="121"/>
      <c r="AY10" s="123">
        <v>0</v>
      </c>
      <c r="AZ10" s="120" t="s">
        <v>49</v>
      </c>
      <c r="BA10" s="120" t="s">
        <v>50</v>
      </c>
      <c r="BB10" s="120" t="s">
        <v>51</v>
      </c>
      <c r="BC10" s="120" t="s">
        <v>52</v>
      </c>
      <c r="BD10" s="120" t="s">
        <v>53</v>
      </c>
      <c r="BE10" s="121"/>
      <c r="BF10" s="123">
        <v>0</v>
      </c>
      <c r="BG10" s="120" t="s">
        <v>49</v>
      </c>
      <c r="BH10" s="120" t="s">
        <v>50</v>
      </c>
      <c r="BI10" s="120" t="s">
        <v>51</v>
      </c>
      <c r="BJ10" s="120" t="s">
        <v>52</v>
      </c>
      <c r="BK10" s="120" t="s">
        <v>53</v>
      </c>
    </row>
    <row r="11" spans="1:63" s="42" customFormat="1">
      <c r="A11" s="12"/>
      <c r="B11" s="124">
        <v>40878</v>
      </c>
      <c r="C11" s="90"/>
      <c r="D11" s="125">
        <f>VLOOKUP($B$9&amp;"-"&amp;$B11,Database!$1:$1048576,10,FALSE)</f>
        <v>105</v>
      </c>
      <c r="E11" s="126"/>
      <c r="F11" s="127">
        <f>VLOOKUP($B$9&amp;"-"&amp;$B11,Database!$1:$1048576,4,FALSE)</f>
        <v>18.186361492329464</v>
      </c>
      <c r="G11" s="127">
        <f>VLOOKUP($B$9&amp;"-"&amp;$B11,Database!$1:$1048576,5,FALSE)</f>
        <v>8.5086000000000013</v>
      </c>
      <c r="H11" s="127">
        <f>VLOOKUP($B$9&amp;"-"&amp;$B11,Database!$1:$1048576,6,FALSE)</f>
        <v>-15.205885986388445</v>
      </c>
      <c r="I11" s="127">
        <f>VLOOKUP($B$9&amp;"-"&amp;$B11,Database!$1:$1048576,7,FALSE)</f>
        <v>-10.81554210372633</v>
      </c>
      <c r="J11" s="127">
        <f>VLOOKUP($B$9&amp;"-"&amp;$B11,Database!$1:$1048576,8,FALSE)</f>
        <v>-41.537999999999997</v>
      </c>
      <c r="K11" s="127">
        <f>VLOOKUP($B$9&amp;"-"&amp;$B11,Database!$1:$1048576,9,FALSE)</f>
        <v>-20.906400000000001</v>
      </c>
      <c r="L11" s="112"/>
      <c r="M11" s="128">
        <f>VLOOKUP($B$9&amp;"-"&amp;$B11,Database!$1:$1048576,12,FALSE)</f>
        <v>-8.0896000000000026</v>
      </c>
      <c r="N11" s="128">
        <f>VLOOKUP($B$9&amp;"-"&amp;$B11,Database!$1:$1048576,13,FALSE)</f>
        <v>1.8304000000000005</v>
      </c>
      <c r="O11" s="128">
        <f>VLOOKUP($B$9&amp;"-"&amp;$B11,Database!$1:$1048576,14,FALSE)</f>
        <v>0.29610000000000031</v>
      </c>
      <c r="P11" s="128">
        <f>VLOOKUP($B$9&amp;"-"&amp;$B11,Database!$1:$1048576,15,FALSE)</f>
        <v>-13.167000000000002</v>
      </c>
      <c r="Q11" s="128">
        <f>VLOOKUP($B$9&amp;"-"&amp;$B11,Database!$1:$1048576,16,FALSE)</f>
        <v>13.332683987954645</v>
      </c>
      <c r="R11" s="128">
        <f>VLOOKUP($B$9&amp;"-"&amp;$B11,Database!$1:$1048576,17,FALSE)</f>
        <v>-16.215</v>
      </c>
      <c r="S11" s="112"/>
      <c r="T11" s="128">
        <f>VLOOKUP($B$9&amp;"-"&amp;$B11,Database!$1:$1048576,18,FALSE)</f>
        <v>12.237344611047034</v>
      </c>
      <c r="U11" s="128">
        <f>VLOOKUP($B$9&amp;"-"&amp;$B11,Database!$1:$1048576,19,FALSE)</f>
        <v>13.673857028724411</v>
      </c>
      <c r="V11" s="128">
        <f>VLOOKUP($B$9&amp;"-"&amp;$B11,Database!$1:$1048576,20,FALSE)</f>
        <v>13.014482264115317</v>
      </c>
      <c r="W11" s="128">
        <f>VLOOKUP($B$9&amp;"-"&amp;$B11,Database!$1:$1048576,21,FALSE)</f>
        <v>0</v>
      </c>
      <c r="X11" s="128">
        <f>VLOOKUP($B$9&amp;"-"&amp;$B11,Database!$1:$1048576,22,FALSE)</f>
        <v>38.353664367188024</v>
      </c>
      <c r="Y11" s="128">
        <f>VLOOKUP($B$9&amp;"-"&amp;$B11,Database!$1:$1048576,23,FALSE)</f>
        <v>-2.3150076357073441</v>
      </c>
      <c r="Z11" s="112"/>
      <c r="AA11" s="128" t="str">
        <f>VLOOKUP($B$9&amp;"-"&amp;$B11,Database!$1:$1048576,24,FALSE)</f>
        <v>-</v>
      </c>
      <c r="AB11" s="128" t="str">
        <f>VLOOKUP($B$9&amp;"-"&amp;$B11,Database!$1:$1048576,25,FALSE)</f>
        <v>-</v>
      </c>
      <c r="AC11" s="107"/>
      <c r="AD11" s="129" t="str">
        <f>VLOOKUP($B$9&amp;"-"&amp;$B11,Database!$1:$1048576,26,FALSE)</f>
        <v>-</v>
      </c>
      <c r="AE11" s="129" t="str">
        <f>VLOOKUP($B$9&amp;"-"&amp;$B11,Database!$1:$1048576,27,FALSE)</f>
        <v>-</v>
      </c>
      <c r="AF11" s="129" t="str">
        <f>VLOOKUP($B$9&amp;"-"&amp;$B11,Database!$1:$1048576,28,FALSE)</f>
        <v>-</v>
      </c>
      <c r="AG11" s="129" t="str">
        <f>VLOOKUP($B$9&amp;"-"&amp;$B11,Database!$1:$1048576,29,FALSE)</f>
        <v>-</v>
      </c>
      <c r="AH11" s="129" t="str">
        <f>VLOOKUP($B$9&amp;"-"&amp;$B11,Database!$1:$1048576,30,FALSE)</f>
        <v>-</v>
      </c>
      <c r="AI11" s="129" t="str">
        <f>VLOOKUP($B$9&amp;"-"&amp;$B11,Database!$1:$1048576,31,FALSE)</f>
        <v>-</v>
      </c>
      <c r="AJ11" s="103"/>
      <c r="AK11" s="129" t="str">
        <f>VLOOKUP($B$9&amp;"-"&amp;$B11,Database!$1:$1048576,32,FALSE)</f>
        <v>-</v>
      </c>
      <c r="AL11" s="129" t="str">
        <f>VLOOKUP($B$9&amp;"-"&amp;$B11,Database!$1:$1048576,33,FALSE)</f>
        <v>-</v>
      </c>
      <c r="AM11" s="129" t="str">
        <f>VLOOKUP($B$9&amp;"-"&amp;$B11,Database!$1:$1048576,34,FALSE)</f>
        <v>-</v>
      </c>
      <c r="AN11" s="129" t="str">
        <f>VLOOKUP($B$9&amp;"-"&amp;$B11,Database!$1:$1048576,35,FALSE)</f>
        <v>-</v>
      </c>
      <c r="AO11" s="129" t="str">
        <f>VLOOKUP($B$9&amp;"-"&amp;$B11,Database!$1:$1048576,36,FALSE)</f>
        <v>-</v>
      </c>
      <c r="AP11" s="129" t="str">
        <f>VLOOKUP($B$9&amp;"-"&amp;$B11,Database!$1:$1048576,37,FALSE)</f>
        <v>-</v>
      </c>
      <c r="AQ11" s="103"/>
      <c r="AR11" s="129" t="str">
        <f>VLOOKUP($B$9&amp;"-"&amp;$B11,Database!$1:$1048576,38,FALSE)</f>
        <v>-</v>
      </c>
      <c r="AS11" s="129" t="str">
        <f>VLOOKUP($B$9&amp;"-"&amp;$B11,Database!$1:$1048576,39,FALSE)</f>
        <v>-</v>
      </c>
      <c r="AT11" s="129" t="str">
        <f>VLOOKUP($B$9&amp;"-"&amp;$B11,Database!$1:$1048576,40,FALSE)</f>
        <v>-</v>
      </c>
      <c r="AU11" s="129" t="str">
        <f>VLOOKUP($B$9&amp;"-"&amp;$B11,Database!$1:$1048576,41,FALSE)</f>
        <v>-</v>
      </c>
      <c r="AV11" s="129" t="str">
        <f>VLOOKUP($B$9&amp;"-"&amp;$B11,Database!$1:$1048576,42,FALSE)</f>
        <v>-</v>
      </c>
      <c r="AW11" s="129" t="str">
        <f>VLOOKUP($B$9&amp;"-"&amp;$B11,Database!$1:$1048576,43,FALSE)</f>
        <v>-</v>
      </c>
      <c r="AX11" s="103"/>
      <c r="AY11" s="129" t="str">
        <f>VLOOKUP($B$9&amp;"-"&amp;$B11,Database!$1:$1048576,44,FALSE)</f>
        <v>-</v>
      </c>
      <c r="AZ11" s="129" t="str">
        <f>VLOOKUP($B$9&amp;"-"&amp;$B11,Database!$1:$1048576,45,FALSE)</f>
        <v>-</v>
      </c>
      <c r="BA11" s="129" t="str">
        <f>VLOOKUP($B$9&amp;"-"&amp;$B11,Database!$1:$1048576,46,FALSE)</f>
        <v>-</v>
      </c>
      <c r="BB11" s="129" t="str">
        <f>VLOOKUP($B$9&amp;"-"&amp;$B11,Database!$1:$1048576,47,FALSE)</f>
        <v>-</v>
      </c>
      <c r="BC11" s="129" t="str">
        <f>VLOOKUP($B$9&amp;"-"&amp;$B11,Database!$1:$1048576,48,FALSE)</f>
        <v>-</v>
      </c>
      <c r="BD11" s="129" t="str">
        <f>VLOOKUP($B$9&amp;"-"&amp;$B11,Database!$1:$1048576,49,FALSE)</f>
        <v>-</v>
      </c>
      <c r="BE11" s="103"/>
      <c r="BF11" s="129" t="str">
        <f>VLOOKUP($B$9&amp;"-"&amp;$B11,Database!$1:$1048576,50,FALSE)</f>
        <v>-</v>
      </c>
      <c r="BG11" s="129" t="str">
        <f>VLOOKUP($B$9&amp;"-"&amp;$B11,Database!$1:$1048576,51,FALSE)</f>
        <v>-</v>
      </c>
      <c r="BH11" s="129" t="str">
        <f>VLOOKUP($B$9&amp;"-"&amp;$B11,Database!$1:$1048576,52,FALSE)</f>
        <v>-</v>
      </c>
      <c r="BI11" s="129" t="str">
        <f>VLOOKUP($B$9&amp;"-"&amp;$B11,Database!$1:$1048576,53,FALSE)</f>
        <v>-</v>
      </c>
      <c r="BJ11" s="129" t="str">
        <f>VLOOKUP($B$9&amp;"-"&amp;$B11,Database!$1:$1048576,54,FALSE)</f>
        <v>-</v>
      </c>
      <c r="BK11" s="129" t="str">
        <f>VLOOKUP($B$9&amp;"-"&amp;$B11,Database!$1:$1048576,55,FALSE)</f>
        <v>-</v>
      </c>
    </row>
    <row r="12" spans="1:63" s="42" customFormat="1">
      <c r="A12" s="12"/>
      <c r="B12" s="124">
        <v>40969</v>
      </c>
      <c r="C12" s="90"/>
      <c r="D12" s="125">
        <f>VLOOKUP($B$9&amp;"-"&amp;$B12,Database!$1:$1048576,10,FALSE)</f>
        <v>113</v>
      </c>
      <c r="E12" s="126"/>
      <c r="F12" s="127">
        <f>VLOOKUP($B$9&amp;"-"&amp;$B12,Database!$1:$1048576,4,FALSE)</f>
        <v>34.023376515958269</v>
      </c>
      <c r="G12" s="127">
        <f>VLOOKUP($B$9&amp;"-"&amp;$B12,Database!$1:$1048576,5,FALSE)</f>
        <v>6.2505000000000024</v>
      </c>
      <c r="H12" s="127">
        <f>VLOOKUP($B$9&amp;"-"&amp;$B12,Database!$1:$1048576,6,FALSE)</f>
        <v>-3.5925497048210824</v>
      </c>
      <c r="I12" s="127">
        <f>VLOOKUP($B$9&amp;"-"&amp;$B12,Database!$1:$1048576,7,FALSE)</f>
        <v>-6.246982339016756</v>
      </c>
      <c r="J12" s="127">
        <f>VLOOKUP($B$9&amp;"-"&amp;$B12,Database!$1:$1048576,8,FALSE)</f>
        <v>-15.806299999999998</v>
      </c>
      <c r="K12" s="127">
        <f>VLOOKUP($B$9&amp;"-"&amp;$B12,Database!$1:$1048576,9,FALSE)</f>
        <v>-7.1335999999999986</v>
      </c>
      <c r="L12" s="112"/>
      <c r="M12" s="128">
        <f>VLOOKUP($B$9&amp;"-"&amp;$B12,Database!$1:$1048576,12,FALSE)</f>
        <v>-0.69160000000000055</v>
      </c>
      <c r="N12" s="128">
        <f>VLOOKUP($B$9&amp;"-"&amp;$B12,Database!$1:$1048576,13,FALSE)</f>
        <v>8.5484000000000009</v>
      </c>
      <c r="O12" s="128">
        <f>VLOOKUP($B$9&amp;"-"&amp;$B12,Database!$1:$1048576,14,FALSE)</f>
        <v>4.1400000000000015</v>
      </c>
      <c r="P12" s="128">
        <f>VLOOKUP($B$9&amp;"-"&amp;$B12,Database!$1:$1048576,15,FALSE)</f>
        <v>-13.461600000000001</v>
      </c>
      <c r="Q12" s="128">
        <f>VLOOKUP($B$9&amp;"-"&amp;$B12,Database!$1:$1048576,16,FALSE)</f>
        <v>14.201931328253432</v>
      </c>
      <c r="R12" s="128">
        <f>VLOOKUP($B$9&amp;"-"&amp;$B12,Database!$1:$1048576,17,FALSE)</f>
        <v>-3.2142000000000013</v>
      </c>
      <c r="S12" s="112"/>
      <c r="T12" s="128">
        <f>VLOOKUP($B$9&amp;"-"&amp;$B12,Database!$1:$1048576,18,FALSE)</f>
        <v>13.537391052615254</v>
      </c>
      <c r="U12" s="128">
        <f>VLOOKUP($B$9&amp;"-"&amp;$B12,Database!$1:$1048576,19,FALSE)</f>
        <v>12.133869583647808</v>
      </c>
      <c r="V12" s="128">
        <f>VLOOKUP($B$9&amp;"-"&amp;$B12,Database!$1:$1048576,20,FALSE)</f>
        <v>16.286018548195322</v>
      </c>
      <c r="W12" s="128">
        <f>VLOOKUP($B$9&amp;"-"&amp;$B12,Database!$1:$1048576,21,FALSE)</f>
        <v>-0.40477248994530607</v>
      </c>
      <c r="X12" s="128">
        <f>VLOOKUP($B$9&amp;"-"&amp;$B12,Database!$1:$1048576,22,FALSE)</f>
        <v>38.033880956565795</v>
      </c>
      <c r="Y12" s="128">
        <f>VLOOKUP($B$9&amp;"-"&amp;$B12,Database!$1:$1048576,23,FALSE)</f>
        <v>5.3628477786623394</v>
      </c>
      <c r="Z12" s="112"/>
      <c r="AA12" s="128" t="str">
        <f>VLOOKUP($B$9&amp;"-"&amp;$B12,Database!$1:$1048576,24,FALSE)</f>
        <v>-</v>
      </c>
      <c r="AB12" s="128" t="str">
        <f>VLOOKUP($B$9&amp;"-"&amp;$B12,Database!$1:$1048576,25,FALSE)</f>
        <v>-</v>
      </c>
      <c r="AC12" s="107"/>
      <c r="AD12" s="129" t="str">
        <f>VLOOKUP($B$9&amp;"-"&amp;$B12,Database!$1:$1048576,26,FALSE)</f>
        <v>-</v>
      </c>
      <c r="AE12" s="129" t="str">
        <f>VLOOKUP($B$9&amp;"-"&amp;$B12,Database!$1:$1048576,27,FALSE)</f>
        <v>-</v>
      </c>
      <c r="AF12" s="129" t="str">
        <f>VLOOKUP($B$9&amp;"-"&amp;$B12,Database!$1:$1048576,28,FALSE)</f>
        <v>-</v>
      </c>
      <c r="AG12" s="129" t="str">
        <f>VLOOKUP($B$9&amp;"-"&amp;$B12,Database!$1:$1048576,29,FALSE)</f>
        <v>-</v>
      </c>
      <c r="AH12" s="129" t="str">
        <f>VLOOKUP($B$9&amp;"-"&amp;$B12,Database!$1:$1048576,30,FALSE)</f>
        <v>-</v>
      </c>
      <c r="AI12" s="129" t="str">
        <f>VLOOKUP($B$9&amp;"-"&amp;$B12,Database!$1:$1048576,31,FALSE)</f>
        <v>-</v>
      </c>
      <c r="AJ12" s="103"/>
      <c r="AK12" s="129" t="str">
        <f>VLOOKUP($B$9&amp;"-"&amp;$B12,Database!$1:$1048576,32,FALSE)</f>
        <v>-</v>
      </c>
      <c r="AL12" s="129" t="str">
        <f>VLOOKUP($B$9&amp;"-"&amp;$B12,Database!$1:$1048576,33,FALSE)</f>
        <v>-</v>
      </c>
      <c r="AM12" s="129" t="str">
        <f>VLOOKUP($B$9&amp;"-"&amp;$B12,Database!$1:$1048576,34,FALSE)</f>
        <v>-</v>
      </c>
      <c r="AN12" s="129" t="str">
        <f>VLOOKUP($B$9&amp;"-"&amp;$B12,Database!$1:$1048576,35,FALSE)</f>
        <v>-</v>
      </c>
      <c r="AO12" s="129" t="str">
        <f>VLOOKUP($B$9&amp;"-"&amp;$B12,Database!$1:$1048576,36,FALSE)</f>
        <v>-</v>
      </c>
      <c r="AP12" s="129" t="str">
        <f>VLOOKUP($B$9&amp;"-"&amp;$B12,Database!$1:$1048576,37,FALSE)</f>
        <v>-</v>
      </c>
      <c r="AQ12" s="103"/>
      <c r="AR12" s="129" t="str">
        <f>VLOOKUP($B$9&amp;"-"&amp;$B12,Database!$1:$1048576,38,FALSE)</f>
        <v>-</v>
      </c>
      <c r="AS12" s="129" t="str">
        <f>VLOOKUP($B$9&amp;"-"&amp;$B12,Database!$1:$1048576,39,FALSE)</f>
        <v>-</v>
      </c>
      <c r="AT12" s="129" t="str">
        <f>VLOOKUP($B$9&amp;"-"&amp;$B12,Database!$1:$1048576,40,FALSE)</f>
        <v>-</v>
      </c>
      <c r="AU12" s="129" t="str">
        <f>VLOOKUP($B$9&amp;"-"&amp;$B12,Database!$1:$1048576,41,FALSE)</f>
        <v>-</v>
      </c>
      <c r="AV12" s="129" t="str">
        <f>VLOOKUP($B$9&amp;"-"&amp;$B12,Database!$1:$1048576,42,FALSE)</f>
        <v>-</v>
      </c>
      <c r="AW12" s="129" t="str">
        <f>VLOOKUP($B$9&amp;"-"&amp;$B12,Database!$1:$1048576,43,FALSE)</f>
        <v>-</v>
      </c>
      <c r="AX12" s="103"/>
      <c r="AY12" s="129" t="str">
        <f>VLOOKUP($B$9&amp;"-"&amp;$B12,Database!$1:$1048576,44,FALSE)</f>
        <v>-</v>
      </c>
      <c r="AZ12" s="129" t="str">
        <f>VLOOKUP($B$9&amp;"-"&amp;$B12,Database!$1:$1048576,45,FALSE)</f>
        <v>-</v>
      </c>
      <c r="BA12" s="129" t="str">
        <f>VLOOKUP($B$9&amp;"-"&amp;$B12,Database!$1:$1048576,46,FALSE)</f>
        <v>-</v>
      </c>
      <c r="BB12" s="129" t="str">
        <f>VLOOKUP($B$9&amp;"-"&amp;$B12,Database!$1:$1048576,47,FALSE)</f>
        <v>-</v>
      </c>
      <c r="BC12" s="129" t="str">
        <f>VLOOKUP($B$9&amp;"-"&amp;$B12,Database!$1:$1048576,48,FALSE)</f>
        <v>-</v>
      </c>
      <c r="BD12" s="129" t="str">
        <f>VLOOKUP($B$9&amp;"-"&amp;$B12,Database!$1:$1048576,49,FALSE)</f>
        <v>-</v>
      </c>
      <c r="BE12" s="103"/>
      <c r="BF12" s="129" t="str">
        <f>VLOOKUP($B$9&amp;"-"&amp;$B12,Database!$1:$1048576,50,FALSE)</f>
        <v>-</v>
      </c>
      <c r="BG12" s="129" t="str">
        <f>VLOOKUP($B$9&amp;"-"&amp;$B12,Database!$1:$1048576,51,FALSE)</f>
        <v>-</v>
      </c>
      <c r="BH12" s="129" t="str">
        <f>VLOOKUP($B$9&amp;"-"&amp;$B12,Database!$1:$1048576,52,FALSE)</f>
        <v>-</v>
      </c>
      <c r="BI12" s="129" t="str">
        <f>VLOOKUP($B$9&amp;"-"&amp;$B12,Database!$1:$1048576,53,FALSE)</f>
        <v>-</v>
      </c>
      <c r="BJ12" s="129" t="str">
        <f>VLOOKUP($B$9&amp;"-"&amp;$B12,Database!$1:$1048576,54,FALSE)</f>
        <v>-</v>
      </c>
      <c r="BK12" s="129" t="str">
        <f>VLOOKUP($B$9&amp;"-"&amp;$B12,Database!$1:$1048576,55,FALSE)</f>
        <v>-</v>
      </c>
    </row>
    <row r="13" spans="1:63" s="42" customFormat="1">
      <c r="A13" s="12"/>
      <c r="B13" s="124">
        <v>41061</v>
      </c>
      <c r="C13" s="85"/>
      <c r="D13" s="125">
        <f>VLOOKUP($B$9&amp;"-"&amp;$B13,Database!$1:$1048576,10,FALSE)</f>
        <v>105.60572746798186</v>
      </c>
      <c r="E13" s="126"/>
      <c r="F13" s="127">
        <f>VLOOKUP($B$9&amp;"-"&amp;$B13,Database!$1:$1048576,4,FALSE)</f>
        <v>26.836975673898753</v>
      </c>
      <c r="G13" s="127">
        <f>VLOOKUP($B$9&amp;"-"&amp;$B13,Database!$1:$1048576,5,FALSE)</f>
        <v>2.3773833004602252</v>
      </c>
      <c r="H13" s="127">
        <f>VLOOKUP($B$9&amp;"-"&amp;$B13,Database!$1:$1048576,6,FALSE)</f>
        <v>-7.1607626561472726</v>
      </c>
      <c r="I13" s="127">
        <f>VLOOKUP($B$9&amp;"-"&amp;$B13,Database!$1:$1048576,7,FALSE)</f>
        <v>-12.545543793157655</v>
      </c>
      <c r="J13" s="127">
        <f>VLOOKUP($B$9&amp;"-"&amp;$B13,Database!$1:$1048576,8,FALSE)</f>
        <v>-53.385088757396446</v>
      </c>
      <c r="K13" s="127">
        <f>VLOOKUP($B$9&amp;"-"&amp;$B13,Database!$1:$1048576,9,FALSE)</f>
        <v>-7.349375410913872</v>
      </c>
      <c r="L13" s="112"/>
      <c r="M13" s="128">
        <f>VLOOKUP($B$9&amp;"-"&amp;$B13,Database!$1:$1048576,12,FALSE)</f>
        <v>-5.4490466798159103</v>
      </c>
      <c r="N13" s="128">
        <f>VLOOKUP($B$9&amp;"-"&amp;$B13,Database!$1:$1048576,13,FALSE)</f>
        <v>2.140907297830374</v>
      </c>
      <c r="O13" s="128">
        <f>VLOOKUP($B$9&amp;"-"&amp;$B13,Database!$1:$1048576,14,FALSE)</f>
        <v>3.2444970414201202</v>
      </c>
      <c r="P13" s="128">
        <f>VLOOKUP($B$9&amp;"-"&amp;$B13,Database!$1:$1048576,15,FALSE)</f>
        <v>-15.901538461538458</v>
      </c>
      <c r="Q13" s="128">
        <f>VLOOKUP($B$9&amp;"-"&amp;$B13,Database!$1:$1048576,16,FALSE)</f>
        <v>10.579881656804734</v>
      </c>
      <c r="R13" s="128">
        <f>VLOOKUP($B$9&amp;"-"&amp;$B13,Database!$1:$1048576,17,FALSE)</f>
        <v>-4.4989349112426034</v>
      </c>
      <c r="S13" s="112"/>
      <c r="T13" s="128">
        <f>VLOOKUP($B$9&amp;"-"&amp;$B13,Database!$1:$1048576,18,FALSE)</f>
        <v>14.838869165023013</v>
      </c>
      <c r="U13" s="128">
        <f>VLOOKUP($B$9&amp;"-"&amp;$B13,Database!$1:$1048576,19,FALSE)</f>
        <v>11.442998027613411</v>
      </c>
      <c r="V13" s="128">
        <f>VLOOKUP($B$9&amp;"-"&amp;$B13,Database!$1:$1048576,20,FALSE)</f>
        <v>15.247442472057855</v>
      </c>
      <c r="W13" s="128">
        <f>VLOOKUP($B$9&amp;"-"&amp;$B13,Database!$1:$1048576,21,FALSE)</f>
        <v>-0.53743589743589759</v>
      </c>
      <c r="X13" s="128">
        <f>VLOOKUP($B$9&amp;"-"&amp;$B13,Database!$1:$1048576,22,FALSE)</f>
        <v>32.129914529914522</v>
      </c>
      <c r="Y13" s="128">
        <f>VLOOKUP($B$9&amp;"-"&amp;$B13,Database!$1:$1048576,23,FALSE)</f>
        <v>5.1050624589086127</v>
      </c>
      <c r="Z13" s="112"/>
      <c r="AA13" s="128" t="str">
        <f>VLOOKUP($B$9&amp;"-"&amp;$B13,Database!$1:$1048576,24,FALSE)</f>
        <v>-</v>
      </c>
      <c r="AB13" s="128" t="str">
        <f>VLOOKUP($B$9&amp;"-"&amp;$B13,Database!$1:$1048576,25,FALSE)</f>
        <v>-</v>
      </c>
      <c r="AC13" s="107"/>
      <c r="AD13" s="129" t="str">
        <f>VLOOKUP($B$9&amp;"-"&amp;$B13,Database!$1:$1048576,26,FALSE)</f>
        <v>-</v>
      </c>
      <c r="AE13" s="129" t="str">
        <f>VLOOKUP($B$9&amp;"-"&amp;$B13,Database!$1:$1048576,27,FALSE)</f>
        <v>-</v>
      </c>
      <c r="AF13" s="129" t="str">
        <f>VLOOKUP($B$9&amp;"-"&amp;$B13,Database!$1:$1048576,28,FALSE)</f>
        <v>-</v>
      </c>
      <c r="AG13" s="129" t="str">
        <f>VLOOKUP($B$9&amp;"-"&amp;$B13,Database!$1:$1048576,29,FALSE)</f>
        <v>-</v>
      </c>
      <c r="AH13" s="129" t="str">
        <f>VLOOKUP($B$9&amp;"-"&amp;$B13,Database!$1:$1048576,30,FALSE)</f>
        <v>-</v>
      </c>
      <c r="AI13" s="129" t="str">
        <f>VLOOKUP($B$9&amp;"-"&amp;$B13,Database!$1:$1048576,31,FALSE)</f>
        <v>-</v>
      </c>
      <c r="AJ13" s="103"/>
      <c r="AK13" s="129" t="str">
        <f>VLOOKUP($B$9&amp;"-"&amp;$B13,Database!$1:$1048576,32,FALSE)</f>
        <v>-</v>
      </c>
      <c r="AL13" s="129" t="str">
        <f>VLOOKUP($B$9&amp;"-"&amp;$B13,Database!$1:$1048576,33,FALSE)</f>
        <v>-</v>
      </c>
      <c r="AM13" s="129" t="str">
        <f>VLOOKUP($B$9&amp;"-"&amp;$B13,Database!$1:$1048576,34,FALSE)</f>
        <v>-</v>
      </c>
      <c r="AN13" s="129" t="str">
        <f>VLOOKUP($B$9&amp;"-"&amp;$B13,Database!$1:$1048576,35,FALSE)</f>
        <v>-</v>
      </c>
      <c r="AO13" s="129" t="str">
        <f>VLOOKUP($B$9&amp;"-"&amp;$B13,Database!$1:$1048576,36,FALSE)</f>
        <v>-</v>
      </c>
      <c r="AP13" s="129" t="str">
        <f>VLOOKUP($B$9&amp;"-"&amp;$B13,Database!$1:$1048576,37,FALSE)</f>
        <v>-</v>
      </c>
      <c r="AQ13" s="103"/>
      <c r="AR13" s="129" t="str">
        <f>VLOOKUP($B$9&amp;"-"&amp;$B13,Database!$1:$1048576,38,FALSE)</f>
        <v>-</v>
      </c>
      <c r="AS13" s="129" t="str">
        <f>VLOOKUP($B$9&amp;"-"&amp;$B13,Database!$1:$1048576,39,FALSE)</f>
        <v>-</v>
      </c>
      <c r="AT13" s="129" t="str">
        <f>VLOOKUP($B$9&amp;"-"&amp;$B13,Database!$1:$1048576,40,FALSE)</f>
        <v>-</v>
      </c>
      <c r="AU13" s="129" t="str">
        <f>VLOOKUP($B$9&amp;"-"&amp;$B13,Database!$1:$1048576,41,FALSE)</f>
        <v>-</v>
      </c>
      <c r="AV13" s="129" t="str">
        <f>VLOOKUP($B$9&amp;"-"&amp;$B13,Database!$1:$1048576,42,FALSE)</f>
        <v>-</v>
      </c>
      <c r="AW13" s="129" t="str">
        <f>VLOOKUP($B$9&amp;"-"&amp;$B13,Database!$1:$1048576,43,FALSE)</f>
        <v>-</v>
      </c>
      <c r="AX13" s="103"/>
      <c r="AY13" s="129" t="str">
        <f>VLOOKUP($B$9&amp;"-"&amp;$B13,Database!$1:$1048576,44,FALSE)</f>
        <v>-</v>
      </c>
      <c r="AZ13" s="129" t="str">
        <f>VLOOKUP($B$9&amp;"-"&amp;$B13,Database!$1:$1048576,45,FALSE)</f>
        <v>-</v>
      </c>
      <c r="BA13" s="129" t="str">
        <f>VLOOKUP($B$9&amp;"-"&amp;$B13,Database!$1:$1048576,46,FALSE)</f>
        <v>-</v>
      </c>
      <c r="BB13" s="129" t="str">
        <f>VLOOKUP($B$9&amp;"-"&amp;$B13,Database!$1:$1048576,47,FALSE)</f>
        <v>-</v>
      </c>
      <c r="BC13" s="129" t="str">
        <f>VLOOKUP($B$9&amp;"-"&amp;$B13,Database!$1:$1048576,48,FALSE)</f>
        <v>-</v>
      </c>
      <c r="BD13" s="129" t="str">
        <f>VLOOKUP($B$9&amp;"-"&amp;$B13,Database!$1:$1048576,49,FALSE)</f>
        <v>-</v>
      </c>
      <c r="BE13" s="103"/>
      <c r="BF13" s="129" t="str">
        <f>VLOOKUP($B$9&amp;"-"&amp;$B13,Database!$1:$1048576,50,FALSE)</f>
        <v>-</v>
      </c>
      <c r="BG13" s="129" t="str">
        <f>VLOOKUP($B$9&amp;"-"&amp;$B13,Database!$1:$1048576,51,FALSE)</f>
        <v>-</v>
      </c>
      <c r="BH13" s="129" t="str">
        <f>VLOOKUP($B$9&amp;"-"&amp;$B13,Database!$1:$1048576,52,FALSE)</f>
        <v>-</v>
      </c>
      <c r="BI13" s="129" t="str">
        <f>VLOOKUP($B$9&amp;"-"&amp;$B13,Database!$1:$1048576,53,FALSE)</f>
        <v>-</v>
      </c>
      <c r="BJ13" s="129" t="str">
        <f>VLOOKUP($B$9&amp;"-"&amp;$B13,Database!$1:$1048576,54,FALSE)</f>
        <v>-</v>
      </c>
      <c r="BK13" s="129" t="str">
        <f>VLOOKUP($B$9&amp;"-"&amp;$B13,Database!$1:$1048576,55,FALSE)</f>
        <v>-</v>
      </c>
    </row>
    <row r="14" spans="1:63" s="42" customFormat="1">
      <c r="A14" s="12"/>
      <c r="B14" s="124">
        <v>41153</v>
      </c>
      <c r="C14" s="85"/>
      <c r="D14" s="125">
        <f>VLOOKUP($B$9&amp;"-"&amp;$B14,Database!$1:$1048576,10,FALSE)</f>
        <v>107.41002266970899</v>
      </c>
      <c r="E14" s="126"/>
      <c r="F14" s="127">
        <f>VLOOKUP($B$9&amp;"-"&amp;$B14,Database!$1:$1048576,4,FALSE)</f>
        <v>33.946741153650628</v>
      </c>
      <c r="G14" s="127">
        <f>VLOOKUP($B$9&amp;"-"&amp;$B14,Database!$1:$1048576,5,FALSE)</f>
        <v>2.2385264503051538</v>
      </c>
      <c r="H14" s="127">
        <f>VLOOKUP($B$9&amp;"-"&amp;$B14,Database!$1:$1048576,6,FALSE)</f>
        <v>-11.630594174053757</v>
      </c>
      <c r="I14" s="127">
        <f>VLOOKUP($B$9&amp;"-"&amp;$B14,Database!$1:$1048576,7,FALSE)</f>
        <v>-6.4556950538730797</v>
      </c>
      <c r="J14" s="127">
        <f>VLOOKUP($B$9&amp;"-"&amp;$B14,Database!$1:$1048576,8,FALSE)</f>
        <v>-36.438236107744991</v>
      </c>
      <c r="K14" s="127">
        <f>VLOOKUP($B$9&amp;"-"&amp;$B14,Database!$1:$1048576,9,FALSE)</f>
        <v>-1.3271870147186871</v>
      </c>
      <c r="L14" s="112"/>
      <c r="M14" s="128">
        <f>VLOOKUP($B$9&amp;"-"&amp;$B14,Database!$1:$1048576,12,FALSE)</f>
        <v>5.4843571621503644</v>
      </c>
      <c r="N14" s="128">
        <f>VLOOKUP($B$9&amp;"-"&amp;$B14,Database!$1:$1048576,13,FALSE)</f>
        <v>1.5965576698826307</v>
      </c>
      <c r="O14" s="128">
        <f>VLOOKUP($B$9&amp;"-"&amp;$B14,Database!$1:$1048576,14,FALSE)</f>
        <v>3.8172947221793816</v>
      </c>
      <c r="P14" s="128">
        <f>VLOOKUP($B$9&amp;"-"&amp;$B14,Database!$1:$1048576,15,FALSE)</f>
        <v>-14.418551894040469</v>
      </c>
      <c r="Q14" s="128">
        <f>VLOOKUP($B$9&amp;"-"&amp;$B14,Database!$1:$1048576,16,FALSE)</f>
        <v>9.8986575532723116</v>
      </c>
      <c r="R14" s="128">
        <f>VLOOKUP($B$9&amp;"-"&amp;$B14,Database!$1:$1048576,17,FALSE)</f>
        <v>-0.52552166593632232</v>
      </c>
      <c r="S14" s="112"/>
      <c r="T14" s="128">
        <f>VLOOKUP($B$9&amp;"-"&amp;$B14,Database!$1:$1048576,18,FALSE)</f>
        <v>20.089208118820121</v>
      </c>
      <c r="U14" s="128">
        <f>VLOOKUP($B$9&amp;"-"&amp;$B14,Database!$1:$1048576,19,FALSE)</f>
        <v>15.391501400711089</v>
      </c>
      <c r="V14" s="128">
        <f>VLOOKUP($B$9&amp;"-"&amp;$B14,Database!$1:$1048576,20,FALSE)</f>
        <v>15.397213592732134</v>
      </c>
      <c r="W14" s="128">
        <f>VLOOKUP($B$9&amp;"-"&amp;$B14,Database!$1:$1048576,21,FALSE)</f>
        <v>0.87608705054229141</v>
      </c>
      <c r="X14" s="128">
        <f>VLOOKUP($B$9&amp;"-"&amp;$B14,Database!$1:$1048576,22,FALSE)</f>
        <v>29.324108959246779</v>
      </c>
      <c r="Y14" s="128">
        <f>VLOOKUP($B$9&amp;"-"&amp;$B14,Database!$1:$1048576,23,FALSE)</f>
        <v>8.5984810465388612</v>
      </c>
      <c r="Z14" s="112"/>
      <c r="AA14" s="128" t="str">
        <f>VLOOKUP($B$9&amp;"-"&amp;$B14,Database!$1:$1048576,24,FALSE)</f>
        <v>-</v>
      </c>
      <c r="AB14" s="128" t="str">
        <f>VLOOKUP($B$9&amp;"-"&amp;$B14,Database!$1:$1048576,25,FALSE)</f>
        <v>-</v>
      </c>
      <c r="AC14" s="107"/>
      <c r="AD14" s="129" t="str">
        <f>VLOOKUP($B$9&amp;"-"&amp;$B14,Database!$1:$1048576,26,FALSE)</f>
        <v>-</v>
      </c>
      <c r="AE14" s="129" t="str">
        <f>VLOOKUP($B$9&amp;"-"&amp;$B14,Database!$1:$1048576,27,FALSE)</f>
        <v>-</v>
      </c>
      <c r="AF14" s="129" t="str">
        <f>VLOOKUP($B$9&amp;"-"&amp;$B14,Database!$1:$1048576,28,FALSE)</f>
        <v>-</v>
      </c>
      <c r="AG14" s="129" t="str">
        <f>VLOOKUP($B$9&amp;"-"&amp;$B14,Database!$1:$1048576,29,FALSE)</f>
        <v>-</v>
      </c>
      <c r="AH14" s="129" t="str">
        <f>VLOOKUP($B$9&amp;"-"&amp;$B14,Database!$1:$1048576,30,FALSE)</f>
        <v>-</v>
      </c>
      <c r="AI14" s="129" t="str">
        <f>VLOOKUP($B$9&amp;"-"&amp;$B14,Database!$1:$1048576,31,FALSE)</f>
        <v>-</v>
      </c>
      <c r="AJ14" s="103"/>
      <c r="AK14" s="129" t="str">
        <f>VLOOKUP($B$9&amp;"-"&amp;$B14,Database!$1:$1048576,32,FALSE)</f>
        <v>-</v>
      </c>
      <c r="AL14" s="129" t="str">
        <f>VLOOKUP($B$9&amp;"-"&amp;$B14,Database!$1:$1048576,33,FALSE)</f>
        <v>-</v>
      </c>
      <c r="AM14" s="129" t="str">
        <f>VLOOKUP($B$9&amp;"-"&amp;$B14,Database!$1:$1048576,34,FALSE)</f>
        <v>-</v>
      </c>
      <c r="AN14" s="129" t="str">
        <f>VLOOKUP($B$9&amp;"-"&amp;$B14,Database!$1:$1048576,35,FALSE)</f>
        <v>-</v>
      </c>
      <c r="AO14" s="129" t="str">
        <f>VLOOKUP($B$9&amp;"-"&amp;$B14,Database!$1:$1048576,36,FALSE)</f>
        <v>-</v>
      </c>
      <c r="AP14" s="129" t="str">
        <f>VLOOKUP($B$9&amp;"-"&amp;$B14,Database!$1:$1048576,37,FALSE)</f>
        <v>-</v>
      </c>
      <c r="AQ14" s="103"/>
      <c r="AR14" s="129" t="str">
        <f>VLOOKUP($B$9&amp;"-"&amp;$B14,Database!$1:$1048576,38,FALSE)</f>
        <v>-</v>
      </c>
      <c r="AS14" s="129" t="str">
        <f>VLOOKUP($B$9&amp;"-"&amp;$B14,Database!$1:$1048576,39,FALSE)</f>
        <v>-</v>
      </c>
      <c r="AT14" s="129" t="str">
        <f>VLOOKUP($B$9&amp;"-"&amp;$B14,Database!$1:$1048576,40,FALSE)</f>
        <v>-</v>
      </c>
      <c r="AU14" s="129" t="str">
        <f>VLOOKUP($B$9&amp;"-"&amp;$B14,Database!$1:$1048576,41,FALSE)</f>
        <v>-</v>
      </c>
      <c r="AV14" s="129" t="str">
        <f>VLOOKUP($B$9&amp;"-"&amp;$B14,Database!$1:$1048576,42,FALSE)</f>
        <v>-</v>
      </c>
      <c r="AW14" s="129" t="str">
        <f>VLOOKUP($B$9&amp;"-"&amp;$B14,Database!$1:$1048576,43,FALSE)</f>
        <v>-</v>
      </c>
      <c r="AX14" s="103"/>
      <c r="AY14" s="129" t="str">
        <f>VLOOKUP($B$9&amp;"-"&amp;$B14,Database!$1:$1048576,44,FALSE)</f>
        <v>-</v>
      </c>
      <c r="AZ14" s="129" t="str">
        <f>VLOOKUP($B$9&amp;"-"&amp;$B14,Database!$1:$1048576,45,FALSE)</f>
        <v>-</v>
      </c>
      <c r="BA14" s="129" t="str">
        <f>VLOOKUP($B$9&amp;"-"&amp;$B14,Database!$1:$1048576,46,FALSE)</f>
        <v>-</v>
      </c>
      <c r="BB14" s="129" t="str">
        <f>VLOOKUP($B$9&amp;"-"&amp;$B14,Database!$1:$1048576,47,FALSE)</f>
        <v>-</v>
      </c>
      <c r="BC14" s="129" t="str">
        <f>VLOOKUP($B$9&amp;"-"&amp;$B14,Database!$1:$1048576,48,FALSE)</f>
        <v>-</v>
      </c>
      <c r="BD14" s="129" t="str">
        <f>VLOOKUP($B$9&amp;"-"&amp;$B14,Database!$1:$1048576,49,FALSE)</f>
        <v>-</v>
      </c>
      <c r="BE14" s="103"/>
      <c r="BF14" s="129" t="str">
        <f>VLOOKUP($B$9&amp;"-"&amp;$B14,Database!$1:$1048576,50,FALSE)</f>
        <v>-</v>
      </c>
      <c r="BG14" s="129" t="str">
        <f>VLOOKUP($B$9&amp;"-"&amp;$B14,Database!$1:$1048576,51,FALSE)</f>
        <v>-</v>
      </c>
      <c r="BH14" s="129" t="str">
        <f>VLOOKUP($B$9&amp;"-"&amp;$B14,Database!$1:$1048576,52,FALSE)</f>
        <v>-</v>
      </c>
      <c r="BI14" s="129" t="str">
        <f>VLOOKUP($B$9&amp;"-"&amp;$B14,Database!$1:$1048576,53,FALSE)</f>
        <v>-</v>
      </c>
      <c r="BJ14" s="129" t="str">
        <f>VLOOKUP($B$9&amp;"-"&amp;$B14,Database!$1:$1048576,54,FALSE)</f>
        <v>-</v>
      </c>
      <c r="BK14" s="129" t="str">
        <f>VLOOKUP($B$9&amp;"-"&amp;$B14,Database!$1:$1048576,55,FALSE)</f>
        <v>-</v>
      </c>
    </row>
    <row r="15" spans="1:63" s="42" customFormat="1">
      <c r="A15" s="12"/>
      <c r="B15" s="124">
        <v>41244</v>
      </c>
      <c r="C15" s="85"/>
      <c r="D15" s="125">
        <f>VLOOKUP($B$9&amp;"-"&amp;$B15,Database!$1:$1048576,10,FALSE)</f>
        <v>111.52531421664489</v>
      </c>
      <c r="E15" s="126"/>
      <c r="F15" s="127">
        <f>VLOOKUP($B$9&amp;"-"&amp;$B15,Database!$1:$1048576,4,FALSE)</f>
        <v>31.637740814514455</v>
      </c>
      <c r="G15" s="127">
        <f>VLOOKUP($B$9&amp;"-"&amp;$B15,Database!$1:$1048576,5,FALSE)</f>
        <v>3.1368438366399092</v>
      </c>
      <c r="H15" s="127">
        <f>VLOOKUP($B$9&amp;"-"&amp;$B15,Database!$1:$1048576,6,FALSE)</f>
        <v>-9.1579559219357431</v>
      </c>
      <c r="I15" s="127">
        <f>VLOOKUP($B$9&amp;"-"&amp;$B15,Database!$1:$1048576,7,FALSE)</f>
        <v>-4.6663207409784793</v>
      </c>
      <c r="J15" s="127">
        <f>VLOOKUP($B$9&amp;"-"&amp;$B15,Database!$1:$1048576,8,FALSE)</f>
        <v>-46.646334238906952</v>
      </c>
      <c r="K15" s="127">
        <f>VLOOKUP($B$9&amp;"-"&amp;$B15,Database!$1:$1048576,9,FALSE)</f>
        <v>1.9670787514514037</v>
      </c>
      <c r="L15" s="112"/>
      <c r="M15" s="128">
        <f>VLOOKUP($B$9&amp;"-"&amp;$B15,Database!$1:$1048576,12,FALSE)</f>
        <v>10.210075424200143</v>
      </c>
      <c r="N15" s="128">
        <f>VLOOKUP($B$9&amp;"-"&amp;$B15,Database!$1:$1048576,13,FALSE)</f>
        <v>1.5054174118250532</v>
      </c>
      <c r="O15" s="128">
        <f>VLOOKUP($B$9&amp;"-"&amp;$B15,Database!$1:$1048576,14,FALSE)</f>
        <v>5.272863875418345</v>
      </c>
      <c r="P15" s="128">
        <f>VLOOKUP($B$9&amp;"-"&amp;$B15,Database!$1:$1048576,15,FALSE)</f>
        <v>-10.492201798416245</v>
      </c>
      <c r="Q15" s="128">
        <f>VLOOKUP($B$9&amp;"-"&amp;$B15,Database!$1:$1048576,16,FALSE)</f>
        <v>11.178978797310879</v>
      </c>
      <c r="R15" s="128">
        <f>VLOOKUP($B$9&amp;"-"&amp;$B15,Database!$1:$1048576,17,FALSE)</f>
        <v>-0.26414499957485954</v>
      </c>
      <c r="S15" s="112"/>
      <c r="T15" s="128">
        <f>VLOOKUP($B$9&amp;"-"&amp;$B15,Database!$1:$1048576,18,FALSE)</f>
        <v>26.820544487175379</v>
      </c>
      <c r="U15" s="128">
        <f>VLOOKUP($B$9&amp;"-"&amp;$B15,Database!$1:$1048576,19,FALSE)</f>
        <v>14.09544625171973</v>
      </c>
      <c r="V15" s="128">
        <f>VLOOKUP($B$9&amp;"-"&amp;$B15,Database!$1:$1048576,20,FALSE)</f>
        <v>16.492684089550032</v>
      </c>
      <c r="W15" s="128">
        <f>VLOOKUP($B$9&amp;"-"&amp;$B15,Database!$1:$1048576,21,FALSE)</f>
        <v>2.1354624767740567</v>
      </c>
      <c r="X15" s="128">
        <f>VLOOKUP($B$9&amp;"-"&amp;$B15,Database!$1:$1048576,22,FALSE)</f>
        <v>34.221901314313037</v>
      </c>
      <c r="Y15" s="128">
        <f>VLOOKUP($B$9&amp;"-"&amp;$B15,Database!$1:$1048576,23,FALSE)</f>
        <v>10.035279735827121</v>
      </c>
      <c r="Z15" s="112"/>
      <c r="AA15" s="128" t="str">
        <f>VLOOKUP($B$9&amp;"-"&amp;$B15,Database!$1:$1048576,24,FALSE)</f>
        <v>-</v>
      </c>
      <c r="AB15" s="128" t="str">
        <f>VLOOKUP($B$9&amp;"-"&amp;$B15,Database!$1:$1048576,25,FALSE)</f>
        <v>-</v>
      </c>
      <c r="AC15" s="107"/>
      <c r="AD15" s="129" t="str">
        <f>VLOOKUP($B$9&amp;"-"&amp;$B15,Database!$1:$1048576,26,FALSE)</f>
        <v>-</v>
      </c>
      <c r="AE15" s="129" t="str">
        <f>VLOOKUP($B$9&amp;"-"&amp;$B15,Database!$1:$1048576,27,FALSE)</f>
        <v>-</v>
      </c>
      <c r="AF15" s="129" t="str">
        <f>VLOOKUP($B$9&amp;"-"&amp;$B15,Database!$1:$1048576,28,FALSE)</f>
        <v>-</v>
      </c>
      <c r="AG15" s="129" t="str">
        <f>VLOOKUP($B$9&amp;"-"&amp;$B15,Database!$1:$1048576,29,FALSE)</f>
        <v>-</v>
      </c>
      <c r="AH15" s="129" t="str">
        <f>VLOOKUP($B$9&amp;"-"&amp;$B15,Database!$1:$1048576,30,FALSE)</f>
        <v>-</v>
      </c>
      <c r="AI15" s="129" t="str">
        <f>VLOOKUP($B$9&amp;"-"&amp;$B15,Database!$1:$1048576,31,FALSE)</f>
        <v>-</v>
      </c>
      <c r="AJ15" s="103"/>
      <c r="AK15" s="129" t="str">
        <f>VLOOKUP($B$9&amp;"-"&amp;$B15,Database!$1:$1048576,32,FALSE)</f>
        <v>-</v>
      </c>
      <c r="AL15" s="129" t="str">
        <f>VLOOKUP($B$9&amp;"-"&amp;$B15,Database!$1:$1048576,33,FALSE)</f>
        <v>-</v>
      </c>
      <c r="AM15" s="129" t="str">
        <f>VLOOKUP($B$9&amp;"-"&amp;$B15,Database!$1:$1048576,34,FALSE)</f>
        <v>-</v>
      </c>
      <c r="AN15" s="129" t="str">
        <f>VLOOKUP($B$9&amp;"-"&amp;$B15,Database!$1:$1048576,35,FALSE)</f>
        <v>-</v>
      </c>
      <c r="AO15" s="129" t="str">
        <f>VLOOKUP($B$9&amp;"-"&amp;$B15,Database!$1:$1048576,36,FALSE)</f>
        <v>-</v>
      </c>
      <c r="AP15" s="129" t="str">
        <f>VLOOKUP($B$9&amp;"-"&amp;$B15,Database!$1:$1048576,37,FALSE)</f>
        <v>-</v>
      </c>
      <c r="AQ15" s="103"/>
      <c r="AR15" s="129" t="str">
        <f>VLOOKUP($B$9&amp;"-"&amp;$B15,Database!$1:$1048576,38,FALSE)</f>
        <v>-</v>
      </c>
      <c r="AS15" s="129" t="str">
        <f>VLOOKUP($B$9&amp;"-"&amp;$B15,Database!$1:$1048576,39,FALSE)</f>
        <v>-</v>
      </c>
      <c r="AT15" s="129" t="str">
        <f>VLOOKUP($B$9&amp;"-"&amp;$B15,Database!$1:$1048576,40,FALSE)</f>
        <v>-</v>
      </c>
      <c r="AU15" s="129" t="str">
        <f>VLOOKUP($B$9&amp;"-"&amp;$B15,Database!$1:$1048576,41,FALSE)</f>
        <v>-</v>
      </c>
      <c r="AV15" s="129" t="str">
        <f>VLOOKUP($B$9&amp;"-"&amp;$B15,Database!$1:$1048576,42,FALSE)</f>
        <v>-</v>
      </c>
      <c r="AW15" s="129" t="str">
        <f>VLOOKUP($B$9&amp;"-"&amp;$B15,Database!$1:$1048576,43,FALSE)</f>
        <v>-</v>
      </c>
      <c r="AX15" s="103"/>
      <c r="AY15" s="129" t="str">
        <f>VLOOKUP($B$9&amp;"-"&amp;$B15,Database!$1:$1048576,44,FALSE)</f>
        <v>-</v>
      </c>
      <c r="AZ15" s="129" t="str">
        <f>VLOOKUP($B$9&amp;"-"&amp;$B15,Database!$1:$1048576,45,FALSE)</f>
        <v>-</v>
      </c>
      <c r="BA15" s="129" t="str">
        <f>VLOOKUP($B$9&amp;"-"&amp;$B15,Database!$1:$1048576,46,FALSE)</f>
        <v>-</v>
      </c>
      <c r="BB15" s="129" t="str">
        <f>VLOOKUP($B$9&amp;"-"&amp;$B15,Database!$1:$1048576,47,FALSE)</f>
        <v>-</v>
      </c>
      <c r="BC15" s="129" t="str">
        <f>VLOOKUP($B$9&amp;"-"&amp;$B15,Database!$1:$1048576,48,FALSE)</f>
        <v>-</v>
      </c>
      <c r="BD15" s="129" t="str">
        <f>VLOOKUP($B$9&amp;"-"&amp;$B15,Database!$1:$1048576,49,FALSE)</f>
        <v>-</v>
      </c>
      <c r="BE15" s="103"/>
      <c r="BF15" s="129" t="str">
        <f>VLOOKUP($B$9&amp;"-"&amp;$B15,Database!$1:$1048576,50,FALSE)</f>
        <v>-</v>
      </c>
      <c r="BG15" s="129" t="str">
        <f>VLOOKUP($B$9&amp;"-"&amp;$B15,Database!$1:$1048576,51,FALSE)</f>
        <v>-</v>
      </c>
      <c r="BH15" s="129" t="str">
        <f>VLOOKUP($B$9&amp;"-"&amp;$B15,Database!$1:$1048576,52,FALSE)</f>
        <v>-</v>
      </c>
      <c r="BI15" s="129" t="str">
        <f>VLOOKUP($B$9&amp;"-"&amp;$B15,Database!$1:$1048576,53,FALSE)</f>
        <v>-</v>
      </c>
      <c r="BJ15" s="129" t="str">
        <f>VLOOKUP($B$9&amp;"-"&amp;$B15,Database!$1:$1048576,54,FALSE)</f>
        <v>-</v>
      </c>
      <c r="BK15" s="129" t="str">
        <f>VLOOKUP($B$9&amp;"-"&amp;$B15,Database!$1:$1048576,55,FALSE)</f>
        <v>-</v>
      </c>
    </row>
    <row r="16" spans="1:63" s="42" customFormat="1">
      <c r="A16" s="12"/>
      <c r="B16" s="124">
        <v>41334</v>
      </c>
      <c r="C16" s="85"/>
      <c r="D16" s="125">
        <f>VLOOKUP($B$9&amp;"-"&amp;$B16,Database!$1:$1048576,10,FALSE)</f>
        <v>130.8149474991057</v>
      </c>
      <c r="E16" s="126"/>
      <c r="F16" s="127">
        <f>VLOOKUP($B$9&amp;"-"&amp;$B16,Database!$1:$1048576,4,FALSE)</f>
        <v>44.966222555826604</v>
      </c>
      <c r="G16" s="127">
        <f>VLOOKUP($B$9&amp;"-"&amp;$B16,Database!$1:$1048576,5,FALSE)</f>
        <v>10.53095223202185</v>
      </c>
      <c r="H16" s="127">
        <f>VLOOKUP($B$9&amp;"-"&amp;$B16,Database!$1:$1048576,6,FALSE)</f>
        <v>9.7172702821042112</v>
      </c>
      <c r="I16" s="127">
        <f>VLOOKUP($B$9&amp;"-"&amp;$B16,Database!$1:$1048576,7,FALSE)</f>
        <v>14.310799762152518</v>
      </c>
      <c r="J16" s="127">
        <f>VLOOKUP($B$9&amp;"-"&amp;$B16,Database!$1:$1048576,8,FALSE)</f>
        <v>-8.2054950897604293</v>
      </c>
      <c r="K16" s="127">
        <f>VLOOKUP($B$9&amp;"-"&amp;$B16,Database!$1:$1048576,9,FALSE)</f>
        <v>11.437417902045414</v>
      </c>
      <c r="L16" s="112"/>
      <c r="M16" s="128">
        <f>VLOOKUP($B$9&amp;"-"&amp;$B16,Database!$1:$1048576,12,FALSE)</f>
        <v>28.42205124997394</v>
      </c>
      <c r="N16" s="128">
        <f>VLOOKUP($B$9&amp;"-"&amp;$B16,Database!$1:$1048576,13,FALSE)</f>
        <v>10.398683305185461</v>
      </c>
      <c r="O16" s="128">
        <f>VLOOKUP($B$9&amp;"-"&amp;$B16,Database!$1:$1048576,14,FALSE)</f>
        <v>8.9604053293300829</v>
      </c>
      <c r="P16" s="128">
        <f>VLOOKUP($B$9&amp;"-"&amp;$B16,Database!$1:$1048576,15,FALSE)</f>
        <v>-4.3974531390087792</v>
      </c>
      <c r="Q16" s="128">
        <f>VLOOKUP($B$9&amp;"-"&amp;$B16,Database!$1:$1048576,16,FALSE)</f>
        <v>16.663539125539497</v>
      </c>
      <c r="R16" s="128">
        <f>VLOOKUP($B$9&amp;"-"&amp;$B16,Database!$1:$1048576,17,FALSE)</f>
        <v>3.7315475073497208</v>
      </c>
      <c r="S16" s="112"/>
      <c r="T16" s="128">
        <f>VLOOKUP($B$9&amp;"-"&amp;$B16,Database!$1:$1048576,18,FALSE)</f>
        <v>48.446915201934914</v>
      </c>
      <c r="U16" s="128">
        <f>VLOOKUP($B$9&amp;"-"&amp;$B16,Database!$1:$1048576,19,FALSE)</f>
        <v>24.703665478201039</v>
      </c>
      <c r="V16" s="128">
        <f>VLOOKUP($B$9&amp;"-"&amp;$B16,Database!$1:$1048576,20,FALSE)</f>
        <v>22.098032776631015</v>
      </c>
      <c r="W16" s="128">
        <f>VLOOKUP($B$9&amp;"-"&amp;$B16,Database!$1:$1048576,21,FALSE)</f>
        <v>7.7750672421342335</v>
      </c>
      <c r="X16" s="128">
        <f>VLOOKUP($B$9&amp;"-"&amp;$B16,Database!$1:$1048576,22,FALSE)</f>
        <v>35.127499426617462</v>
      </c>
      <c r="Y16" s="128">
        <f>VLOOKUP($B$9&amp;"-"&amp;$B16,Database!$1:$1048576,23,FALSE)</f>
        <v>14.888398907445634</v>
      </c>
      <c r="Z16" s="112"/>
      <c r="AA16" s="128">
        <f>VLOOKUP($B$9&amp;"-"&amp;$B16,Database!$1:$1048576,24,FALSE)</f>
        <v>-3.5295507734613021</v>
      </c>
      <c r="AB16" s="128">
        <f>VLOOKUP($B$9&amp;"-"&amp;$B16,Database!$1:$1048576,25,FALSE)</f>
        <v>1.1357490535424557</v>
      </c>
      <c r="AC16" s="107"/>
      <c r="AD16" s="129" t="str">
        <f>VLOOKUP($B$9&amp;"-"&amp;$B16,Database!$1:$1048576,26,FALSE)</f>
        <v>-</v>
      </c>
      <c r="AE16" s="129" t="str">
        <f>VLOOKUP($B$9&amp;"-"&amp;$B16,Database!$1:$1048576,27,FALSE)</f>
        <v>-</v>
      </c>
      <c r="AF16" s="129" t="str">
        <f>VLOOKUP($B$9&amp;"-"&amp;$B16,Database!$1:$1048576,28,FALSE)</f>
        <v>-</v>
      </c>
      <c r="AG16" s="129" t="str">
        <f>VLOOKUP($B$9&amp;"-"&amp;$B16,Database!$1:$1048576,29,FALSE)</f>
        <v>-</v>
      </c>
      <c r="AH16" s="129" t="str">
        <f>VLOOKUP($B$9&amp;"-"&amp;$B16,Database!$1:$1048576,30,FALSE)</f>
        <v>-</v>
      </c>
      <c r="AI16" s="129" t="str">
        <f>VLOOKUP($B$9&amp;"-"&amp;$B16,Database!$1:$1048576,31,FALSE)</f>
        <v>-</v>
      </c>
      <c r="AJ16" s="103"/>
      <c r="AK16" s="129" t="str">
        <f>VLOOKUP($B$9&amp;"-"&amp;$B16,Database!$1:$1048576,32,FALSE)</f>
        <v>-</v>
      </c>
      <c r="AL16" s="129" t="str">
        <f>VLOOKUP($B$9&amp;"-"&amp;$B16,Database!$1:$1048576,33,FALSE)</f>
        <v>-</v>
      </c>
      <c r="AM16" s="129" t="str">
        <f>VLOOKUP($B$9&amp;"-"&amp;$B16,Database!$1:$1048576,34,FALSE)</f>
        <v>-</v>
      </c>
      <c r="AN16" s="129" t="str">
        <f>VLOOKUP($B$9&amp;"-"&amp;$B16,Database!$1:$1048576,35,FALSE)</f>
        <v>-</v>
      </c>
      <c r="AO16" s="129" t="str">
        <f>VLOOKUP($B$9&amp;"-"&amp;$B16,Database!$1:$1048576,36,FALSE)</f>
        <v>-</v>
      </c>
      <c r="AP16" s="129" t="str">
        <f>VLOOKUP($B$9&amp;"-"&amp;$B16,Database!$1:$1048576,37,FALSE)</f>
        <v>-</v>
      </c>
      <c r="AQ16" s="103"/>
      <c r="AR16" s="129" t="str">
        <f>VLOOKUP($B$9&amp;"-"&amp;$B16,Database!$1:$1048576,38,FALSE)</f>
        <v>-</v>
      </c>
      <c r="AS16" s="129" t="str">
        <f>VLOOKUP($B$9&amp;"-"&amp;$B16,Database!$1:$1048576,39,FALSE)</f>
        <v>-</v>
      </c>
      <c r="AT16" s="129" t="str">
        <f>VLOOKUP($B$9&amp;"-"&amp;$B16,Database!$1:$1048576,40,FALSE)</f>
        <v>-</v>
      </c>
      <c r="AU16" s="129" t="str">
        <f>VLOOKUP($B$9&amp;"-"&amp;$B16,Database!$1:$1048576,41,FALSE)</f>
        <v>-</v>
      </c>
      <c r="AV16" s="129" t="str">
        <f>VLOOKUP($B$9&amp;"-"&amp;$B16,Database!$1:$1048576,42,FALSE)</f>
        <v>-</v>
      </c>
      <c r="AW16" s="129" t="str">
        <f>VLOOKUP($B$9&amp;"-"&amp;$B16,Database!$1:$1048576,43,FALSE)</f>
        <v>-</v>
      </c>
      <c r="AX16" s="103"/>
      <c r="AY16" s="129" t="str">
        <f>VLOOKUP($B$9&amp;"-"&amp;$B16,Database!$1:$1048576,44,FALSE)</f>
        <v>-</v>
      </c>
      <c r="AZ16" s="129" t="str">
        <f>VLOOKUP($B$9&amp;"-"&amp;$B16,Database!$1:$1048576,45,FALSE)</f>
        <v>-</v>
      </c>
      <c r="BA16" s="129" t="str">
        <f>VLOOKUP($B$9&amp;"-"&amp;$B16,Database!$1:$1048576,46,FALSE)</f>
        <v>-</v>
      </c>
      <c r="BB16" s="129" t="str">
        <f>VLOOKUP($B$9&amp;"-"&amp;$B16,Database!$1:$1048576,47,FALSE)</f>
        <v>-</v>
      </c>
      <c r="BC16" s="129" t="str">
        <f>VLOOKUP($B$9&amp;"-"&amp;$B16,Database!$1:$1048576,48,FALSE)</f>
        <v>-</v>
      </c>
      <c r="BD16" s="129" t="str">
        <f>VLOOKUP($B$9&amp;"-"&amp;$B16,Database!$1:$1048576,49,FALSE)</f>
        <v>-</v>
      </c>
      <c r="BE16" s="103"/>
      <c r="BF16" s="129" t="str">
        <f>VLOOKUP($B$9&amp;"-"&amp;$B16,Database!$1:$1048576,50,FALSE)</f>
        <v>-</v>
      </c>
      <c r="BG16" s="129" t="str">
        <f>VLOOKUP($B$9&amp;"-"&amp;$B16,Database!$1:$1048576,51,FALSE)</f>
        <v>-</v>
      </c>
      <c r="BH16" s="129" t="str">
        <f>VLOOKUP($B$9&amp;"-"&amp;$B16,Database!$1:$1048576,52,FALSE)</f>
        <v>-</v>
      </c>
      <c r="BI16" s="129" t="str">
        <f>VLOOKUP($B$9&amp;"-"&amp;$B16,Database!$1:$1048576,53,FALSE)</f>
        <v>-</v>
      </c>
      <c r="BJ16" s="129" t="str">
        <f>VLOOKUP($B$9&amp;"-"&amp;$B16,Database!$1:$1048576,54,FALSE)</f>
        <v>-</v>
      </c>
      <c r="BK16" s="129" t="str">
        <f>VLOOKUP($B$9&amp;"-"&amp;$B16,Database!$1:$1048576,55,FALSE)</f>
        <v>-</v>
      </c>
    </row>
    <row r="17" spans="1:63" s="42" customFormat="1">
      <c r="A17" s="12"/>
      <c r="B17" s="124">
        <v>41426</v>
      </c>
      <c r="C17" s="85"/>
      <c r="D17" s="125">
        <f>VLOOKUP($B$9&amp;"-"&amp;$B17,Database!$1:$1048576,10,FALSE)</f>
        <v>129.82678311499274</v>
      </c>
      <c r="E17" s="126"/>
      <c r="F17" s="127">
        <f>VLOOKUP($B$9&amp;"-"&amp;$B17,Database!$1:$1048576,4,FALSE)</f>
        <v>45.300162249864798</v>
      </c>
      <c r="G17" s="127">
        <f>VLOOKUP($B$9&amp;"-"&amp;$B17,Database!$1:$1048576,5,FALSE)</f>
        <v>8.39610228637898</v>
      </c>
      <c r="H17" s="127">
        <f>VLOOKUP($B$9&amp;"-"&amp;$B17,Database!$1:$1048576,6,FALSE)</f>
        <v>9.9978366684694446</v>
      </c>
      <c r="I17" s="127">
        <f>VLOOKUP($B$9&amp;"-"&amp;$B17,Database!$1:$1048576,7,FALSE)</f>
        <v>14.583333333333332</v>
      </c>
      <c r="J17" s="127">
        <f>VLOOKUP($B$9&amp;"-"&amp;$B17,Database!$1:$1048576,8,FALSE)</f>
        <v>-26.314228264991986</v>
      </c>
      <c r="K17" s="127">
        <f>VLOOKUP($B$9&amp;"-"&amp;$B17,Database!$1:$1048576,9,FALSE)</f>
        <v>8.6615858244927111</v>
      </c>
      <c r="L17" s="112"/>
      <c r="M17" s="128">
        <f>VLOOKUP($B$9&amp;"-"&amp;$B17,Database!$1:$1048576,12,FALSE)</f>
        <v>27.439090279234442</v>
      </c>
      <c r="N17" s="128">
        <f>VLOOKUP($B$9&amp;"-"&amp;$B17,Database!$1:$1048576,13,FALSE)</f>
        <v>6.1879064091073799</v>
      </c>
      <c r="O17" s="128">
        <f>VLOOKUP($B$9&amp;"-"&amp;$B17,Database!$1:$1048576,14,FALSE)</f>
        <v>10.022692168341566</v>
      </c>
      <c r="P17" s="128">
        <f>VLOOKUP($B$9&amp;"-"&amp;$B17,Database!$1:$1048576,15,FALSE)</f>
        <v>-5.5043869406677128</v>
      </c>
      <c r="Q17" s="128">
        <f>VLOOKUP($B$9&amp;"-"&amp;$B17,Database!$1:$1048576,16,FALSE)</f>
        <v>13.704289900396002</v>
      </c>
      <c r="R17" s="128">
        <f>VLOOKUP($B$9&amp;"-"&amp;$B17,Database!$1:$1048576,17,FALSE)</f>
        <v>6.9379556708173622</v>
      </c>
      <c r="S17" s="112"/>
      <c r="T17" s="128">
        <f>VLOOKUP($B$9&amp;"-"&amp;$B17,Database!$1:$1048576,18,FALSE)</f>
        <v>42.587542825905942</v>
      </c>
      <c r="U17" s="128">
        <f>VLOOKUP($B$9&amp;"-"&amp;$B17,Database!$1:$1048576,19,FALSE)</f>
        <v>17.462163828556537</v>
      </c>
      <c r="V17" s="128">
        <f>VLOOKUP($B$9&amp;"-"&amp;$B17,Database!$1:$1048576,20,FALSE)</f>
        <v>20.392864785610922</v>
      </c>
      <c r="W17" s="128">
        <f>VLOOKUP($B$9&amp;"-"&amp;$B17,Database!$1:$1048576,21,FALSE)</f>
        <v>8.7921028711631486</v>
      </c>
      <c r="X17" s="128">
        <f>VLOOKUP($B$9&amp;"-"&amp;$B17,Database!$1:$1048576,22,FALSE)</f>
        <v>38.565244751244258</v>
      </c>
      <c r="Y17" s="128">
        <f>VLOOKUP($B$9&amp;"-"&amp;$B17,Database!$1:$1048576,23,FALSE)</f>
        <v>15.6561130074221</v>
      </c>
      <c r="Z17" s="112"/>
      <c r="AA17" s="128">
        <f>VLOOKUP($B$9&amp;"-"&amp;$B17,Database!$1:$1048576,24,FALSE)</f>
        <v>-4.9994956865764122</v>
      </c>
      <c r="AB17" s="128">
        <f>VLOOKUP($B$9&amp;"-"&amp;$B17,Database!$1:$1048576,25,FALSE)</f>
        <v>2.2367994508113878</v>
      </c>
      <c r="AC17" s="107"/>
      <c r="AD17" s="129" t="str">
        <f>VLOOKUP($B$9&amp;"-"&amp;$B17,Database!$1:$1048576,26,FALSE)</f>
        <v>-</v>
      </c>
      <c r="AE17" s="129" t="str">
        <f>VLOOKUP($B$9&amp;"-"&amp;$B17,Database!$1:$1048576,27,FALSE)</f>
        <v>-</v>
      </c>
      <c r="AF17" s="129" t="str">
        <f>VLOOKUP($B$9&amp;"-"&amp;$B17,Database!$1:$1048576,28,FALSE)</f>
        <v>-</v>
      </c>
      <c r="AG17" s="129" t="str">
        <f>VLOOKUP($B$9&amp;"-"&amp;$B17,Database!$1:$1048576,29,FALSE)</f>
        <v>-</v>
      </c>
      <c r="AH17" s="129" t="str">
        <f>VLOOKUP($B$9&amp;"-"&amp;$B17,Database!$1:$1048576,30,FALSE)</f>
        <v>-</v>
      </c>
      <c r="AI17" s="129" t="str">
        <f>VLOOKUP($B$9&amp;"-"&amp;$B17,Database!$1:$1048576,31,FALSE)</f>
        <v>-</v>
      </c>
      <c r="AJ17" s="103"/>
      <c r="AK17" s="129" t="str">
        <f>VLOOKUP($B$9&amp;"-"&amp;$B17,Database!$1:$1048576,32,FALSE)</f>
        <v>-</v>
      </c>
      <c r="AL17" s="129" t="str">
        <f>VLOOKUP($B$9&amp;"-"&amp;$B17,Database!$1:$1048576,33,FALSE)</f>
        <v>-</v>
      </c>
      <c r="AM17" s="129" t="str">
        <f>VLOOKUP($B$9&amp;"-"&amp;$B17,Database!$1:$1048576,34,FALSE)</f>
        <v>-</v>
      </c>
      <c r="AN17" s="129" t="str">
        <f>VLOOKUP($B$9&amp;"-"&amp;$B17,Database!$1:$1048576,35,FALSE)</f>
        <v>-</v>
      </c>
      <c r="AO17" s="129" t="str">
        <f>VLOOKUP($B$9&amp;"-"&amp;$B17,Database!$1:$1048576,36,FALSE)</f>
        <v>-</v>
      </c>
      <c r="AP17" s="129" t="str">
        <f>VLOOKUP($B$9&amp;"-"&amp;$B17,Database!$1:$1048576,37,FALSE)</f>
        <v>-</v>
      </c>
      <c r="AQ17" s="103"/>
      <c r="AR17" s="129" t="str">
        <f>VLOOKUP($B$9&amp;"-"&amp;$B17,Database!$1:$1048576,38,FALSE)</f>
        <v>-</v>
      </c>
      <c r="AS17" s="129" t="str">
        <f>VLOOKUP($B$9&amp;"-"&amp;$B17,Database!$1:$1048576,39,FALSE)</f>
        <v>-</v>
      </c>
      <c r="AT17" s="129" t="str">
        <f>VLOOKUP($B$9&amp;"-"&amp;$B17,Database!$1:$1048576,40,FALSE)</f>
        <v>-</v>
      </c>
      <c r="AU17" s="129" t="str">
        <f>VLOOKUP($B$9&amp;"-"&amp;$B17,Database!$1:$1048576,41,FALSE)</f>
        <v>-</v>
      </c>
      <c r="AV17" s="129" t="str">
        <f>VLOOKUP($B$9&amp;"-"&amp;$B17,Database!$1:$1048576,42,FALSE)</f>
        <v>-</v>
      </c>
      <c r="AW17" s="129" t="str">
        <f>VLOOKUP($B$9&amp;"-"&amp;$B17,Database!$1:$1048576,43,FALSE)</f>
        <v>-</v>
      </c>
      <c r="AX17" s="103"/>
      <c r="AY17" s="129" t="str">
        <f>VLOOKUP($B$9&amp;"-"&amp;$B17,Database!$1:$1048576,44,FALSE)</f>
        <v>-</v>
      </c>
      <c r="AZ17" s="129" t="str">
        <f>VLOOKUP($B$9&amp;"-"&amp;$B17,Database!$1:$1048576,45,FALSE)</f>
        <v>-</v>
      </c>
      <c r="BA17" s="129" t="str">
        <f>VLOOKUP($B$9&amp;"-"&amp;$B17,Database!$1:$1048576,46,FALSE)</f>
        <v>-</v>
      </c>
      <c r="BB17" s="129" t="str">
        <f>VLOOKUP($B$9&amp;"-"&amp;$B17,Database!$1:$1048576,47,FALSE)</f>
        <v>-</v>
      </c>
      <c r="BC17" s="129" t="str">
        <f>VLOOKUP($B$9&amp;"-"&amp;$B17,Database!$1:$1048576,48,FALSE)</f>
        <v>-</v>
      </c>
      <c r="BD17" s="129" t="str">
        <f>VLOOKUP($B$9&amp;"-"&amp;$B17,Database!$1:$1048576,49,FALSE)</f>
        <v>-</v>
      </c>
      <c r="BE17" s="103"/>
      <c r="BF17" s="129" t="str">
        <f>VLOOKUP($B$9&amp;"-"&amp;$B17,Database!$1:$1048576,50,FALSE)</f>
        <v>-</v>
      </c>
      <c r="BG17" s="129" t="str">
        <f>VLOOKUP($B$9&amp;"-"&amp;$B17,Database!$1:$1048576,51,FALSE)</f>
        <v>-</v>
      </c>
      <c r="BH17" s="129" t="str">
        <f>VLOOKUP($B$9&amp;"-"&amp;$B17,Database!$1:$1048576,52,FALSE)</f>
        <v>-</v>
      </c>
      <c r="BI17" s="129" t="str">
        <f>VLOOKUP($B$9&amp;"-"&amp;$B17,Database!$1:$1048576,53,FALSE)</f>
        <v>-</v>
      </c>
      <c r="BJ17" s="129" t="str">
        <f>VLOOKUP($B$9&amp;"-"&amp;$B17,Database!$1:$1048576,54,FALSE)</f>
        <v>-</v>
      </c>
      <c r="BK17" s="129" t="str">
        <f>VLOOKUP($B$9&amp;"-"&amp;$B17,Database!$1:$1048576,55,FALSE)</f>
        <v>-</v>
      </c>
    </row>
    <row r="18" spans="1:63" s="42" customFormat="1">
      <c r="A18" s="12"/>
      <c r="B18" s="124">
        <v>41518</v>
      </c>
      <c r="C18" s="85"/>
      <c r="D18" s="125">
        <f>VLOOKUP($B$9&amp;"-"&amp;$B18,Database!$1:$1048576,10,FALSE)</f>
        <v>142</v>
      </c>
      <c r="E18" s="126"/>
      <c r="F18" s="127">
        <f>VLOOKUP($B$9&amp;"-"&amp;$B18,Database!$1:$1048576,4,FALSE)</f>
        <v>56.770380345836955</v>
      </c>
      <c r="G18" s="127">
        <f>VLOOKUP($B$9&amp;"-"&amp;$B18,Database!$1:$1048576,5,FALSE)</f>
        <v>19.435092444519299</v>
      </c>
      <c r="H18" s="127">
        <f>VLOOKUP($B$9&amp;"-"&amp;$B18,Database!$1:$1048576,6,FALSE)</f>
        <v>30.766910753864718</v>
      </c>
      <c r="I18" s="127">
        <f>VLOOKUP($B$9&amp;"-"&amp;$B18,Database!$1:$1048576,7,FALSE)</f>
        <v>35.256326551931274</v>
      </c>
      <c r="J18" s="127">
        <f>VLOOKUP($B$9&amp;"-"&amp;$B18,Database!$1:$1048576,8,FALSE)</f>
        <v>3.402491372780069</v>
      </c>
      <c r="K18" s="127">
        <f>VLOOKUP($B$9&amp;"-"&amp;$B18,Database!$1:$1048576,9,FALSE)</f>
        <v>14.26273508589812</v>
      </c>
      <c r="L18" s="112"/>
      <c r="M18" s="128">
        <f>VLOOKUP($B$9&amp;"-"&amp;$B18,Database!$1:$1048576,12,FALSE)</f>
        <v>56.585444547316442</v>
      </c>
      <c r="N18" s="128">
        <f>VLOOKUP($B$9&amp;"-"&amp;$B18,Database!$1:$1048576,13,FALSE)</f>
        <v>6.829531745363747</v>
      </c>
      <c r="O18" s="128">
        <f>VLOOKUP($B$9&amp;"-"&amp;$B18,Database!$1:$1048576,14,FALSE)</f>
        <v>8.8724761290201908</v>
      </c>
      <c r="P18" s="128">
        <f>VLOOKUP($B$9&amp;"-"&amp;$B18,Database!$1:$1048576,15,FALSE)</f>
        <v>2.0667919834656647</v>
      </c>
      <c r="Q18" s="128">
        <f>VLOOKUP($B$9&amp;"-"&amp;$B18,Database!$1:$1048576,16,FALSE)</f>
        <v>19.51014224391886</v>
      </c>
      <c r="R18" s="128">
        <f>VLOOKUP($B$9&amp;"-"&amp;$B18,Database!$1:$1048576,17,FALSE)</f>
        <v>8.0240159358078724</v>
      </c>
      <c r="S18" s="112"/>
      <c r="T18" s="128">
        <f>VLOOKUP($B$9&amp;"-"&amp;$B18,Database!$1:$1048576,18,FALSE)</f>
        <v>68.498723452010225</v>
      </c>
      <c r="U18" s="128">
        <f>VLOOKUP($B$9&amp;"-"&amp;$B18,Database!$1:$1048576,19,FALSE)</f>
        <v>28.996810968025514</v>
      </c>
      <c r="V18" s="128">
        <f>VLOOKUP($B$9&amp;"-"&amp;$B18,Database!$1:$1048576,20,FALSE)</f>
        <v>30.466243956270048</v>
      </c>
      <c r="W18" s="128">
        <f>VLOOKUP($B$9&amp;"-"&amp;$B18,Database!$1:$1048576,21,FALSE)</f>
        <v>16.305445669556438</v>
      </c>
      <c r="X18" s="128">
        <f>VLOOKUP($B$9&amp;"-"&amp;$B18,Database!$1:$1048576,22,FALSE)</f>
        <v>39.119649487042807</v>
      </c>
      <c r="Y18" s="128">
        <f>VLOOKUP($B$9&amp;"-"&amp;$B18,Database!$1:$1048576,23,FALSE)</f>
        <v>22.889487416884098</v>
      </c>
      <c r="Z18" s="112"/>
      <c r="AA18" s="128">
        <f>VLOOKUP($B$9&amp;"-"&amp;$B18,Database!$1:$1048576,24,FALSE)</f>
        <v>-4.0880473372781063</v>
      </c>
      <c r="AB18" s="128">
        <f>VLOOKUP($B$9&amp;"-"&amp;$B18,Database!$1:$1048576,25,FALSE)</f>
        <v>0.13988165680473422</v>
      </c>
      <c r="AC18" s="107"/>
      <c r="AD18" s="129" t="str">
        <f>VLOOKUP($B$9&amp;"-"&amp;$B18,Database!$1:$1048576,26,FALSE)</f>
        <v>-</v>
      </c>
      <c r="AE18" s="129" t="str">
        <f>VLOOKUP($B$9&amp;"-"&amp;$B18,Database!$1:$1048576,27,FALSE)</f>
        <v>-</v>
      </c>
      <c r="AF18" s="129" t="str">
        <f>VLOOKUP($B$9&amp;"-"&amp;$B18,Database!$1:$1048576,28,FALSE)</f>
        <v>-</v>
      </c>
      <c r="AG18" s="129" t="str">
        <f>VLOOKUP($B$9&amp;"-"&amp;$B18,Database!$1:$1048576,29,FALSE)</f>
        <v>-</v>
      </c>
      <c r="AH18" s="129" t="str">
        <f>VLOOKUP($B$9&amp;"-"&amp;$B18,Database!$1:$1048576,30,FALSE)</f>
        <v>-</v>
      </c>
      <c r="AI18" s="129" t="str">
        <f>VLOOKUP($B$9&amp;"-"&amp;$B18,Database!$1:$1048576,31,FALSE)</f>
        <v>-</v>
      </c>
      <c r="AJ18" s="103"/>
      <c r="AK18" s="129" t="str">
        <f>VLOOKUP($B$9&amp;"-"&amp;$B18,Database!$1:$1048576,32,FALSE)</f>
        <v>-</v>
      </c>
      <c r="AL18" s="129" t="str">
        <f>VLOOKUP($B$9&amp;"-"&amp;$B18,Database!$1:$1048576,33,FALSE)</f>
        <v>-</v>
      </c>
      <c r="AM18" s="129" t="str">
        <f>VLOOKUP($B$9&amp;"-"&amp;$B18,Database!$1:$1048576,34,FALSE)</f>
        <v>-</v>
      </c>
      <c r="AN18" s="129" t="str">
        <f>VLOOKUP($B$9&amp;"-"&amp;$B18,Database!$1:$1048576,35,FALSE)</f>
        <v>-</v>
      </c>
      <c r="AO18" s="129" t="str">
        <f>VLOOKUP($B$9&amp;"-"&amp;$B18,Database!$1:$1048576,36,FALSE)</f>
        <v>-</v>
      </c>
      <c r="AP18" s="129" t="str">
        <f>VLOOKUP($B$9&amp;"-"&amp;$B18,Database!$1:$1048576,37,FALSE)</f>
        <v>-</v>
      </c>
      <c r="AQ18" s="103"/>
      <c r="AR18" s="129" t="str">
        <f>VLOOKUP($B$9&amp;"-"&amp;$B18,Database!$1:$1048576,38,FALSE)</f>
        <v>-</v>
      </c>
      <c r="AS18" s="129" t="str">
        <f>VLOOKUP($B$9&amp;"-"&amp;$B18,Database!$1:$1048576,39,FALSE)</f>
        <v>-</v>
      </c>
      <c r="AT18" s="129" t="str">
        <f>VLOOKUP($B$9&amp;"-"&amp;$B18,Database!$1:$1048576,40,FALSE)</f>
        <v>-</v>
      </c>
      <c r="AU18" s="129" t="str">
        <f>VLOOKUP($B$9&amp;"-"&amp;$B18,Database!$1:$1048576,41,FALSE)</f>
        <v>-</v>
      </c>
      <c r="AV18" s="129" t="str">
        <f>VLOOKUP($B$9&amp;"-"&amp;$B18,Database!$1:$1048576,42,FALSE)</f>
        <v>-</v>
      </c>
      <c r="AW18" s="129" t="str">
        <f>VLOOKUP($B$9&amp;"-"&amp;$B18,Database!$1:$1048576,43,FALSE)</f>
        <v>-</v>
      </c>
      <c r="AX18" s="103"/>
      <c r="AY18" s="129" t="str">
        <f>VLOOKUP($B$9&amp;"-"&amp;$B18,Database!$1:$1048576,44,FALSE)</f>
        <v>-</v>
      </c>
      <c r="AZ18" s="129" t="str">
        <f>VLOOKUP($B$9&amp;"-"&amp;$B18,Database!$1:$1048576,45,FALSE)</f>
        <v>-</v>
      </c>
      <c r="BA18" s="129" t="str">
        <f>VLOOKUP($B$9&amp;"-"&amp;$B18,Database!$1:$1048576,46,FALSE)</f>
        <v>-</v>
      </c>
      <c r="BB18" s="129" t="str">
        <f>VLOOKUP($B$9&amp;"-"&amp;$B18,Database!$1:$1048576,47,FALSE)</f>
        <v>-</v>
      </c>
      <c r="BC18" s="129" t="str">
        <f>VLOOKUP($B$9&amp;"-"&amp;$B18,Database!$1:$1048576,48,FALSE)</f>
        <v>-</v>
      </c>
      <c r="BD18" s="129" t="str">
        <f>VLOOKUP($B$9&amp;"-"&amp;$B18,Database!$1:$1048576,49,FALSE)</f>
        <v>-</v>
      </c>
      <c r="BE18" s="103"/>
      <c r="BF18" s="129" t="str">
        <f>VLOOKUP($B$9&amp;"-"&amp;$B18,Database!$1:$1048576,50,FALSE)</f>
        <v>-</v>
      </c>
      <c r="BG18" s="129" t="str">
        <f>VLOOKUP($B$9&amp;"-"&amp;$B18,Database!$1:$1048576,51,FALSE)</f>
        <v>-</v>
      </c>
      <c r="BH18" s="129" t="str">
        <f>VLOOKUP($B$9&amp;"-"&amp;$B18,Database!$1:$1048576,52,FALSE)</f>
        <v>-</v>
      </c>
      <c r="BI18" s="129" t="str">
        <f>VLOOKUP($B$9&amp;"-"&amp;$B18,Database!$1:$1048576,53,FALSE)</f>
        <v>-</v>
      </c>
      <c r="BJ18" s="129" t="str">
        <f>VLOOKUP($B$9&amp;"-"&amp;$B18,Database!$1:$1048576,54,FALSE)</f>
        <v>-</v>
      </c>
      <c r="BK18" s="129" t="str">
        <f>VLOOKUP($B$9&amp;"-"&amp;$B18,Database!$1:$1048576,55,FALSE)</f>
        <v>-</v>
      </c>
    </row>
    <row r="19" spans="1:63" s="42" customFormat="1">
      <c r="A19" s="12"/>
      <c r="B19" s="124">
        <v>41609</v>
      </c>
      <c r="C19" s="85"/>
      <c r="D19" s="125">
        <f>VLOOKUP($B$9&amp;"-"&amp;$B19,Database!$1:$1048576,10,FALSE)</f>
        <v>147</v>
      </c>
      <c r="E19" s="126"/>
      <c r="F19" s="127">
        <f>VLOOKUP($B$9&amp;"-"&amp;$B19,Database!$1:$1048576,4,FALSE)</f>
        <v>53.532854442344046</v>
      </c>
      <c r="G19" s="127">
        <f>VLOOKUP($B$9&amp;"-"&amp;$B19,Database!$1:$1048576,5,FALSE)</f>
        <v>23.652173913043477</v>
      </c>
      <c r="H19" s="127">
        <f>VLOOKUP($B$9&amp;"-"&amp;$B19,Database!$1:$1048576,6,FALSE)</f>
        <v>21.807183364839318</v>
      </c>
      <c r="I19" s="127">
        <f>VLOOKUP($B$9&amp;"-"&amp;$B19,Database!$1:$1048576,7,FALSE)</f>
        <v>31.329747842027945</v>
      </c>
      <c r="J19" s="127">
        <f>VLOOKUP($B$9&amp;"-"&amp;$B19,Database!$1:$1048576,8,FALSE)</f>
        <v>10.640151228733462</v>
      </c>
      <c r="K19" s="127">
        <f>VLOOKUP($B$9&amp;"-"&amp;$B19,Database!$1:$1048576,9,FALSE)</f>
        <v>15.301928166351605</v>
      </c>
      <c r="L19" s="112"/>
      <c r="M19" s="128">
        <f>VLOOKUP($B$9&amp;"-"&amp;$B19,Database!$1:$1048576,12,FALSE)</f>
        <v>57.258827977315697</v>
      </c>
      <c r="N19" s="128">
        <f>VLOOKUP($B$9&amp;"-"&amp;$B19,Database!$1:$1048576,13,FALSE)</f>
        <v>10.493761814744802</v>
      </c>
      <c r="O19" s="128">
        <f>VLOOKUP($B$9&amp;"-"&amp;$B19,Database!$1:$1048576,14,FALSE)</f>
        <v>14.389413988657845</v>
      </c>
      <c r="P19" s="128">
        <f>VLOOKUP($B$9&amp;"-"&amp;$B19,Database!$1:$1048576,15,FALSE)</f>
        <v>5.8062759924385619</v>
      </c>
      <c r="Q19" s="128">
        <f>VLOOKUP($B$9&amp;"-"&amp;$B19,Database!$1:$1048576,16,FALSE)</f>
        <v>23.045746691871457</v>
      </c>
      <c r="R19" s="128">
        <f>VLOOKUP($B$9&amp;"-"&amp;$B19,Database!$1:$1048576,17,FALSE)</f>
        <v>12.275841209829867</v>
      </c>
      <c r="S19" s="112"/>
      <c r="T19" s="128">
        <f>VLOOKUP($B$9&amp;"-"&amp;$B19,Database!$1:$1048576,18,FALSE)</f>
        <v>76.974215500945178</v>
      </c>
      <c r="U19" s="128">
        <f>VLOOKUP($B$9&amp;"-"&amp;$B19,Database!$1:$1048576,19,FALSE)</f>
        <v>29.145708884688098</v>
      </c>
      <c r="V19" s="128">
        <f>VLOOKUP($B$9&amp;"-"&amp;$B19,Database!$1:$1048576,20,FALSE)</f>
        <v>26.665860113421552</v>
      </c>
      <c r="W19" s="128">
        <f>VLOOKUP($B$9&amp;"-"&amp;$B19,Database!$1:$1048576,21,FALSE)</f>
        <v>13.604234404536863</v>
      </c>
      <c r="X19" s="128">
        <f>VLOOKUP($B$9&amp;"-"&amp;$B19,Database!$1:$1048576,22,FALSE)</f>
        <v>42.653761814744811</v>
      </c>
      <c r="Y19" s="128">
        <f>VLOOKUP($B$9&amp;"-"&amp;$B19,Database!$1:$1048576,23,FALSE)</f>
        <v>23.644914933837427</v>
      </c>
      <c r="Z19" s="112"/>
      <c r="AA19" s="128">
        <f>VLOOKUP($B$9&amp;"-"&amp;$B19,Database!$1:$1048576,24,FALSE)</f>
        <v>-5.4197810811567413</v>
      </c>
      <c r="AB19" s="128">
        <f>VLOOKUP($B$9&amp;"-"&amp;$B19,Database!$1:$1048576,25,FALSE)</f>
        <v>-2.0031758034026463</v>
      </c>
      <c r="AC19" s="107"/>
      <c r="AD19" s="129" t="str">
        <f>VLOOKUP($B$9&amp;"-"&amp;$B19,Database!$1:$1048576,26,FALSE)</f>
        <v>-</v>
      </c>
      <c r="AE19" s="129" t="str">
        <f>VLOOKUP($B$9&amp;"-"&amp;$B19,Database!$1:$1048576,27,FALSE)</f>
        <v>-</v>
      </c>
      <c r="AF19" s="129" t="str">
        <f>VLOOKUP($B$9&amp;"-"&amp;$B19,Database!$1:$1048576,28,FALSE)</f>
        <v>-</v>
      </c>
      <c r="AG19" s="129" t="str">
        <f>VLOOKUP($B$9&amp;"-"&amp;$B19,Database!$1:$1048576,29,FALSE)</f>
        <v>-</v>
      </c>
      <c r="AH19" s="129" t="str">
        <f>VLOOKUP($B$9&amp;"-"&amp;$B19,Database!$1:$1048576,30,FALSE)</f>
        <v>-</v>
      </c>
      <c r="AI19" s="129" t="str">
        <f>VLOOKUP($B$9&amp;"-"&amp;$B19,Database!$1:$1048576,31,FALSE)</f>
        <v>-</v>
      </c>
      <c r="AJ19" s="103"/>
      <c r="AK19" s="129" t="str">
        <f>VLOOKUP($B$9&amp;"-"&amp;$B19,Database!$1:$1048576,32,FALSE)</f>
        <v>-</v>
      </c>
      <c r="AL19" s="129" t="str">
        <f>VLOOKUP($B$9&amp;"-"&amp;$B19,Database!$1:$1048576,33,FALSE)</f>
        <v>-</v>
      </c>
      <c r="AM19" s="129" t="str">
        <f>VLOOKUP($B$9&amp;"-"&amp;$B19,Database!$1:$1048576,34,FALSE)</f>
        <v>-</v>
      </c>
      <c r="AN19" s="129" t="str">
        <f>VLOOKUP($B$9&amp;"-"&amp;$B19,Database!$1:$1048576,35,FALSE)</f>
        <v>-</v>
      </c>
      <c r="AO19" s="129" t="str">
        <f>VLOOKUP($B$9&amp;"-"&amp;$B19,Database!$1:$1048576,36,FALSE)</f>
        <v>-</v>
      </c>
      <c r="AP19" s="129" t="str">
        <f>VLOOKUP($B$9&amp;"-"&amp;$B19,Database!$1:$1048576,37,FALSE)</f>
        <v>-</v>
      </c>
      <c r="AQ19" s="103"/>
      <c r="AR19" s="129" t="str">
        <f>VLOOKUP($B$9&amp;"-"&amp;$B19,Database!$1:$1048576,38,FALSE)</f>
        <v>-</v>
      </c>
      <c r="AS19" s="129" t="str">
        <f>VLOOKUP($B$9&amp;"-"&amp;$B19,Database!$1:$1048576,39,FALSE)</f>
        <v>-</v>
      </c>
      <c r="AT19" s="129" t="str">
        <f>VLOOKUP($B$9&amp;"-"&amp;$B19,Database!$1:$1048576,40,FALSE)</f>
        <v>-</v>
      </c>
      <c r="AU19" s="129" t="str">
        <f>VLOOKUP($B$9&amp;"-"&amp;$B19,Database!$1:$1048576,41,FALSE)</f>
        <v>-</v>
      </c>
      <c r="AV19" s="129" t="str">
        <f>VLOOKUP($B$9&amp;"-"&amp;$B19,Database!$1:$1048576,42,FALSE)</f>
        <v>-</v>
      </c>
      <c r="AW19" s="129" t="str">
        <f>VLOOKUP($B$9&amp;"-"&amp;$B19,Database!$1:$1048576,43,FALSE)</f>
        <v>-</v>
      </c>
      <c r="AX19" s="103"/>
      <c r="AY19" s="129" t="str">
        <f>VLOOKUP($B$9&amp;"-"&amp;$B19,Database!$1:$1048576,44,FALSE)</f>
        <v>-</v>
      </c>
      <c r="AZ19" s="129" t="str">
        <f>VLOOKUP($B$9&amp;"-"&amp;$B19,Database!$1:$1048576,45,FALSE)</f>
        <v>-</v>
      </c>
      <c r="BA19" s="129" t="str">
        <f>VLOOKUP($B$9&amp;"-"&amp;$B19,Database!$1:$1048576,46,FALSE)</f>
        <v>-</v>
      </c>
      <c r="BB19" s="129" t="str">
        <f>VLOOKUP($B$9&amp;"-"&amp;$B19,Database!$1:$1048576,47,FALSE)</f>
        <v>-</v>
      </c>
      <c r="BC19" s="129" t="str">
        <f>VLOOKUP($B$9&amp;"-"&amp;$B19,Database!$1:$1048576,48,FALSE)</f>
        <v>-</v>
      </c>
      <c r="BD19" s="129" t="str">
        <f>VLOOKUP($B$9&amp;"-"&amp;$B19,Database!$1:$1048576,49,FALSE)</f>
        <v>-</v>
      </c>
      <c r="BE19" s="103"/>
      <c r="BF19" s="129" t="str">
        <f>VLOOKUP($B$9&amp;"-"&amp;$B19,Database!$1:$1048576,50,FALSE)</f>
        <v>-</v>
      </c>
      <c r="BG19" s="129" t="str">
        <f>VLOOKUP($B$9&amp;"-"&amp;$B19,Database!$1:$1048576,51,FALSE)</f>
        <v>-</v>
      </c>
      <c r="BH19" s="129" t="str">
        <f>VLOOKUP($B$9&amp;"-"&amp;$B19,Database!$1:$1048576,52,FALSE)</f>
        <v>-</v>
      </c>
      <c r="BI19" s="129" t="str">
        <f>VLOOKUP($B$9&amp;"-"&amp;$B19,Database!$1:$1048576,53,FALSE)</f>
        <v>-</v>
      </c>
      <c r="BJ19" s="129" t="str">
        <f>VLOOKUP($B$9&amp;"-"&amp;$B19,Database!$1:$1048576,54,FALSE)</f>
        <v>-</v>
      </c>
      <c r="BK19" s="129" t="str">
        <f>VLOOKUP($B$9&amp;"-"&amp;$B19,Database!$1:$1048576,55,FALSE)</f>
        <v>-</v>
      </c>
    </row>
    <row r="20" spans="1:63" s="42" customFormat="1">
      <c r="A20" s="12"/>
      <c r="B20" s="124">
        <v>41699</v>
      </c>
      <c r="C20" s="85"/>
      <c r="D20" s="125">
        <f>VLOOKUP($B$9&amp;"-"&amp;$B20,Database!$1:$1048576,10,FALSE)</f>
        <v>140</v>
      </c>
      <c r="E20" s="126"/>
      <c r="F20" s="127">
        <f>VLOOKUP($B$9&amp;"-"&amp;$B20,Database!$1:$1048576,4,FALSE)</f>
        <v>58.307960350000002</v>
      </c>
      <c r="G20" s="127">
        <f>VLOOKUP($B$9&amp;"-"&amp;$B20,Database!$1:$1048576,5,FALSE)</f>
        <v>29.634460600000001</v>
      </c>
      <c r="H20" s="127">
        <f>VLOOKUP($B$9&amp;"-"&amp;$B20,Database!$1:$1048576,6,FALSE)</f>
        <v>19.043305929999999</v>
      </c>
      <c r="I20" s="127">
        <f>VLOOKUP($B$9&amp;"-"&amp;$B20,Database!$1:$1048576,7,FALSE)</f>
        <v>1.2612842399999999</v>
      </c>
      <c r="J20" s="127">
        <f>VLOOKUP($B$9&amp;"-"&amp;$B20,Database!$1:$1048576,8,FALSE)</f>
        <v>12.21421473</v>
      </c>
      <c r="K20" s="127">
        <f>VLOOKUP($B$9&amp;"-"&amp;$B20,Database!$1:$1048576,9,FALSE)</f>
        <v>12.845248809999999</v>
      </c>
      <c r="L20" s="112"/>
      <c r="M20" s="128">
        <f>VLOOKUP($B$9&amp;"-"&amp;$B20,Database!$1:$1048576,12,FALSE)</f>
        <v>52.6</v>
      </c>
      <c r="N20" s="128">
        <f>VLOOKUP($B$9&amp;"-"&amp;$B20,Database!$1:$1048576,13,FALSE)</f>
        <v>7.3</v>
      </c>
      <c r="O20" s="128">
        <f>VLOOKUP($B$9&amp;"-"&amp;$B20,Database!$1:$1048576,14,FALSE)</f>
        <v>13.8</v>
      </c>
      <c r="P20" s="128">
        <f>VLOOKUP($B$9&amp;"-"&amp;$B20,Database!$1:$1048576,15,FALSE)</f>
        <v>8.4</v>
      </c>
      <c r="Q20" s="128">
        <f>VLOOKUP($B$9&amp;"-"&amp;$B20,Database!$1:$1048576,16,FALSE)</f>
        <v>25.4</v>
      </c>
      <c r="R20" s="128">
        <f>VLOOKUP($B$9&amp;"-"&amp;$B20,Database!$1:$1048576,17,FALSE)</f>
        <v>12.2</v>
      </c>
      <c r="S20" s="112"/>
      <c r="T20" s="128">
        <f>VLOOKUP($B$9&amp;"-"&amp;$B20,Database!$1:$1048576,18,FALSE)</f>
        <v>76.99364287438641</v>
      </c>
      <c r="U20" s="128">
        <f>VLOOKUP($B$9&amp;"-"&amp;$B20,Database!$1:$1048576,19,FALSE)</f>
        <v>22.511747676196425</v>
      </c>
      <c r="V20" s="128">
        <f>VLOOKUP($B$9&amp;"-"&amp;$B20,Database!$1:$1048576,20,FALSE)</f>
        <v>31.439794446076714</v>
      </c>
      <c r="W20" s="128">
        <f>VLOOKUP($B$9&amp;"-"&amp;$B20,Database!$1:$1048576,21,FALSE)</f>
        <v>18.444272692056494</v>
      </c>
      <c r="X20" s="128">
        <f>VLOOKUP($B$9&amp;"-"&amp;$B20,Database!$1:$1048576,22,FALSE)</f>
        <v>51.259354631045298</v>
      </c>
      <c r="Y20" s="128">
        <f>VLOOKUP($B$9&amp;"-"&amp;$B20,Database!$1:$1048576,23,FALSE)</f>
        <v>28.683230999268286</v>
      </c>
      <c r="Z20" s="112"/>
      <c r="AA20" s="128">
        <f>VLOOKUP($B$9&amp;"-"&amp;$B20,Database!$1:$1048576,24,FALSE)</f>
        <v>-6.2494108775567918</v>
      </c>
      <c r="AB20" s="128">
        <f>VLOOKUP($B$9&amp;"-"&amp;$B20,Database!$1:$1048576,25,FALSE)</f>
        <v>-2.8020383224075118</v>
      </c>
      <c r="AC20" s="107"/>
      <c r="AD20" s="129" t="str">
        <f>VLOOKUP($B$9&amp;"-"&amp;$B20,Database!$1:$1048576,26,FALSE)</f>
        <v>-</v>
      </c>
      <c r="AE20" s="129" t="str">
        <f>VLOOKUP($B$9&amp;"-"&amp;$B20,Database!$1:$1048576,27,FALSE)</f>
        <v>-</v>
      </c>
      <c r="AF20" s="129" t="str">
        <f>VLOOKUP($B$9&amp;"-"&amp;$B20,Database!$1:$1048576,28,FALSE)</f>
        <v>-</v>
      </c>
      <c r="AG20" s="129" t="str">
        <f>VLOOKUP($B$9&amp;"-"&amp;$B20,Database!$1:$1048576,29,FALSE)</f>
        <v>-</v>
      </c>
      <c r="AH20" s="129" t="str">
        <f>VLOOKUP($B$9&amp;"-"&amp;$B20,Database!$1:$1048576,30,FALSE)</f>
        <v>-</v>
      </c>
      <c r="AI20" s="129" t="str">
        <f>VLOOKUP($B$9&amp;"-"&amp;$B20,Database!$1:$1048576,31,FALSE)</f>
        <v>-</v>
      </c>
      <c r="AJ20" s="103"/>
      <c r="AK20" s="129" t="str">
        <f>VLOOKUP($B$9&amp;"-"&amp;$B20,Database!$1:$1048576,32,FALSE)</f>
        <v>-</v>
      </c>
      <c r="AL20" s="129" t="str">
        <f>VLOOKUP($B$9&amp;"-"&amp;$B20,Database!$1:$1048576,33,FALSE)</f>
        <v>-</v>
      </c>
      <c r="AM20" s="129" t="str">
        <f>VLOOKUP($B$9&amp;"-"&amp;$B20,Database!$1:$1048576,34,FALSE)</f>
        <v>-</v>
      </c>
      <c r="AN20" s="129" t="str">
        <f>VLOOKUP($B$9&amp;"-"&amp;$B20,Database!$1:$1048576,35,FALSE)</f>
        <v>-</v>
      </c>
      <c r="AO20" s="129" t="str">
        <f>VLOOKUP($B$9&amp;"-"&amp;$B20,Database!$1:$1048576,36,FALSE)</f>
        <v>-</v>
      </c>
      <c r="AP20" s="129" t="str">
        <f>VLOOKUP($B$9&amp;"-"&amp;$B20,Database!$1:$1048576,37,FALSE)</f>
        <v>-</v>
      </c>
      <c r="AQ20" s="103"/>
      <c r="AR20" s="129" t="str">
        <f>VLOOKUP($B$9&amp;"-"&amp;$B20,Database!$1:$1048576,38,FALSE)</f>
        <v>-</v>
      </c>
      <c r="AS20" s="129" t="str">
        <f>VLOOKUP($B$9&amp;"-"&amp;$B20,Database!$1:$1048576,39,FALSE)</f>
        <v>-</v>
      </c>
      <c r="AT20" s="129" t="str">
        <f>VLOOKUP($B$9&amp;"-"&amp;$B20,Database!$1:$1048576,40,FALSE)</f>
        <v>-</v>
      </c>
      <c r="AU20" s="129" t="str">
        <f>VLOOKUP($B$9&amp;"-"&amp;$B20,Database!$1:$1048576,41,FALSE)</f>
        <v>-</v>
      </c>
      <c r="AV20" s="129" t="str">
        <f>VLOOKUP($B$9&amp;"-"&amp;$B20,Database!$1:$1048576,42,FALSE)</f>
        <v>-</v>
      </c>
      <c r="AW20" s="129" t="str">
        <f>VLOOKUP($B$9&amp;"-"&amp;$B20,Database!$1:$1048576,43,FALSE)</f>
        <v>-</v>
      </c>
      <c r="AX20" s="103"/>
      <c r="AY20" s="129" t="str">
        <f>VLOOKUP($B$9&amp;"-"&amp;$B20,Database!$1:$1048576,44,FALSE)</f>
        <v>-</v>
      </c>
      <c r="AZ20" s="129" t="str">
        <f>VLOOKUP($B$9&amp;"-"&amp;$B20,Database!$1:$1048576,45,FALSE)</f>
        <v>-</v>
      </c>
      <c r="BA20" s="129" t="str">
        <f>VLOOKUP($B$9&amp;"-"&amp;$B20,Database!$1:$1048576,46,FALSE)</f>
        <v>-</v>
      </c>
      <c r="BB20" s="129" t="str">
        <f>VLOOKUP($B$9&amp;"-"&amp;$B20,Database!$1:$1048576,47,FALSE)</f>
        <v>-</v>
      </c>
      <c r="BC20" s="129" t="str">
        <f>VLOOKUP($B$9&amp;"-"&amp;$B20,Database!$1:$1048576,48,FALSE)</f>
        <v>-</v>
      </c>
      <c r="BD20" s="129" t="str">
        <f>VLOOKUP($B$9&amp;"-"&amp;$B20,Database!$1:$1048576,49,FALSE)</f>
        <v>-</v>
      </c>
      <c r="BE20" s="103"/>
      <c r="BF20" s="129" t="str">
        <f>VLOOKUP($B$9&amp;"-"&amp;$B20,Database!$1:$1048576,50,FALSE)</f>
        <v>-</v>
      </c>
      <c r="BG20" s="129" t="str">
        <f>VLOOKUP($B$9&amp;"-"&amp;$B20,Database!$1:$1048576,51,FALSE)</f>
        <v>-</v>
      </c>
      <c r="BH20" s="129" t="str">
        <f>VLOOKUP($B$9&amp;"-"&amp;$B20,Database!$1:$1048576,52,FALSE)</f>
        <v>-</v>
      </c>
      <c r="BI20" s="129" t="str">
        <f>VLOOKUP($B$9&amp;"-"&amp;$B20,Database!$1:$1048576,53,FALSE)</f>
        <v>-</v>
      </c>
      <c r="BJ20" s="129" t="str">
        <f>VLOOKUP($B$9&amp;"-"&amp;$B20,Database!$1:$1048576,54,FALSE)</f>
        <v>-</v>
      </c>
      <c r="BK20" s="129" t="str">
        <f>VLOOKUP($B$9&amp;"-"&amp;$B20,Database!$1:$1048576,55,FALSE)</f>
        <v>-</v>
      </c>
    </row>
    <row r="21" spans="1:63" s="42" customFormat="1">
      <c r="A21" s="12"/>
      <c r="B21" s="124">
        <v>41791</v>
      </c>
      <c r="C21" s="85"/>
      <c r="D21" s="125">
        <f>VLOOKUP($B$9&amp;"-"&amp;$B21,Database!$1:$1048576,10,FALSE)</f>
        <v>143</v>
      </c>
      <c r="E21" s="126"/>
      <c r="F21" s="127">
        <f>VLOOKUP($B$9&amp;"-"&amp;$B21,Database!$1:$1048576,4,FALSE)</f>
        <v>50.07804370447451</v>
      </c>
      <c r="G21" s="127">
        <f>VLOOKUP($B$9&amp;"-"&amp;$B21,Database!$1:$1048576,5,FALSE)</f>
        <v>22.710718002081162</v>
      </c>
      <c r="H21" s="127">
        <f>VLOOKUP($B$9&amp;"-"&amp;$B21,Database!$1:$1048576,6,FALSE)</f>
        <v>13.293444328824142</v>
      </c>
      <c r="I21" s="127">
        <f>VLOOKUP($B$9&amp;"-"&amp;$B21,Database!$1:$1048576,7,FALSE)</f>
        <v>29.007730951371947</v>
      </c>
      <c r="J21" s="127">
        <f>VLOOKUP($B$9&amp;"-"&amp;$B21,Database!$1:$1048576,8,FALSE)</f>
        <v>10.652965660770031</v>
      </c>
      <c r="K21" s="127">
        <f>VLOOKUP($B$9&amp;"-"&amp;$B21,Database!$1:$1048576,9,FALSE)</f>
        <v>12.406916623309051</v>
      </c>
      <c r="L21" s="112"/>
      <c r="M21" s="128">
        <f>VLOOKUP($B$9&amp;"-"&amp;$B21,Database!$1:$1048576,12,FALSE)</f>
        <v>28.290842872008326</v>
      </c>
      <c r="N21" s="128">
        <f>VLOOKUP($B$9&amp;"-"&amp;$B21,Database!$1:$1048576,13,FALSE)</f>
        <v>8.023868366285118</v>
      </c>
      <c r="O21" s="128">
        <f>VLOOKUP($B$9&amp;"-"&amp;$B21,Database!$1:$1048576,14,FALSE)</f>
        <v>14.959596123829344</v>
      </c>
      <c r="P21" s="128">
        <f>VLOOKUP($B$9&amp;"-"&amp;$B21,Database!$1:$1048576,15,FALSE)</f>
        <v>9.8335067637877209</v>
      </c>
      <c r="Q21" s="128">
        <f>VLOOKUP($B$9&amp;"-"&amp;$B21,Database!$1:$1048576,16,FALSE)</f>
        <v>25.447125390218524</v>
      </c>
      <c r="R21" s="128">
        <f>VLOOKUP($B$9&amp;"-"&amp;$B21,Database!$1:$1048576,17,FALSE)</f>
        <v>10.711498439125908</v>
      </c>
      <c r="S21" s="112"/>
      <c r="T21" s="128">
        <f>VLOOKUP($B$9&amp;"-"&amp;$B21,Database!$1:$1048576,18,FALSE)</f>
        <v>64.227529916753369</v>
      </c>
      <c r="U21" s="128">
        <f>VLOOKUP($B$9&amp;"-"&amp;$B21,Database!$1:$1048576,19,FALSE)</f>
        <v>25.78125</v>
      </c>
      <c r="V21" s="128">
        <f>VLOOKUP($B$9&amp;"-"&amp;$B21,Database!$1:$1048576,20,FALSE)</f>
        <v>29.685061134235173</v>
      </c>
      <c r="W21" s="128">
        <f>VLOOKUP($B$9&amp;"-"&amp;$B21,Database!$1:$1048576,21,FALSE)</f>
        <v>19.567832986472425</v>
      </c>
      <c r="X21" s="128">
        <f>VLOOKUP($B$9&amp;"-"&amp;$B21,Database!$1:$1048576,22,FALSE)</f>
        <v>48.826092611862649</v>
      </c>
      <c r="Y21" s="128">
        <f>VLOOKUP($B$9&amp;"-"&amp;$B21,Database!$1:$1048576,23,FALSE)</f>
        <v>24.259397762747138</v>
      </c>
      <c r="Z21" s="112"/>
      <c r="AA21" s="128">
        <f>VLOOKUP($B$9&amp;"-"&amp;$B21,Database!$1:$1048576,24,FALSE)</f>
        <v>-5.9258263907551738</v>
      </c>
      <c r="AB21" s="128">
        <f>VLOOKUP($B$9&amp;"-"&amp;$B21,Database!$1:$1048576,25,FALSE)</f>
        <v>-3.0937012226847034</v>
      </c>
      <c r="AC21" s="107"/>
      <c r="AD21" s="129" t="str">
        <f>VLOOKUP($B$9&amp;"-"&amp;$B21,Database!$1:$1048576,26,FALSE)</f>
        <v>-</v>
      </c>
      <c r="AE21" s="129">
        <f>VLOOKUP($B$9&amp;"-"&amp;$B21,Database!$1:$1048576,27,FALSE)</f>
        <v>0.18438177874186551</v>
      </c>
      <c r="AF21" s="129">
        <f>VLOOKUP($B$9&amp;"-"&amp;$B21,Database!$1:$1048576,28,FALSE)</f>
        <v>0.210412147505423</v>
      </c>
      <c r="AG21" s="129">
        <f>VLOOKUP($B$9&amp;"-"&amp;$B21,Database!$1:$1048576,29,FALSE)</f>
        <v>0.18438177874186551</v>
      </c>
      <c r="AH21" s="129">
        <f>VLOOKUP($B$9&amp;"-"&amp;$B21,Database!$1:$1048576,30,FALSE)</f>
        <v>0.10845986984815618</v>
      </c>
      <c r="AI21" s="129">
        <f>VLOOKUP($B$9&amp;"-"&amp;$B21,Database!$1:$1048576,31,FALSE)</f>
        <v>3.4707158351409979E-2</v>
      </c>
      <c r="AJ21" s="103"/>
      <c r="AK21" s="129" t="str">
        <f>VLOOKUP($B$9&amp;"-"&amp;$B21,Database!$1:$1048576,32,FALSE)</f>
        <v>-</v>
      </c>
      <c r="AL21" s="129" t="str">
        <f>VLOOKUP($B$9&amp;"-"&amp;$B21,Database!$1:$1048576,33,FALSE)</f>
        <v>-</v>
      </c>
      <c r="AM21" s="129" t="str">
        <f>VLOOKUP($B$9&amp;"-"&amp;$B21,Database!$1:$1048576,34,FALSE)</f>
        <v>-</v>
      </c>
      <c r="AN21" s="129" t="str">
        <f>VLOOKUP($B$9&amp;"-"&amp;$B21,Database!$1:$1048576,35,FALSE)</f>
        <v>-</v>
      </c>
      <c r="AO21" s="129" t="str">
        <f>VLOOKUP($B$9&amp;"-"&amp;$B21,Database!$1:$1048576,36,FALSE)</f>
        <v>-</v>
      </c>
      <c r="AP21" s="129" t="str">
        <f>VLOOKUP($B$9&amp;"-"&amp;$B21,Database!$1:$1048576,37,FALSE)</f>
        <v>-</v>
      </c>
      <c r="AQ21" s="103"/>
      <c r="AR21" s="129" t="str">
        <f>VLOOKUP($B$9&amp;"-"&amp;$B21,Database!$1:$1048576,38,FALSE)</f>
        <v>-</v>
      </c>
      <c r="AS21" s="129" t="str">
        <f>VLOOKUP($B$9&amp;"-"&amp;$B21,Database!$1:$1048576,39,FALSE)</f>
        <v>-</v>
      </c>
      <c r="AT21" s="129" t="str">
        <f>VLOOKUP($B$9&amp;"-"&amp;$B21,Database!$1:$1048576,40,FALSE)</f>
        <v>-</v>
      </c>
      <c r="AU21" s="129" t="str">
        <f>VLOOKUP($B$9&amp;"-"&amp;$B21,Database!$1:$1048576,41,FALSE)</f>
        <v>-</v>
      </c>
      <c r="AV21" s="129" t="str">
        <f>VLOOKUP($B$9&amp;"-"&amp;$B21,Database!$1:$1048576,42,FALSE)</f>
        <v>-</v>
      </c>
      <c r="AW21" s="129" t="str">
        <f>VLOOKUP($B$9&amp;"-"&amp;$B21,Database!$1:$1048576,43,FALSE)</f>
        <v>-</v>
      </c>
      <c r="AX21" s="103"/>
      <c r="AY21" s="129" t="str">
        <f>VLOOKUP($B$9&amp;"-"&amp;$B21,Database!$1:$1048576,44,FALSE)</f>
        <v>-</v>
      </c>
      <c r="AZ21" s="129" t="str">
        <f>VLOOKUP($B$9&amp;"-"&amp;$B21,Database!$1:$1048576,45,FALSE)</f>
        <v>-</v>
      </c>
      <c r="BA21" s="129" t="str">
        <f>VLOOKUP($B$9&amp;"-"&amp;$B21,Database!$1:$1048576,46,FALSE)</f>
        <v>-</v>
      </c>
      <c r="BB21" s="129" t="str">
        <f>VLOOKUP($B$9&amp;"-"&amp;$B21,Database!$1:$1048576,47,FALSE)</f>
        <v>-</v>
      </c>
      <c r="BC21" s="129" t="str">
        <f>VLOOKUP($B$9&amp;"-"&amp;$B21,Database!$1:$1048576,48,FALSE)</f>
        <v>-</v>
      </c>
      <c r="BD21" s="129" t="str">
        <f>VLOOKUP($B$9&amp;"-"&amp;$B21,Database!$1:$1048576,49,FALSE)</f>
        <v>-</v>
      </c>
      <c r="BE21" s="103"/>
      <c r="BF21" s="129" t="str">
        <f>VLOOKUP($B$9&amp;"-"&amp;$B21,Database!$1:$1048576,50,FALSE)</f>
        <v>-</v>
      </c>
      <c r="BG21" s="129" t="str">
        <f>VLOOKUP($B$9&amp;"-"&amp;$B21,Database!$1:$1048576,51,FALSE)</f>
        <v>-</v>
      </c>
      <c r="BH21" s="129" t="str">
        <f>VLOOKUP($B$9&amp;"-"&amp;$B21,Database!$1:$1048576,52,FALSE)</f>
        <v>-</v>
      </c>
      <c r="BI21" s="129" t="str">
        <f>VLOOKUP($B$9&amp;"-"&amp;$B21,Database!$1:$1048576,53,FALSE)</f>
        <v>-</v>
      </c>
      <c r="BJ21" s="129" t="str">
        <f>VLOOKUP($B$9&amp;"-"&amp;$B21,Database!$1:$1048576,54,FALSE)</f>
        <v>-</v>
      </c>
      <c r="BK21" s="129" t="str">
        <f>VLOOKUP($B$9&amp;"-"&amp;$B21,Database!$1:$1048576,55,FALSE)</f>
        <v>-</v>
      </c>
    </row>
    <row r="22" spans="1:63" s="42" customFormat="1">
      <c r="A22" s="12"/>
      <c r="B22" s="124">
        <v>41883</v>
      </c>
      <c r="C22" s="85"/>
      <c r="D22" s="125">
        <f>VLOOKUP($B$9&amp;"-"&amp;$B22,Database!$1:$1048576,10,FALSE)</f>
        <v>147</v>
      </c>
      <c r="E22" s="126"/>
      <c r="F22" s="127">
        <f>VLOOKUP($B$9&amp;"-"&amp;$B22,Database!$1:$1048576,4,FALSE)</f>
        <v>56.38970750969726</v>
      </c>
      <c r="G22" s="127">
        <f>VLOOKUP($B$9&amp;"-"&amp;$B22,Database!$1:$1048576,5,FALSE)</f>
        <v>28.517804517233742</v>
      </c>
      <c r="H22" s="127">
        <f>VLOOKUP($B$9&amp;"-"&amp;$B22,Database!$1:$1048576,6,FALSE)</f>
        <v>9.0830993954501498</v>
      </c>
      <c r="I22" s="127">
        <f>VLOOKUP($B$9&amp;"-"&amp;$B22,Database!$1:$1048576,7,FALSE)</f>
        <v>20.139516136150334</v>
      </c>
      <c r="J22" s="127">
        <f>VLOOKUP($B$9&amp;"-"&amp;$B22,Database!$1:$1048576,8,FALSE)</f>
        <v>11.03725727731249</v>
      </c>
      <c r="K22" s="127">
        <f>VLOOKUP($B$9&amp;"-"&amp;$B22,Database!$1:$1048576,9,FALSE)</f>
        <v>8.6873463872613534</v>
      </c>
      <c r="L22" s="112"/>
      <c r="M22" s="128">
        <f>VLOOKUP($B$9&amp;"-"&amp;$B22,Database!$1:$1048576,12,FALSE)</f>
        <v>41.867989143729098</v>
      </c>
      <c r="N22" s="128">
        <f>VLOOKUP($B$9&amp;"-"&amp;$B22,Database!$1:$1048576,13,FALSE)</f>
        <v>13.446866008922642</v>
      </c>
      <c r="O22" s="128">
        <f>VLOOKUP($B$9&amp;"-"&amp;$B22,Database!$1:$1048576,14,FALSE)</f>
        <v>14.760800941187435</v>
      </c>
      <c r="P22" s="128">
        <f>VLOOKUP($B$9&amp;"-"&amp;$B22,Database!$1:$1048576,15,FALSE)</f>
        <v>12.608184137264267</v>
      </c>
      <c r="Q22" s="128">
        <f>VLOOKUP($B$9&amp;"-"&amp;$B22,Database!$1:$1048576,16,FALSE)</f>
        <v>33.589208959917997</v>
      </c>
      <c r="R22" s="128">
        <f>VLOOKUP($B$9&amp;"-"&amp;$B22,Database!$1:$1048576,17,FALSE)</f>
        <v>13.974536686507703</v>
      </c>
      <c r="S22" s="112"/>
      <c r="T22" s="128">
        <f>VLOOKUP($B$9&amp;"-"&amp;$B22,Database!$1:$1048576,18,FALSE)</f>
        <v>68.193863644305708</v>
      </c>
      <c r="U22" s="128">
        <f>VLOOKUP($B$9&amp;"-"&amp;$B22,Database!$1:$1048576,19,FALSE)</f>
        <v>33.596197975515146</v>
      </c>
      <c r="V22" s="128">
        <f>VLOOKUP($B$9&amp;"-"&amp;$B22,Database!$1:$1048576,20,FALSE)</f>
        <v>33.671912311150976</v>
      </c>
      <c r="W22" s="128">
        <f>VLOOKUP($B$9&amp;"-"&amp;$B22,Database!$1:$1048576,21,FALSE)</f>
        <v>27.931018416056101</v>
      </c>
      <c r="X22" s="128">
        <f>VLOOKUP($B$9&amp;"-"&amp;$B22,Database!$1:$1048576,22,FALSE)</f>
        <v>57.210334424396329</v>
      </c>
      <c r="Y22" s="128">
        <f>VLOOKUP($B$9&amp;"-"&amp;$B22,Database!$1:$1048576,23,FALSE)</f>
        <v>31.129075469720089</v>
      </c>
      <c r="Z22" s="112"/>
      <c r="AA22" s="128">
        <f>VLOOKUP($B$9&amp;"-"&amp;$B22,Database!$1:$1048576,24,FALSE)</f>
        <v>-4.2652897467791817</v>
      </c>
      <c r="AB22" s="128">
        <f>VLOOKUP($B$9&amp;"-"&amp;$B22,Database!$1:$1048576,25,FALSE)</f>
        <v>-1.4466421618515108</v>
      </c>
      <c r="AC22" s="107"/>
      <c r="AD22" s="129" t="str">
        <f>VLOOKUP($B$9&amp;"-"&amp;$B22,Database!$1:$1048576,26,FALSE)</f>
        <v>-</v>
      </c>
      <c r="AE22" s="129">
        <f>VLOOKUP($B$9&amp;"-"&amp;$B22,Database!$1:$1048576,27,FALSE)</f>
        <v>0.15102040816326531</v>
      </c>
      <c r="AF22" s="129">
        <f>VLOOKUP($B$9&amp;"-"&amp;$B22,Database!$1:$1048576,28,FALSE)</f>
        <v>0.19183673469387755</v>
      </c>
      <c r="AG22" s="129">
        <f>VLOOKUP($B$9&amp;"-"&amp;$B22,Database!$1:$1048576,29,FALSE)</f>
        <v>0.15918367346938775</v>
      </c>
      <c r="AH22" s="129">
        <f>VLOOKUP($B$9&amp;"-"&amp;$B22,Database!$1:$1048576,30,FALSE)</f>
        <v>9.1836734693877556E-2</v>
      </c>
      <c r="AI22" s="129">
        <f>VLOOKUP($B$9&amp;"-"&amp;$B22,Database!$1:$1048576,31,FALSE)</f>
        <v>2.0408163265306121E-2</v>
      </c>
      <c r="AJ22" s="130"/>
      <c r="AK22" s="129" t="str">
        <f>VLOOKUP($B$9&amp;"-"&amp;$B22,Database!$1:$1048576,32,FALSE)</f>
        <v>-</v>
      </c>
      <c r="AL22" s="129">
        <f>VLOOKUP($B$9&amp;"-"&amp;$B22,Database!$1:$1048576,33,FALSE)</f>
        <v>0.18181818181818182</v>
      </c>
      <c r="AM22" s="129">
        <f>VLOOKUP($B$9&amp;"-"&amp;$B22,Database!$1:$1048576,34,FALSE)</f>
        <v>0.21141649048625794</v>
      </c>
      <c r="AN22" s="129">
        <f>VLOOKUP($B$9&amp;"-"&amp;$B22,Database!$1:$1048576,35,FALSE)</f>
        <v>0.13742071881606766</v>
      </c>
      <c r="AO22" s="129">
        <f>VLOOKUP($B$9&amp;"-"&amp;$B22,Database!$1:$1048576,36,FALSE)</f>
        <v>5.2854122621564484E-2</v>
      </c>
      <c r="AP22" s="129">
        <f>VLOOKUP($B$9&amp;"-"&amp;$B22,Database!$1:$1048576,37,FALSE)</f>
        <v>2.3255813953488372E-2</v>
      </c>
      <c r="AQ22" s="103"/>
      <c r="AR22" s="129" t="str">
        <f>VLOOKUP($B$9&amp;"-"&amp;$B22,Database!$1:$1048576,38,FALSE)</f>
        <v>-</v>
      </c>
      <c r="AS22" s="129">
        <f>VLOOKUP($B$9&amp;"-"&amp;$B22,Database!$1:$1048576,39,FALSE)</f>
        <v>0.19912472647702406</v>
      </c>
      <c r="AT22" s="129">
        <f>VLOOKUP($B$9&amp;"-"&amp;$B22,Database!$1:$1048576,40,FALSE)</f>
        <v>0.17067833698030635</v>
      </c>
      <c r="AU22" s="129">
        <f>VLOOKUP($B$9&amp;"-"&amp;$B22,Database!$1:$1048576,41,FALSE)</f>
        <v>0.12472647702407003</v>
      </c>
      <c r="AV22" s="129">
        <f>VLOOKUP($B$9&amp;"-"&amp;$B22,Database!$1:$1048576,42,FALSE)</f>
        <v>3.2822757111597371E-2</v>
      </c>
      <c r="AW22" s="129">
        <f>VLOOKUP($B$9&amp;"-"&amp;$B22,Database!$1:$1048576,43,FALSE)</f>
        <v>1.0940919037199124E-2</v>
      </c>
      <c r="AX22" s="103"/>
      <c r="AY22" s="129" t="str">
        <f>VLOOKUP($B$9&amp;"-"&amp;$B22,Database!$1:$1048576,44,FALSE)</f>
        <v>-</v>
      </c>
      <c r="AZ22" s="129">
        <f>VLOOKUP($B$9&amp;"-"&amp;$B22,Database!$1:$1048576,45,FALSE)</f>
        <v>0.23043478260869565</v>
      </c>
      <c r="BA22" s="129">
        <f>VLOOKUP($B$9&amp;"-"&amp;$B22,Database!$1:$1048576,46,FALSE)</f>
        <v>0.17608695652173914</v>
      </c>
      <c r="BB22" s="129">
        <f>VLOOKUP($B$9&amp;"-"&amp;$B22,Database!$1:$1048576,47,FALSE)</f>
        <v>8.2608695652173908E-2</v>
      </c>
      <c r="BC22" s="129">
        <f>VLOOKUP($B$9&amp;"-"&amp;$B22,Database!$1:$1048576,48,FALSE)</f>
        <v>1.7391304347826087E-2</v>
      </c>
      <c r="BD22" s="129">
        <f>VLOOKUP($B$9&amp;"-"&amp;$B22,Database!$1:$1048576,49,FALSE)</f>
        <v>4.3478260869565218E-3</v>
      </c>
      <c r="BE22" s="130"/>
      <c r="BF22" s="129" t="str">
        <f>VLOOKUP($B$9&amp;"-"&amp;$B22,Database!$1:$1048576,50,FALSE)</f>
        <v>-</v>
      </c>
      <c r="BG22" s="129">
        <f>VLOOKUP($B$9&amp;"-"&amp;$B22,Database!$1:$1048576,51,FALSE)</f>
        <v>0.14222222222222222</v>
      </c>
      <c r="BH22" s="129">
        <f>VLOOKUP($B$9&amp;"-"&amp;$B22,Database!$1:$1048576,52,FALSE)</f>
        <v>0.16888888888888889</v>
      </c>
      <c r="BI22" s="129">
        <f>VLOOKUP($B$9&amp;"-"&amp;$B22,Database!$1:$1048576,53,FALSE)</f>
        <v>0.1111111111111111</v>
      </c>
      <c r="BJ22" s="129">
        <f>VLOOKUP($B$9&amp;"-"&amp;$B22,Database!$1:$1048576,54,FALSE)</f>
        <v>4.6666666666666669E-2</v>
      </c>
      <c r="BK22" s="129">
        <f>VLOOKUP($B$9&amp;"-"&amp;$B22,Database!$1:$1048576,55,FALSE)</f>
        <v>1.3333333333333334E-2</v>
      </c>
    </row>
    <row r="23" spans="1:63">
      <c r="B23" s="124">
        <v>41974</v>
      </c>
      <c r="C23" s="84"/>
      <c r="D23" s="125">
        <f>VLOOKUP($B$9&amp;"-"&amp;$B23,Database!$1:$1048576,10,FALSE)</f>
        <v>146</v>
      </c>
      <c r="E23" s="84"/>
      <c r="F23" s="127">
        <f>VLOOKUP($B$9&amp;"-"&amp;$B23,Database!$1:$1048576,4,FALSE)</f>
        <v>54.055974904421134</v>
      </c>
      <c r="G23" s="127">
        <f>VLOOKUP($B$9&amp;"-"&amp;$B23,Database!$1:$1048576,5,FALSE)</f>
        <v>28.942696249822998</v>
      </c>
      <c r="H23" s="127">
        <f>VLOOKUP($B$9&amp;"-"&amp;$B23,Database!$1:$1048576,6,FALSE)</f>
        <v>3.0691435480181686</v>
      </c>
      <c r="I23" s="127">
        <f>VLOOKUP($B$9&amp;"-"&amp;$B23,Database!$1:$1048576,7,FALSE)</f>
        <v>27.208510591640717</v>
      </c>
      <c r="J23" s="127">
        <f>VLOOKUP($B$9&amp;"-"&amp;$B23,Database!$1:$1048576,8,FALSE)</f>
        <v>10.28643705954754</v>
      </c>
      <c r="K23" s="127">
        <f>VLOOKUP($B$9&amp;"-"&amp;$B23,Database!$1:$1048576,9,FALSE)</f>
        <v>7.5904867714494211</v>
      </c>
      <c r="L23" s="112"/>
      <c r="M23" s="128">
        <f>VLOOKUP($B$9&amp;"-"&amp;$B23,Database!$1:$1048576,12,FALSE)</f>
        <v>35.704560555065406</v>
      </c>
      <c r="N23" s="128">
        <f>VLOOKUP($B$9&amp;"-"&amp;$B23,Database!$1:$1048576,13,FALSE)</f>
        <v>12.234094696598373</v>
      </c>
      <c r="O23" s="128">
        <f>VLOOKUP($B$9&amp;"-"&amp;$B23,Database!$1:$1048576,14,FALSE)</f>
        <v>11.444411767909465</v>
      </c>
      <c r="P23" s="128">
        <f>VLOOKUP($B$9&amp;"-"&amp;$B23,Database!$1:$1048576,15,FALSE)</f>
        <v>10.552614667407337</v>
      </c>
      <c r="Q23" s="128">
        <f>VLOOKUP($B$9&amp;"-"&amp;$B23,Database!$1:$1048576,16,FALSE)</f>
        <v>30.558006295679078</v>
      </c>
      <c r="R23" s="128">
        <f>VLOOKUP($B$9&amp;"-"&amp;$B23,Database!$1:$1048576,17,FALSE)</f>
        <v>16.902754631898834</v>
      </c>
      <c r="S23" s="112"/>
      <c r="T23" s="128">
        <f>VLOOKUP($B$9&amp;"-"&amp;$B23,Database!$1:$1048576,18,FALSE)</f>
        <v>62.978575085231284</v>
      </c>
      <c r="U23" s="128">
        <f>VLOOKUP($B$9&amp;"-"&amp;$B23,Database!$1:$1048576,19,FALSE)</f>
        <v>33.301473711727603</v>
      </c>
      <c r="V23" s="128">
        <f>VLOOKUP($B$9&amp;"-"&amp;$B23,Database!$1:$1048576,20,FALSE)</f>
        <v>27.413434412748206</v>
      </c>
      <c r="W23" s="128">
        <f>VLOOKUP($B$9&amp;"-"&amp;$B23,Database!$1:$1048576,21,FALSE)</f>
        <v>25.928830506813057</v>
      </c>
      <c r="X23" s="128">
        <f>VLOOKUP($B$9&amp;"-"&amp;$B23,Database!$1:$1048576,22,FALSE)</f>
        <v>58.855885588558863</v>
      </c>
      <c r="Y23" s="128">
        <f>VLOOKUP($B$9&amp;"-"&amp;$B23,Database!$1:$1048576,23,FALSE)</f>
        <v>33.251641995882764</v>
      </c>
      <c r="Z23" s="112"/>
      <c r="AA23" s="128">
        <f>VLOOKUP($B$9&amp;"-"&amp;$B23,Database!$1:$1048576,24,FALSE)</f>
        <v>-3.254687732352437</v>
      </c>
      <c r="AB23" s="128">
        <f>VLOOKUP($B$9&amp;"-"&amp;$B23,Database!$1:$1048576,25,FALSE)</f>
        <v>-2.1612460152026598</v>
      </c>
      <c r="AC23" s="107"/>
      <c r="AD23" s="129">
        <f>VLOOKUP($B$9&amp;"-"&amp;$B23,Database!$1:$1048576,26,FALSE)</f>
        <v>5.6042031523642732E-2</v>
      </c>
      <c r="AE23" s="129">
        <f>VLOOKUP($B$9&amp;"-"&amp;$B23,Database!$1:$1048576,27,FALSE)</f>
        <v>9.982486865148861E-2</v>
      </c>
      <c r="AF23" s="129">
        <f>VLOOKUP($B$9&amp;"-"&amp;$B23,Database!$1:$1048576,28,FALSE)</f>
        <v>0.10507880910683012</v>
      </c>
      <c r="AG23" s="129">
        <f>VLOOKUP($B$9&amp;"-"&amp;$B23,Database!$1:$1048576,29,FALSE)</f>
        <v>0.1295971978984238</v>
      </c>
      <c r="AH23" s="129">
        <f>VLOOKUP($B$9&amp;"-"&amp;$B23,Database!$1:$1048576,30,FALSE)</f>
        <v>5.4290718038528897E-2</v>
      </c>
      <c r="AI23" s="129">
        <f>VLOOKUP($B$9&amp;"-"&amp;$B23,Database!$1:$1048576,31,FALSE)</f>
        <v>2.4518388791593695E-2</v>
      </c>
      <c r="AJ23" s="130"/>
      <c r="AK23" s="129">
        <f>VLOOKUP($B$9&amp;"-"&amp;$B23,Database!$1:$1048576,32,FALSE)</f>
        <v>6.9026548672566371E-2</v>
      </c>
      <c r="AL23" s="129">
        <f>VLOOKUP($B$9&amp;"-"&amp;$B23,Database!$1:$1048576,33,FALSE)</f>
        <v>0.12389380530973451</v>
      </c>
      <c r="AM23" s="129">
        <f>VLOOKUP($B$9&amp;"-"&amp;$B23,Database!$1:$1048576,34,FALSE)</f>
        <v>0.1079646017699115</v>
      </c>
      <c r="AN23" s="129">
        <f>VLOOKUP($B$9&amp;"-"&amp;$B23,Database!$1:$1048576,35,FALSE)</f>
        <v>0.10442477876106195</v>
      </c>
      <c r="AO23" s="129">
        <f>VLOOKUP($B$9&amp;"-"&amp;$B23,Database!$1:$1048576,36,FALSE)</f>
        <v>4.7787610619469026E-2</v>
      </c>
      <c r="AP23" s="129">
        <f>VLOOKUP($B$9&amp;"-"&amp;$B23,Database!$1:$1048576,37,FALSE)</f>
        <v>3.1858407079646017E-2</v>
      </c>
      <c r="AQ23" s="103"/>
      <c r="AR23" s="129">
        <f>VLOOKUP($B$9&amp;"-"&amp;$B23,Database!$1:$1048576,38,FALSE)</f>
        <v>7.7617328519855602E-2</v>
      </c>
      <c r="AS23" s="129">
        <f>VLOOKUP($B$9&amp;"-"&amp;$B23,Database!$1:$1048576,39,FALSE)</f>
        <v>0.13718411552346571</v>
      </c>
      <c r="AT23" s="129">
        <f>VLOOKUP($B$9&amp;"-"&amp;$B23,Database!$1:$1048576,40,FALSE)</f>
        <v>9.2057761732851989E-2</v>
      </c>
      <c r="AU23" s="129">
        <f>VLOOKUP($B$9&amp;"-"&amp;$B23,Database!$1:$1048576,41,FALSE)</f>
        <v>7.5812274368231042E-2</v>
      </c>
      <c r="AV23" s="129">
        <f>VLOOKUP($B$9&amp;"-"&amp;$B23,Database!$1:$1048576,42,FALSE)</f>
        <v>1.6245487364620937E-2</v>
      </c>
      <c r="AW23" s="129">
        <f>VLOOKUP($B$9&amp;"-"&amp;$B23,Database!$1:$1048576,43,FALSE)</f>
        <v>1.6245487364620937E-2</v>
      </c>
      <c r="AX23" s="103"/>
      <c r="AY23" s="129">
        <f>VLOOKUP($B$9&amp;"-"&amp;$B23,Database!$1:$1048576,44,FALSE)</f>
        <v>0.10108303249097472</v>
      </c>
      <c r="AZ23" s="129">
        <f>VLOOKUP($B$9&amp;"-"&amp;$B23,Database!$1:$1048576,45,FALSE)</f>
        <v>0.13537906137184116</v>
      </c>
      <c r="BA23" s="129">
        <f>VLOOKUP($B$9&amp;"-"&amp;$B23,Database!$1:$1048576,46,FALSE)</f>
        <v>7.5812274368231042E-2</v>
      </c>
      <c r="BB23" s="129">
        <f>VLOOKUP($B$9&amp;"-"&amp;$B23,Database!$1:$1048576,47,FALSE)</f>
        <v>5.2346570397111915E-2</v>
      </c>
      <c r="BC23" s="129">
        <f>VLOOKUP($B$9&amp;"-"&amp;$B23,Database!$1:$1048576,48,FALSE)</f>
        <v>1.0830324909747292E-2</v>
      </c>
      <c r="BD23" s="129">
        <f>VLOOKUP($B$9&amp;"-"&amp;$B23,Database!$1:$1048576,49,FALSE)</f>
        <v>1.0830324909747292E-2</v>
      </c>
      <c r="BE23" s="130"/>
      <c r="BF23" s="129">
        <f>VLOOKUP($B$9&amp;"-"&amp;$B23,Database!$1:$1048576,50,FALSE)</f>
        <v>6.3752276867030971E-2</v>
      </c>
      <c r="BG23" s="129">
        <f>VLOOKUP($B$9&amp;"-"&amp;$B23,Database!$1:$1048576,51,FALSE)</f>
        <v>9.6539162112932606E-2</v>
      </c>
      <c r="BH23" s="129">
        <f>VLOOKUP($B$9&amp;"-"&amp;$B23,Database!$1:$1048576,52,FALSE)</f>
        <v>8.3788706739526417E-2</v>
      </c>
      <c r="BI23" s="129">
        <f>VLOOKUP($B$9&amp;"-"&amp;$B23,Database!$1:$1048576,53,FALSE)</f>
        <v>5.1001821493624776E-2</v>
      </c>
      <c r="BJ23" s="129">
        <f>VLOOKUP($B$9&amp;"-"&amp;$B23,Database!$1:$1048576,54,FALSE)</f>
        <v>3.2786885245901641E-2</v>
      </c>
      <c r="BK23" s="129">
        <f>VLOOKUP($B$9&amp;"-"&amp;$B23,Database!$1:$1048576,55,FALSE)</f>
        <v>2.3679417122040074E-2</v>
      </c>
    </row>
    <row r="24" spans="1:63">
      <c r="B24" s="124">
        <v>42064</v>
      </c>
      <c r="C24" s="84"/>
      <c r="D24" s="125">
        <f>VLOOKUP($B$9&amp;"-"&amp;$B24,Database!$1:$1048576,10,FALSE)</f>
        <v>149</v>
      </c>
      <c r="E24" s="84"/>
      <c r="F24" s="127">
        <f>VLOOKUP($B$9&amp;"-"&amp;$B24,Database!$1:$1048576,4,FALSE)</f>
        <v>61.947849598471649</v>
      </c>
      <c r="G24" s="127">
        <f>VLOOKUP($B$9&amp;"-"&amp;$B24,Database!$1:$1048576,5,FALSE)</f>
        <v>33.052163450873131</v>
      </c>
      <c r="H24" s="127">
        <f>VLOOKUP($B$9&amp;"-"&amp;$B24,Database!$1:$1048576,6,FALSE)</f>
        <v>0</v>
      </c>
      <c r="I24" s="127">
        <f>VLOOKUP($B$9&amp;"-"&amp;$B24,Database!$1:$1048576,7,FALSE)</f>
        <v>24.744191245153278</v>
      </c>
      <c r="J24" s="127">
        <f>VLOOKUP($B$9&amp;"-"&amp;$B24,Database!$1:$1048576,8,FALSE)</f>
        <v>-7.1614804220680073</v>
      </c>
      <c r="K24" s="127">
        <f>VLOOKUP($B$9&amp;"-"&amp;$B24,Database!$1:$1048576,9,FALSE)</f>
        <v>10.592675141781131</v>
      </c>
      <c r="L24" s="112"/>
      <c r="M24" s="128">
        <f>VLOOKUP($B$9&amp;"-"&amp;$B24,Database!$1:$1048576,12,FALSE)</f>
        <v>59.717977560346689</v>
      </c>
      <c r="N24" s="128">
        <f>VLOOKUP($B$9&amp;"-"&amp;$B24,Database!$1:$1048576,13,FALSE)</f>
        <v>21.910371880227892</v>
      </c>
      <c r="O24" s="128">
        <f>VLOOKUP($B$9&amp;"-"&amp;$B24,Database!$1:$1048576,14,FALSE)</f>
        <v>15.502621613368795</v>
      </c>
      <c r="P24" s="128">
        <f>VLOOKUP($B$9&amp;"-"&amp;$B24,Database!$1:$1048576,15,FALSE)</f>
        <v>14.982996703735504</v>
      </c>
      <c r="Q24" s="128">
        <f>VLOOKUP($B$9&amp;"-"&amp;$B24,Database!$1:$1048576,16,FALSE)</f>
        <v>37.018381307074577</v>
      </c>
      <c r="R24" s="128">
        <f>VLOOKUP($B$9&amp;"-"&amp;$B24,Database!$1:$1048576,17,FALSE)</f>
        <v>22.220424312495268</v>
      </c>
      <c r="S24" s="112"/>
      <c r="T24" s="128">
        <f>VLOOKUP($B$9&amp;"-"&amp;$B24,Database!$1:$1048576,18,FALSE)</f>
        <v>78.345134290807252</v>
      </c>
      <c r="U24" s="128">
        <f>VLOOKUP($B$9&amp;"-"&amp;$B24,Database!$1:$1048576,19,FALSE)</f>
        <v>35.768776049754543</v>
      </c>
      <c r="V24" s="128">
        <f>VLOOKUP($B$9&amp;"-"&amp;$B24,Database!$1:$1048576,20,FALSE)</f>
        <v>26.826582037315905</v>
      </c>
      <c r="W24" s="128">
        <f>VLOOKUP($B$9&amp;"-"&amp;$B24,Database!$1:$1048576,21,FALSE)</f>
        <v>21.523067326789519</v>
      </c>
      <c r="X24" s="128">
        <f>VLOOKUP($B$9&amp;"-"&amp;$B24,Database!$1:$1048576,22,FALSE)</f>
        <v>64.822881243132784</v>
      </c>
      <c r="Y24" s="128">
        <f>VLOOKUP($B$9&amp;"-"&amp;$B24,Database!$1:$1048576,23,FALSE)</f>
        <v>34.601120677730776</v>
      </c>
      <c r="Z24" s="112"/>
      <c r="AA24" s="128">
        <f>VLOOKUP($B$9&amp;"-"&amp;$B24,Database!$1:$1048576,24,FALSE)</f>
        <v>-7.8885149757617752</v>
      </c>
      <c r="AB24" s="128">
        <f>VLOOKUP($B$9&amp;"-"&amp;$B24,Database!$1:$1048576,25,FALSE)</f>
        <v>-3.647723294132974</v>
      </c>
      <c r="AC24" s="107"/>
      <c r="AD24" s="129">
        <f>VLOOKUP($B$9&amp;"-"&amp;$B24,Database!$1:$1048576,26,FALSE)</f>
        <v>5.7291666666666664E-2</v>
      </c>
      <c r="AE24" s="129">
        <f>VLOOKUP($B$9&amp;"-"&amp;$B24,Database!$1:$1048576,27,FALSE)</f>
        <v>6.9444444444444448E-2</v>
      </c>
      <c r="AF24" s="129">
        <f>VLOOKUP($B$9&amp;"-"&amp;$B24,Database!$1:$1048576,28,FALSE)</f>
        <v>0.13194444444444445</v>
      </c>
      <c r="AG24" s="129">
        <f>VLOOKUP($B$9&amp;"-"&amp;$B24,Database!$1:$1048576,29,FALSE)</f>
        <v>0.12152777777777778</v>
      </c>
      <c r="AH24" s="129">
        <f>VLOOKUP($B$9&amp;"-"&amp;$B24,Database!$1:$1048576,30,FALSE)</f>
        <v>4.5138888888888888E-2</v>
      </c>
      <c r="AI24" s="129">
        <f>VLOOKUP($B$9&amp;"-"&amp;$B24,Database!$1:$1048576,31,FALSE)</f>
        <v>2.7777777777777776E-2</v>
      </c>
      <c r="AJ24" s="130"/>
      <c r="AK24" s="129">
        <f>VLOOKUP($B$9&amp;"-"&amp;$B24,Database!$1:$1048576,32,FALSE)</f>
        <v>7.1428571428571425E-2</v>
      </c>
      <c r="AL24" s="129">
        <f>VLOOKUP($B$9&amp;"-"&amp;$B24,Database!$1:$1048576,33,FALSE)</f>
        <v>0.12020905923344948</v>
      </c>
      <c r="AM24" s="129">
        <f>VLOOKUP($B$9&amp;"-"&amp;$B24,Database!$1:$1048576,34,FALSE)</f>
        <v>8.7108013937282236E-2</v>
      </c>
      <c r="AN24" s="129">
        <f>VLOOKUP($B$9&amp;"-"&amp;$B24,Database!$1:$1048576,35,FALSE)</f>
        <v>0.10801393728222997</v>
      </c>
      <c r="AO24" s="129">
        <f>VLOOKUP($B$9&amp;"-"&amp;$B24,Database!$1:$1048576,36,FALSE)</f>
        <v>5.2264808362369339E-2</v>
      </c>
      <c r="AP24" s="129">
        <f>VLOOKUP($B$9&amp;"-"&amp;$B24,Database!$1:$1048576,37,FALSE)</f>
        <v>2.2648083623693381E-2</v>
      </c>
      <c r="AQ24" s="103"/>
      <c r="AR24" s="129">
        <f>VLOOKUP($B$9&amp;"-"&amp;$B24,Database!$1:$1048576,38,FALSE)</f>
        <v>8.5561497326203204E-2</v>
      </c>
      <c r="AS24" s="129">
        <f>VLOOKUP($B$9&amp;"-"&amp;$B24,Database!$1:$1048576,39,FALSE)</f>
        <v>0.12477718360071301</v>
      </c>
      <c r="AT24" s="129">
        <f>VLOOKUP($B$9&amp;"-"&amp;$B24,Database!$1:$1048576,40,FALSE)</f>
        <v>9.0909090909090912E-2</v>
      </c>
      <c r="AU24" s="129">
        <f>VLOOKUP($B$9&amp;"-"&amp;$B24,Database!$1:$1048576,41,FALSE)</f>
        <v>6.2388591800356503E-2</v>
      </c>
      <c r="AV24" s="129">
        <f>VLOOKUP($B$9&amp;"-"&amp;$B24,Database!$1:$1048576,42,FALSE)</f>
        <v>1.6042780748663103E-2</v>
      </c>
      <c r="AW24" s="129">
        <f>VLOOKUP($B$9&amp;"-"&amp;$B24,Database!$1:$1048576,43,FALSE)</f>
        <v>0</v>
      </c>
      <c r="AX24" s="103"/>
      <c r="AY24" s="129">
        <f>VLOOKUP($B$9&amp;"-"&amp;$B24,Database!$1:$1048576,44,FALSE)</f>
        <v>8.0357142857142863E-2</v>
      </c>
      <c r="AZ24" s="129">
        <f>VLOOKUP($B$9&amp;"-"&amp;$B24,Database!$1:$1048576,45,FALSE)</f>
        <v>0.13214285714285715</v>
      </c>
      <c r="BA24" s="129">
        <f>VLOOKUP($B$9&amp;"-"&amp;$B24,Database!$1:$1048576,46,FALSE)</f>
        <v>9.464285714285714E-2</v>
      </c>
      <c r="BB24" s="129">
        <f>VLOOKUP($B$9&amp;"-"&amp;$B24,Database!$1:$1048576,47,FALSE)</f>
        <v>3.0357142857142857E-2</v>
      </c>
      <c r="BC24" s="129">
        <f>VLOOKUP($B$9&amp;"-"&amp;$B24,Database!$1:$1048576,48,FALSE)</f>
        <v>1.4285714285714285E-2</v>
      </c>
      <c r="BD24" s="129">
        <f>VLOOKUP($B$9&amp;"-"&amp;$B24,Database!$1:$1048576,49,FALSE)</f>
        <v>3.5714285714285713E-3</v>
      </c>
      <c r="BE24" s="130"/>
      <c r="BF24" s="129">
        <f>VLOOKUP($B$9&amp;"-"&amp;$B24,Database!$1:$1048576,50,FALSE)</f>
        <v>6.4285714285714279E-2</v>
      </c>
      <c r="BG24" s="129">
        <f>VLOOKUP($B$9&amp;"-"&amp;$B24,Database!$1:$1048576,51,FALSE)</f>
        <v>6.7857142857142852E-2</v>
      </c>
      <c r="BH24" s="129">
        <f>VLOOKUP($B$9&amp;"-"&amp;$B24,Database!$1:$1048576,52,FALSE)</f>
        <v>7.678571428571429E-2</v>
      </c>
      <c r="BI24" s="129">
        <f>VLOOKUP($B$9&amp;"-"&amp;$B24,Database!$1:$1048576,53,FALSE)</f>
        <v>5.5357142857142855E-2</v>
      </c>
      <c r="BJ24" s="129">
        <f>VLOOKUP($B$9&amp;"-"&amp;$B24,Database!$1:$1048576,54,FALSE)</f>
        <v>3.9285714285714285E-2</v>
      </c>
      <c r="BK24" s="129">
        <f>VLOOKUP($B$9&amp;"-"&amp;$B24,Database!$1:$1048576,55,FALSE)</f>
        <v>1.4285714285714285E-2</v>
      </c>
    </row>
    <row r="25" spans="1:63">
      <c r="B25" s="124">
        <v>42156</v>
      </c>
      <c r="C25" s="84"/>
      <c r="D25" s="125">
        <f>VLOOKUP($B$9&amp;"-"&amp;$B25,Database!$1:$1048576,10,FALSE)</f>
        <v>146</v>
      </c>
      <c r="E25" s="84"/>
      <c r="F25" s="127">
        <f>VLOOKUP($B$9&amp;"-"&amp;$B25,Database!$1:$1048576,4,FALSE)</f>
        <v>54.251995379122022</v>
      </c>
      <c r="G25" s="127">
        <f>VLOOKUP($B$9&amp;"-"&amp;$B25,Database!$1:$1048576,5,FALSE)</f>
        <v>27.868029300567109</v>
      </c>
      <c r="H25" s="127">
        <f>VLOOKUP($B$9&amp;"-"&amp;$B25,Database!$1:$1048576,6,FALSE)</f>
        <v>1.2848534971644616</v>
      </c>
      <c r="I25" s="127">
        <f>VLOOKUP($B$9&amp;"-"&amp;$B25,Database!$1:$1048576,7,FALSE)</f>
        <v>23.418181818181818</v>
      </c>
      <c r="J25" s="127">
        <f>VLOOKUP($B$9&amp;"-"&amp;$B25,Database!$1:$1048576,8,FALSE)</f>
        <v>2.4745326612056289</v>
      </c>
      <c r="K25" s="127">
        <f>VLOOKUP($B$9&amp;"-"&amp;$B25,Database!$1:$1048576,9,FALSE)</f>
        <v>4.5083097038437305</v>
      </c>
      <c r="L25" s="112"/>
      <c r="M25" s="128">
        <f>VLOOKUP($B$9&amp;"-"&amp;$B25,Database!$1:$1048576,12,FALSE)</f>
        <v>46.725674753203101</v>
      </c>
      <c r="N25" s="128">
        <f>VLOOKUP($B$9&amp;"-"&amp;$B25,Database!$1:$1048576,13,FALSE)</f>
        <v>19.38701165721487</v>
      </c>
      <c r="O25" s="128">
        <f>VLOOKUP($B$9&amp;"-"&amp;$B25,Database!$1:$1048576,14,FALSE)</f>
        <v>18.426079080025204</v>
      </c>
      <c r="P25" s="128">
        <f>VLOOKUP($B$9&amp;"-"&amp;$B25,Database!$1:$1048576,15,FALSE)</f>
        <v>17.546536967023737</v>
      </c>
      <c r="Q25" s="128">
        <f>VLOOKUP($B$9&amp;"-"&amp;$B25,Database!$1:$1048576,16,FALSE)</f>
        <v>42.900651123713502</v>
      </c>
      <c r="R25" s="128">
        <f>VLOOKUP($B$9&amp;"-"&amp;$B25,Database!$1:$1048576,17,FALSE)</f>
        <v>18.332545683679903</v>
      </c>
      <c r="S25" s="112"/>
      <c r="T25" s="128">
        <f>VLOOKUP($B$9&amp;"-"&amp;$B25,Database!$1:$1048576,18,FALSE)</f>
        <v>69.794620352867042</v>
      </c>
      <c r="U25" s="128">
        <f>VLOOKUP($B$9&amp;"-"&amp;$B25,Database!$1:$1048576,19,FALSE)</f>
        <v>36.327386578449911</v>
      </c>
      <c r="V25" s="128">
        <f>VLOOKUP($B$9&amp;"-"&amp;$B25,Database!$1:$1048576,20,FALSE)</f>
        <v>29.257246376811594</v>
      </c>
      <c r="W25" s="128">
        <f>VLOOKUP($B$9&amp;"-"&amp;$B25,Database!$1:$1048576,21,FALSE)</f>
        <v>24.007889624028561</v>
      </c>
      <c r="X25" s="128">
        <f>VLOOKUP($B$9&amp;"-"&amp;$B25,Database!$1:$1048576,22,FALSE)</f>
        <v>67.580340264650289</v>
      </c>
      <c r="Y25" s="128">
        <f>VLOOKUP($B$9&amp;"-"&amp;$B25,Database!$1:$1048576,23,FALSE)</f>
        <v>33.918163201008191</v>
      </c>
      <c r="Z25" s="112"/>
      <c r="AA25" s="128">
        <f>VLOOKUP($B$9&amp;"-"&amp;$B25,Database!$1:$1048576,24,FALSE)</f>
        <v>-5.6663510987658166</v>
      </c>
      <c r="AB25" s="128">
        <f>VLOOKUP($B$9&amp;"-"&amp;$B25,Database!$1:$1048576,25,FALSE)</f>
        <v>-3.4043147873176691</v>
      </c>
      <c r="AC25" s="107"/>
      <c r="AD25" s="129">
        <f>VLOOKUP($B$9&amp;"-"&amp;$B25,Database!$1:$1048576,26,FALSE)</f>
        <v>6.6793893129770993E-2</v>
      </c>
      <c r="AE25" s="129">
        <f>VLOOKUP($B$9&amp;"-"&amp;$B25,Database!$1:$1048576,27,FALSE)</f>
        <v>0.10114503816793893</v>
      </c>
      <c r="AF25" s="129">
        <f>VLOOKUP($B$9&amp;"-"&amp;$B25,Database!$1:$1048576,28,FALSE)</f>
        <v>0.13549618320610687</v>
      </c>
      <c r="AG25" s="129">
        <f>VLOOKUP($B$9&amp;"-"&amp;$B25,Database!$1:$1048576,29,FALSE)</f>
        <v>0.1049618320610687</v>
      </c>
      <c r="AH25" s="129">
        <f>VLOOKUP($B$9&amp;"-"&amp;$B25,Database!$1:$1048576,30,FALSE)</f>
        <v>6.6793893129770993E-2</v>
      </c>
      <c r="AI25" s="129">
        <f>VLOOKUP($B$9&amp;"-"&amp;$B25,Database!$1:$1048576,31,FALSE)</f>
        <v>2.4809160305343511E-2</v>
      </c>
      <c r="AJ25" s="130"/>
      <c r="AK25" s="129">
        <f>VLOOKUP($B$9&amp;"-"&amp;$B25,Database!$1:$1048576,32,FALSE)</f>
        <v>8.3495145631067955E-2</v>
      </c>
      <c r="AL25" s="129">
        <f>VLOOKUP($B$9&amp;"-"&amp;$B25,Database!$1:$1048576,33,FALSE)</f>
        <v>0.11844660194174757</v>
      </c>
      <c r="AM25" s="129">
        <f>VLOOKUP($B$9&amp;"-"&amp;$B25,Database!$1:$1048576,34,FALSE)</f>
        <v>0.12233009708737864</v>
      </c>
      <c r="AN25" s="129">
        <f>VLOOKUP($B$9&amp;"-"&amp;$B25,Database!$1:$1048576,35,FALSE)</f>
        <v>9.5145631067961159E-2</v>
      </c>
      <c r="AO25" s="129">
        <f>VLOOKUP($B$9&amp;"-"&amp;$B25,Database!$1:$1048576,36,FALSE)</f>
        <v>5.2427184466019419E-2</v>
      </c>
      <c r="AP25" s="129">
        <f>VLOOKUP($B$9&amp;"-"&amp;$B25,Database!$1:$1048576,37,FALSE)</f>
        <v>9.7087378640776691E-3</v>
      </c>
      <c r="AQ25" s="103"/>
      <c r="AR25" s="129">
        <f>VLOOKUP($B$9&amp;"-"&amp;$B25,Database!$1:$1048576,38,FALSE)</f>
        <v>8.6444007858546168E-2</v>
      </c>
      <c r="AS25" s="129">
        <f>VLOOKUP($B$9&amp;"-"&amp;$B25,Database!$1:$1048576,39,FALSE)</f>
        <v>0.11984282907662082</v>
      </c>
      <c r="AT25" s="129">
        <f>VLOOKUP($B$9&amp;"-"&amp;$B25,Database!$1:$1048576,40,FALSE)</f>
        <v>0.1100196463654224</v>
      </c>
      <c r="AU25" s="129">
        <f>VLOOKUP($B$9&amp;"-"&amp;$B25,Database!$1:$1048576,41,FALSE)</f>
        <v>6.8762278978389005E-2</v>
      </c>
      <c r="AV25" s="129">
        <f>VLOOKUP($B$9&amp;"-"&amp;$B25,Database!$1:$1048576,42,FALSE)</f>
        <v>2.9469548133595286E-2</v>
      </c>
      <c r="AW25" s="129">
        <f>VLOOKUP($B$9&amp;"-"&amp;$B25,Database!$1:$1048576,43,FALSE)</f>
        <v>7.8585461689587421E-3</v>
      </c>
      <c r="AX25" s="103"/>
      <c r="AY25" s="129">
        <f>VLOOKUP($B$9&amp;"-"&amp;$B25,Database!$1:$1048576,44,FALSE)</f>
        <v>0.10557768924302789</v>
      </c>
      <c r="AZ25" s="129">
        <f>VLOOKUP($B$9&amp;"-"&amp;$B25,Database!$1:$1048576,45,FALSE)</f>
        <v>0.11752988047808766</v>
      </c>
      <c r="BA25" s="129">
        <f>VLOOKUP($B$9&amp;"-"&amp;$B25,Database!$1:$1048576,46,FALSE)</f>
        <v>0.10358565737051793</v>
      </c>
      <c r="BB25" s="129">
        <f>VLOOKUP($B$9&amp;"-"&amp;$B25,Database!$1:$1048576,47,FALSE)</f>
        <v>3.9840637450199202E-2</v>
      </c>
      <c r="BC25" s="129">
        <f>VLOOKUP($B$9&amp;"-"&amp;$B25,Database!$1:$1048576,48,FALSE)</f>
        <v>2.1912350597609563E-2</v>
      </c>
      <c r="BD25" s="129">
        <f>VLOOKUP($B$9&amp;"-"&amp;$B25,Database!$1:$1048576,49,FALSE)</f>
        <v>5.9760956175298804E-3</v>
      </c>
      <c r="BE25" s="130"/>
      <c r="BF25" s="129">
        <f>VLOOKUP($B$9&amp;"-"&amp;$B25,Database!$1:$1048576,50,FALSE)</f>
        <v>7.4950690335305714E-2</v>
      </c>
      <c r="BG25" s="129">
        <f>VLOOKUP($B$9&amp;"-"&amp;$B25,Database!$1:$1048576,51,FALSE)</f>
        <v>8.6785009861932938E-2</v>
      </c>
      <c r="BH25" s="129">
        <f>VLOOKUP($B$9&amp;"-"&amp;$B25,Database!$1:$1048576,52,FALSE)</f>
        <v>8.0867850098619326E-2</v>
      </c>
      <c r="BI25" s="129">
        <f>VLOOKUP($B$9&amp;"-"&amp;$B25,Database!$1:$1048576,53,FALSE)</f>
        <v>6.5088757396449703E-2</v>
      </c>
      <c r="BJ25" s="129">
        <f>VLOOKUP($B$9&amp;"-"&amp;$B25,Database!$1:$1048576,54,FALSE)</f>
        <v>4.7337278106508875E-2</v>
      </c>
      <c r="BK25" s="129">
        <f>VLOOKUP($B$9&amp;"-"&amp;$B25,Database!$1:$1048576,55,FALSE)</f>
        <v>1.1834319526627219E-2</v>
      </c>
    </row>
    <row r="26" spans="1:63">
      <c r="B26" s="124">
        <v>42248</v>
      </c>
      <c r="C26" s="84"/>
      <c r="D26" s="125">
        <f>VLOOKUP($B$9&amp;"-"&amp;$B26,Database!$1:$1048576,10,FALSE)</f>
        <v>144</v>
      </c>
      <c r="E26" s="84"/>
      <c r="F26" s="127">
        <f>VLOOKUP($B$9&amp;"-"&amp;$B26,Database!$1:$1048576,4,FALSE)</f>
        <v>55.1</v>
      </c>
      <c r="G26" s="127">
        <f>VLOOKUP($B$9&amp;"-"&amp;$B26,Database!$1:$1048576,5,FALSE)</f>
        <v>30.5</v>
      </c>
      <c r="H26" s="127">
        <f>VLOOKUP($B$9&amp;"-"&amp;$B26,Database!$1:$1048576,6,FALSE)</f>
        <v>-2.2999999999999998</v>
      </c>
      <c r="I26" s="127">
        <f>VLOOKUP($B$9&amp;"-"&amp;$B26,Database!$1:$1048576,7,FALSE)</f>
        <v>22.9</v>
      </c>
      <c r="J26" s="127">
        <f>VLOOKUP($B$9&amp;"-"&amp;$B26,Database!$1:$1048576,8,FALSE)</f>
        <v>5.3</v>
      </c>
      <c r="K26" s="127">
        <f>VLOOKUP($B$9&amp;"-"&amp;$B26,Database!$1:$1048576,9,FALSE)</f>
        <v>-4.0999999999999996</v>
      </c>
      <c r="L26" s="112"/>
      <c r="M26" s="128">
        <f>VLOOKUP($B$9&amp;"-"&amp;$B26,Database!$1:$1048576,12,FALSE)</f>
        <v>16.399999999999999</v>
      </c>
      <c r="N26" s="128">
        <f>VLOOKUP($B$9&amp;"-"&amp;$B26,Database!$1:$1048576,13,FALSE)</f>
        <v>17.3</v>
      </c>
      <c r="O26" s="128">
        <f>VLOOKUP($B$9&amp;"-"&amp;$B26,Database!$1:$1048576,14,FALSE)</f>
        <v>13.2</v>
      </c>
      <c r="P26" s="128">
        <f>VLOOKUP($B$9&amp;"-"&amp;$B26,Database!$1:$1048576,15,FALSE)</f>
        <v>16</v>
      </c>
      <c r="Q26" s="128">
        <f>VLOOKUP($B$9&amp;"-"&amp;$B26,Database!$1:$1048576,16,FALSE)</f>
        <v>36.6</v>
      </c>
      <c r="R26" s="128">
        <f>VLOOKUP($B$9&amp;"-"&amp;$B26,Database!$1:$1048576,17,FALSE)</f>
        <v>20.5</v>
      </c>
      <c r="S26" s="112"/>
      <c r="T26" s="128">
        <f>VLOOKUP($B$9&amp;"-"&amp;$B26,Database!$1:$1048576,18,FALSE)</f>
        <v>51.011917340900865</v>
      </c>
      <c r="U26" s="128">
        <f>VLOOKUP($B$9&amp;"-"&amp;$B26,Database!$1:$1048576,19,FALSE)</f>
        <v>33.341572575775871</v>
      </c>
      <c r="V26" s="128">
        <f>VLOOKUP($B$9&amp;"-"&amp;$B26,Database!$1:$1048576,20,FALSE)</f>
        <v>28.672563700036228</v>
      </c>
      <c r="W26" s="128">
        <f>VLOOKUP($B$9&amp;"-"&amp;$B26,Database!$1:$1048576,21,FALSE)</f>
        <v>30.917159763313609</v>
      </c>
      <c r="X26" s="128">
        <f>VLOOKUP($B$9&amp;"-"&amp;$B26,Database!$1:$1048576,22,FALSE)</f>
        <v>69.785125588697028</v>
      </c>
      <c r="Y26" s="128">
        <f>VLOOKUP($B$9&amp;"-"&amp;$B26,Database!$1:$1048576,23,FALSE)</f>
        <v>39.020800627943487</v>
      </c>
      <c r="Z26" s="112"/>
      <c r="AA26" s="128">
        <f>VLOOKUP($B$9&amp;"-"&amp;$B26,Database!$1:$1048576,24,FALSE)</f>
        <v>-5.6416487817194794</v>
      </c>
      <c r="AB26" s="128">
        <f>VLOOKUP($B$9&amp;"-"&amp;$B26,Database!$1:$1048576,25,FALSE)</f>
        <v>-2.9878095038018708</v>
      </c>
      <c r="AC26" s="107"/>
      <c r="AD26" s="129">
        <f>VLOOKUP($B$9&amp;"-"&amp;$B26,Database!$1:$1048576,26,FALSE)</f>
        <v>7.0000000000000007E-2</v>
      </c>
      <c r="AE26" s="129">
        <f>VLOOKUP($B$9&amp;"-"&amp;$B26,Database!$1:$1048576,27,FALSE)</f>
        <v>0.11</v>
      </c>
      <c r="AF26" s="129">
        <f>VLOOKUP($B$9&amp;"-"&amp;$B26,Database!$1:$1048576,28,FALSE)</f>
        <v>0.13</v>
      </c>
      <c r="AG26" s="129">
        <f>VLOOKUP($B$9&amp;"-"&amp;$B26,Database!$1:$1048576,29,FALSE)</f>
        <v>0.11</v>
      </c>
      <c r="AH26" s="129">
        <f>VLOOKUP($B$9&amp;"-"&amp;$B26,Database!$1:$1048576,30,FALSE)</f>
        <v>7.0000000000000007E-2</v>
      </c>
      <c r="AI26" s="129">
        <f>VLOOKUP($B$9&amp;"-"&amp;$B26,Database!$1:$1048576,31,FALSE)</f>
        <v>0.01</v>
      </c>
      <c r="AJ26" s="130"/>
      <c r="AK26" s="129">
        <f>VLOOKUP($B$9&amp;"-"&amp;$B26,Database!$1:$1048576,32,FALSE)</f>
        <v>0.08</v>
      </c>
      <c r="AL26" s="129">
        <f>VLOOKUP($B$9&amp;"-"&amp;$B26,Database!$1:$1048576,33,FALSE)</f>
        <v>0.11</v>
      </c>
      <c r="AM26" s="129">
        <f>VLOOKUP($B$9&amp;"-"&amp;$B26,Database!$1:$1048576,34,FALSE)</f>
        <v>0.12</v>
      </c>
      <c r="AN26" s="129">
        <f>VLOOKUP($B$9&amp;"-"&amp;$B26,Database!$1:$1048576,35,FALSE)</f>
        <v>0.1</v>
      </c>
      <c r="AO26" s="129">
        <f>VLOOKUP($B$9&amp;"-"&amp;$B26,Database!$1:$1048576,36,FALSE)</f>
        <v>0.04</v>
      </c>
      <c r="AP26" s="129">
        <f>VLOOKUP($B$9&amp;"-"&amp;$B26,Database!$1:$1048576,37,FALSE)</f>
        <v>0.02</v>
      </c>
      <c r="AQ26" s="103"/>
      <c r="AR26" s="129">
        <f>VLOOKUP($B$9&amp;"-"&amp;$B26,Database!$1:$1048576,38,FALSE)</f>
        <v>0.1</v>
      </c>
      <c r="AS26" s="129">
        <f>VLOOKUP($B$9&amp;"-"&amp;$B26,Database!$1:$1048576,39,FALSE)</f>
        <v>0.11</v>
      </c>
      <c r="AT26" s="129">
        <f>VLOOKUP($B$9&amp;"-"&amp;$B26,Database!$1:$1048576,40,FALSE)</f>
        <v>0.09</v>
      </c>
      <c r="AU26" s="129">
        <f>VLOOKUP($B$9&amp;"-"&amp;$B26,Database!$1:$1048576,41,FALSE)</f>
        <v>7.0000000000000007E-2</v>
      </c>
      <c r="AV26" s="129">
        <f>VLOOKUP($B$9&amp;"-"&amp;$B26,Database!$1:$1048576,42,FALSE)</f>
        <v>0.04</v>
      </c>
      <c r="AW26" s="129">
        <f>VLOOKUP($B$9&amp;"-"&amp;$B26,Database!$1:$1048576,43,FALSE)</f>
        <v>0.01</v>
      </c>
      <c r="AX26" s="103"/>
      <c r="AY26" s="129">
        <f>VLOOKUP($B$9&amp;"-"&amp;$B26,Database!$1:$1048576,44,FALSE)</f>
        <v>0.09</v>
      </c>
      <c r="AZ26" s="129">
        <f>VLOOKUP($B$9&amp;"-"&amp;$B26,Database!$1:$1048576,45,FALSE)</f>
        <v>0.11</v>
      </c>
      <c r="BA26" s="129">
        <f>VLOOKUP($B$9&amp;"-"&amp;$B26,Database!$1:$1048576,46,FALSE)</f>
        <v>0.1</v>
      </c>
      <c r="BB26" s="129">
        <f>VLOOKUP($B$9&amp;"-"&amp;$B26,Database!$1:$1048576,47,FALSE)</f>
        <v>0.05</v>
      </c>
      <c r="BC26" s="129">
        <f>VLOOKUP($B$9&amp;"-"&amp;$B26,Database!$1:$1048576,48,FALSE)</f>
        <v>0.03</v>
      </c>
      <c r="BD26" s="129">
        <f>VLOOKUP($B$9&amp;"-"&amp;$B26,Database!$1:$1048576,49,FALSE)</f>
        <v>0.01</v>
      </c>
      <c r="BE26" s="130"/>
      <c r="BF26" s="129">
        <f>VLOOKUP($B$9&amp;"-"&amp;$B26,Database!$1:$1048576,50,FALSE)</f>
        <v>0.06</v>
      </c>
      <c r="BG26" s="129">
        <f>VLOOKUP($B$9&amp;"-"&amp;$B26,Database!$1:$1048576,51,FALSE)</f>
        <v>0.08</v>
      </c>
      <c r="BH26" s="129">
        <f>VLOOKUP($B$9&amp;"-"&amp;$B26,Database!$1:$1048576,52,FALSE)</f>
        <v>7.0000000000000007E-2</v>
      </c>
      <c r="BI26" s="129">
        <f>VLOOKUP($B$9&amp;"-"&amp;$B26,Database!$1:$1048576,53,FALSE)</f>
        <v>7.0000000000000007E-2</v>
      </c>
      <c r="BJ26" s="129">
        <f>VLOOKUP($B$9&amp;"-"&amp;$B26,Database!$1:$1048576,54,FALSE)</f>
        <v>0.04</v>
      </c>
      <c r="BK26" s="129">
        <f>VLOOKUP($B$9&amp;"-"&amp;$B26,Database!$1:$1048576,55,FALSE)</f>
        <v>0.02</v>
      </c>
    </row>
    <row r="27" spans="1:63">
      <c r="B27" s="124">
        <v>42339</v>
      </c>
      <c r="C27" s="84"/>
      <c r="D27" s="125">
        <f>VLOOKUP($B$9&amp;"-"&amp;$B27,Database!$1:$1048576,10,FALSE)</f>
        <v>142</v>
      </c>
      <c r="E27" s="84"/>
      <c r="F27" s="127">
        <f>VLOOKUP($B$9&amp;"-"&amp;$B27,Database!$1:$1048576,4,FALSE)</f>
        <v>49.9</v>
      </c>
      <c r="G27" s="127">
        <f>VLOOKUP($B$9&amp;"-"&amp;$B27,Database!$1:$1048576,5,FALSE)</f>
        <v>33.9</v>
      </c>
      <c r="H27" s="127">
        <f>VLOOKUP($B$9&amp;"-"&amp;$B27,Database!$1:$1048576,6,FALSE)</f>
        <v>5</v>
      </c>
      <c r="I27" s="127">
        <f>VLOOKUP($B$9&amp;"-"&amp;$B27,Database!$1:$1048576,7,FALSE)</f>
        <v>18.100000000000001</v>
      </c>
      <c r="J27" s="127">
        <f>VLOOKUP($B$9&amp;"-"&amp;$B27,Database!$1:$1048576,8,FALSE)</f>
        <v>10.3</v>
      </c>
      <c r="K27" s="127">
        <f>VLOOKUP($B$9&amp;"-"&amp;$B27,Database!$1:$1048576,9,FALSE)</f>
        <v>-3.3</v>
      </c>
      <c r="L27" s="112"/>
      <c r="M27" s="128">
        <f>VLOOKUP($B$9&amp;"-"&amp;$B27,Database!$1:$1048576,12,FALSE)</f>
        <v>-2.6</v>
      </c>
      <c r="N27" s="128">
        <f>VLOOKUP($B$9&amp;"-"&amp;$B27,Database!$1:$1048576,13,FALSE)</f>
        <v>13.8</v>
      </c>
      <c r="O27" s="128">
        <f>VLOOKUP($B$9&amp;"-"&amp;$B27,Database!$1:$1048576,14,FALSE)</f>
        <v>10.8</v>
      </c>
      <c r="P27" s="128">
        <f>VLOOKUP($B$9&amp;"-"&amp;$B27,Database!$1:$1048576,15,FALSE)</f>
        <v>15.3</v>
      </c>
      <c r="Q27" s="128">
        <f>VLOOKUP($B$9&amp;"-"&amp;$B27,Database!$1:$1048576,16,FALSE)</f>
        <v>33.5</v>
      </c>
      <c r="R27" s="128">
        <f>VLOOKUP($B$9&amp;"-"&amp;$B27,Database!$1:$1048576,17,FALSE)</f>
        <v>20.7</v>
      </c>
      <c r="S27" s="112"/>
      <c r="T27" s="128">
        <f>VLOOKUP($B$9&amp;"-"&amp;$B27,Database!$1:$1048576,18,FALSE)</f>
        <v>33.822054494819682</v>
      </c>
      <c r="U27" s="128">
        <f>VLOOKUP($B$9&amp;"-"&amp;$B27,Database!$1:$1048576,19,FALSE)</f>
        <v>39.559824414910736</v>
      </c>
      <c r="V27" s="128">
        <f>VLOOKUP($B$9&amp;"-"&amp;$B27,Database!$1:$1048576,20,FALSE)</f>
        <v>27.318315614664439</v>
      </c>
      <c r="W27" s="128">
        <f>VLOOKUP($B$9&amp;"-"&amp;$B27,Database!$1:$1048576,21,FALSE)</f>
        <v>30.969496522351644</v>
      </c>
      <c r="X27" s="128">
        <f>VLOOKUP($B$9&amp;"-"&amp;$B27,Database!$1:$1048576,22,FALSE)</f>
        <v>67.733674178635908</v>
      </c>
      <c r="Y27" s="128">
        <f>VLOOKUP($B$9&amp;"-"&amp;$B27,Database!$1:$1048576,23,FALSE)</f>
        <v>46.905569368705372</v>
      </c>
      <c r="Z27" s="112"/>
      <c r="AA27" s="128">
        <f>VLOOKUP($B$9&amp;"-"&amp;$B27,Database!$1:$1048576,24,FALSE)</f>
        <v>-2.5399256289756713</v>
      </c>
      <c r="AB27" s="128">
        <f>VLOOKUP($B$9&amp;"-"&amp;$B27,Database!$1:$1048576,25,FALSE)</f>
        <v>0.86432543078640134</v>
      </c>
      <c r="AC27" s="107"/>
      <c r="AD27" s="129">
        <f>VLOOKUP($B$9&amp;"-"&amp;$B27,Database!$1:$1048576,26,FALSE)</f>
        <v>7.0000000000000007E-2</v>
      </c>
      <c r="AE27" s="129">
        <f>VLOOKUP($B$9&amp;"-"&amp;$B27,Database!$1:$1048576,27,FALSE)</f>
        <v>0.11</v>
      </c>
      <c r="AF27" s="129">
        <f>VLOOKUP($B$9&amp;"-"&amp;$B27,Database!$1:$1048576,28,FALSE)</f>
        <v>0.12</v>
      </c>
      <c r="AG27" s="129">
        <f>VLOOKUP($B$9&amp;"-"&amp;$B27,Database!$1:$1048576,29,FALSE)</f>
        <v>0.1</v>
      </c>
      <c r="AH27" s="129">
        <f>VLOOKUP($B$9&amp;"-"&amp;$B27,Database!$1:$1048576,30,FALSE)</f>
        <v>7.0000000000000007E-2</v>
      </c>
      <c r="AI27" s="129">
        <f>VLOOKUP($B$9&amp;"-"&amp;$B27,Database!$1:$1048576,31,FALSE)</f>
        <v>0.03</v>
      </c>
      <c r="AJ27" s="130"/>
      <c r="AK27" s="129">
        <f>VLOOKUP($B$9&amp;"-"&amp;$B27,Database!$1:$1048576,32,FALSE)</f>
        <v>0.08</v>
      </c>
      <c r="AL27" s="129">
        <f>VLOOKUP($B$9&amp;"-"&amp;$B27,Database!$1:$1048576,33,FALSE)</f>
        <v>0.12</v>
      </c>
      <c r="AM27" s="129">
        <f>VLOOKUP($B$9&amp;"-"&amp;$B27,Database!$1:$1048576,34,FALSE)</f>
        <v>0.12</v>
      </c>
      <c r="AN27" s="129">
        <f>VLOOKUP($B$9&amp;"-"&amp;$B27,Database!$1:$1048576,35,FALSE)</f>
        <v>0.1</v>
      </c>
      <c r="AO27" s="129">
        <f>VLOOKUP($B$9&amp;"-"&amp;$B27,Database!$1:$1048576,36,FALSE)</f>
        <v>7.0000000000000007E-2</v>
      </c>
      <c r="AP27" s="129">
        <f>VLOOKUP($B$9&amp;"-"&amp;$B27,Database!$1:$1048576,37,FALSE)</f>
        <v>0.02</v>
      </c>
      <c r="AQ27" s="103"/>
      <c r="AR27" s="129">
        <f>VLOOKUP($B$9&amp;"-"&amp;$B27,Database!$1:$1048576,38,FALSE)</f>
        <v>0.1</v>
      </c>
      <c r="AS27" s="129">
        <f>VLOOKUP($B$9&amp;"-"&amp;$B27,Database!$1:$1048576,39,FALSE)</f>
        <v>0.14000000000000001</v>
      </c>
      <c r="AT27" s="129">
        <f>VLOOKUP($B$9&amp;"-"&amp;$B27,Database!$1:$1048576,40,FALSE)</f>
        <v>0.09</v>
      </c>
      <c r="AU27" s="129">
        <f>VLOOKUP($B$9&amp;"-"&amp;$B27,Database!$1:$1048576,41,FALSE)</f>
        <v>0.06</v>
      </c>
      <c r="AV27" s="129">
        <f>VLOOKUP($B$9&amp;"-"&amp;$B27,Database!$1:$1048576,42,FALSE)</f>
        <v>0.05</v>
      </c>
      <c r="AW27" s="129">
        <f>VLOOKUP($B$9&amp;"-"&amp;$B27,Database!$1:$1048576,43,FALSE)</f>
        <v>0</v>
      </c>
      <c r="AX27" s="103"/>
      <c r="AY27" s="129">
        <f>VLOOKUP($B$9&amp;"-"&amp;$B27,Database!$1:$1048576,44,FALSE)</f>
        <v>0.1</v>
      </c>
      <c r="AZ27" s="129">
        <f>VLOOKUP($B$9&amp;"-"&amp;$B27,Database!$1:$1048576,45,FALSE)</f>
        <v>0.13</v>
      </c>
      <c r="BA27" s="129">
        <f>VLOOKUP($B$9&amp;"-"&amp;$B27,Database!$1:$1048576,46,FALSE)</f>
        <v>0.08</v>
      </c>
      <c r="BB27" s="129">
        <f>VLOOKUP($B$9&amp;"-"&amp;$B27,Database!$1:$1048576,47,FALSE)</f>
        <v>0.05</v>
      </c>
      <c r="BC27" s="129">
        <f>VLOOKUP($B$9&amp;"-"&amp;$B27,Database!$1:$1048576,48,FALSE)</f>
        <v>0.04</v>
      </c>
      <c r="BD27" s="129">
        <f>VLOOKUP($B$9&amp;"-"&amp;$B27,Database!$1:$1048576,49,FALSE)</f>
        <v>0.01</v>
      </c>
      <c r="BE27" s="130"/>
      <c r="BF27" s="129">
        <f>VLOOKUP($B$9&amp;"-"&amp;$B27,Database!$1:$1048576,50,FALSE)</f>
        <v>7.0000000000000007E-2</v>
      </c>
      <c r="BG27" s="129">
        <f>VLOOKUP($B$9&amp;"-"&amp;$B27,Database!$1:$1048576,51,FALSE)</f>
        <v>0.1</v>
      </c>
      <c r="BH27" s="129">
        <f>VLOOKUP($B$9&amp;"-"&amp;$B27,Database!$1:$1048576,52,FALSE)</f>
        <v>7.0000000000000007E-2</v>
      </c>
      <c r="BI27" s="129">
        <f>VLOOKUP($B$9&amp;"-"&amp;$B27,Database!$1:$1048576,53,FALSE)</f>
        <v>0.05</v>
      </c>
      <c r="BJ27" s="129">
        <f>VLOOKUP($B$9&amp;"-"&amp;$B27,Database!$1:$1048576,54,FALSE)</f>
        <v>0.05</v>
      </c>
      <c r="BK27" s="129">
        <f>VLOOKUP($B$9&amp;"-"&amp;$B27,Database!$1:$1048576,55,FALSE)</f>
        <v>0.02</v>
      </c>
    </row>
    <row r="28" spans="1:63">
      <c r="B28" s="124">
        <v>42430</v>
      </c>
      <c r="C28" s="84"/>
      <c r="D28" s="125">
        <f>VLOOKUP($B$9&amp;"-"&amp;$B28,Database!$1:$1048576,10,FALSE)</f>
        <v>142.65679626280894</v>
      </c>
      <c r="E28" s="84"/>
      <c r="F28" s="127">
        <f>VLOOKUP($B$9&amp;"-"&amp;$B28,Database!$1:$1048576,4,FALSE)</f>
        <v>53.043632831277044</v>
      </c>
      <c r="G28" s="127">
        <f>VLOOKUP($B$9&amp;"-"&amp;$B28,Database!$1:$1048576,5,FALSE)</f>
        <v>30.731253004326227</v>
      </c>
      <c r="H28" s="127">
        <f>VLOOKUP($B$9&amp;"-"&amp;$B28,Database!$1:$1048576,6,FALSE)</f>
        <v>5.3657266463707751</v>
      </c>
      <c r="I28" s="127">
        <f>VLOOKUP($B$9&amp;"-"&amp;$B28,Database!$1:$1048576,7,FALSE)</f>
        <v>20.807256235827662</v>
      </c>
      <c r="J28" s="127">
        <f>VLOOKUP($B$9&amp;"-"&amp;$B28,Database!$1:$1048576,8,FALSE)</f>
        <v>2.1213046787373817</v>
      </c>
      <c r="K28" s="127">
        <f>VLOOKUP($B$9&amp;"-"&amp;$B28,Database!$1:$1048576,9,FALSE)</f>
        <v>-6.0469576189713203</v>
      </c>
      <c r="L28" s="112"/>
      <c r="M28" s="128">
        <f>VLOOKUP($B$9&amp;"-"&amp;$B28,Database!$1:$1048576,12,FALSE)</f>
        <v>0.49446202531645833</v>
      </c>
      <c r="N28" s="128">
        <f>VLOOKUP($B$9&amp;"-"&amp;$B28,Database!$1:$1048576,13,FALSE)</f>
        <v>15.254216071142446</v>
      </c>
      <c r="O28" s="128">
        <f>VLOOKUP($B$9&amp;"-"&amp;$B28,Database!$1:$1048576,14,FALSE)</f>
        <v>9.5036853068418541</v>
      </c>
      <c r="P28" s="128">
        <f>VLOOKUP($B$9&amp;"-"&amp;$B28,Database!$1:$1048576,15,FALSE)</f>
        <v>12.365806761736902</v>
      </c>
      <c r="Q28" s="128">
        <f>VLOOKUP($B$9&amp;"-"&amp;$B28,Database!$1:$1048576,16,FALSE)</f>
        <v>37.935627303316771</v>
      </c>
      <c r="R28" s="128">
        <f>VLOOKUP($B$9&amp;"-"&amp;$B28,Database!$1:$1048576,17,FALSE)</f>
        <v>21.405824387117452</v>
      </c>
      <c r="S28" s="112"/>
      <c r="T28" s="128">
        <f>VLOOKUP($B$9&amp;"-"&amp;$B28,Database!$1:$1048576,18,FALSE)</f>
        <v>27.733436148053197</v>
      </c>
      <c r="U28" s="128">
        <f>VLOOKUP($B$9&amp;"-"&amp;$B28,Database!$1:$1048576,19,FALSE)</f>
        <v>32.112491988463397</v>
      </c>
      <c r="V28" s="128">
        <f>VLOOKUP($B$9&amp;"-"&amp;$B28,Database!$1:$1048576,20,FALSE)</f>
        <v>27.806791780163437</v>
      </c>
      <c r="W28" s="128">
        <f>VLOOKUP($B$9&amp;"-"&amp;$B28,Database!$1:$1048576,21,FALSE)</f>
        <v>25.860238743791061</v>
      </c>
      <c r="X28" s="128">
        <f>VLOOKUP($B$9&amp;"-"&amp;$B28,Database!$1:$1048576,22,FALSE)</f>
        <v>68.498638038775837</v>
      </c>
      <c r="Y28" s="128">
        <f>VLOOKUP($B$9&amp;"-"&amp;$B28,Database!$1:$1048576,23,FALSE)</f>
        <v>38.37526037493992</v>
      </c>
      <c r="Z28" s="112"/>
      <c r="AA28" s="128">
        <f>VLOOKUP($B$9&amp;"-"&amp;$B28,Database!$1:$1048576,24,FALSE)</f>
        <v>-4.4566065172846852</v>
      </c>
      <c r="AB28" s="128">
        <f>VLOOKUP($B$9&amp;"-"&amp;$B28,Database!$1:$1048576,25,FALSE)</f>
        <v>-2.0908090905207399</v>
      </c>
      <c r="AC28" s="107"/>
      <c r="AD28" s="129">
        <f>VLOOKUP($B$9&amp;"-"&amp;$B28,Database!$1:$1048576,26,FALSE)</f>
        <v>7.8431372549019607E-2</v>
      </c>
      <c r="AE28" s="129">
        <f>VLOOKUP($B$9&amp;"-"&amp;$B28,Database!$1:$1048576,27,FALSE)</f>
        <v>0.10784313725490197</v>
      </c>
      <c r="AF28" s="129">
        <f>VLOOKUP($B$9&amp;"-"&amp;$B28,Database!$1:$1048576,28,FALSE)</f>
        <v>0.12418300653594772</v>
      </c>
      <c r="AG28" s="129">
        <f>VLOOKUP($B$9&amp;"-"&amp;$B28,Database!$1:$1048576,29,FALSE)</f>
        <v>9.9673202614379092E-2</v>
      </c>
      <c r="AH28" s="129">
        <f>VLOOKUP($B$9&amp;"-"&amp;$B28,Database!$1:$1048576,30,FALSE)</f>
        <v>4.9019607843137254E-2</v>
      </c>
      <c r="AI28" s="129">
        <f>VLOOKUP($B$9&amp;"-"&amp;$B28,Database!$1:$1048576,31,FALSE)</f>
        <v>2.7777777777777776E-2</v>
      </c>
      <c r="AJ28" s="130"/>
      <c r="AK28" s="129">
        <f>VLOOKUP($B$9&amp;"-"&amp;$B28,Database!$1:$1048576,32,FALSE)</f>
        <v>8.4858569051580693E-2</v>
      </c>
      <c r="AL28" s="129">
        <f>VLOOKUP($B$9&amp;"-"&amp;$B28,Database!$1:$1048576,33,FALSE)</f>
        <v>0.11480865224625623</v>
      </c>
      <c r="AM28" s="129">
        <f>VLOOKUP($B$9&amp;"-"&amp;$B28,Database!$1:$1048576,34,FALSE)</f>
        <v>8.6522462562396013E-2</v>
      </c>
      <c r="AN28" s="129">
        <f>VLOOKUP($B$9&amp;"-"&amp;$B28,Database!$1:$1048576,35,FALSE)</f>
        <v>0.11980033277870217</v>
      </c>
      <c r="AO28" s="129">
        <f>VLOOKUP($B$9&amp;"-"&amp;$B28,Database!$1:$1048576,36,FALSE)</f>
        <v>4.4925124792013313E-2</v>
      </c>
      <c r="AP28" s="129">
        <f>VLOOKUP($B$9&amp;"-"&amp;$B28,Database!$1:$1048576,37,FALSE)</f>
        <v>2.329450915141431E-2</v>
      </c>
      <c r="AQ28" s="103"/>
      <c r="AR28" s="129">
        <f>VLOOKUP($B$9&amp;"-"&amp;$B28,Database!$1:$1048576,38,FALSE)</f>
        <v>0.10118043844856661</v>
      </c>
      <c r="AS28" s="129">
        <f>VLOOKUP($B$9&amp;"-"&amp;$B28,Database!$1:$1048576,39,FALSE)</f>
        <v>8.9376053962900506E-2</v>
      </c>
      <c r="AT28" s="129">
        <f>VLOOKUP($B$9&amp;"-"&amp;$B28,Database!$1:$1048576,40,FALSE)</f>
        <v>8.7689713322091065E-2</v>
      </c>
      <c r="AU28" s="129">
        <f>VLOOKUP($B$9&amp;"-"&amp;$B28,Database!$1:$1048576,41,FALSE)</f>
        <v>8.2630691399662726E-2</v>
      </c>
      <c r="AV28" s="129">
        <f>VLOOKUP($B$9&amp;"-"&amp;$B28,Database!$1:$1048576,42,FALSE)</f>
        <v>3.2040472175379427E-2</v>
      </c>
      <c r="AW28" s="129">
        <f>VLOOKUP($B$9&amp;"-"&amp;$B28,Database!$1:$1048576,43,FALSE)</f>
        <v>1.1804384485666104E-2</v>
      </c>
      <c r="AX28" s="103"/>
      <c r="AY28" s="129">
        <f>VLOOKUP($B$9&amp;"-"&amp;$B28,Database!$1:$1048576,44,FALSE)</f>
        <v>0.10606060606060606</v>
      </c>
      <c r="AZ28" s="129">
        <f>VLOOKUP($B$9&amp;"-"&amp;$B28,Database!$1:$1048576,45,FALSE)</f>
        <v>0.13636363636363635</v>
      </c>
      <c r="BA28" s="129">
        <f>VLOOKUP($B$9&amp;"-"&amp;$B28,Database!$1:$1048576,46,FALSE)</f>
        <v>7.2390572390572394E-2</v>
      </c>
      <c r="BB28" s="129">
        <f>VLOOKUP($B$9&amp;"-"&amp;$B28,Database!$1:$1048576,47,FALSE)</f>
        <v>6.7340067340067339E-2</v>
      </c>
      <c r="BC28" s="129">
        <f>VLOOKUP($B$9&amp;"-"&amp;$B28,Database!$1:$1048576,48,FALSE)</f>
        <v>1.3468013468013467E-2</v>
      </c>
      <c r="BD28" s="129">
        <f>VLOOKUP($B$9&amp;"-"&amp;$B28,Database!$1:$1048576,49,FALSE)</f>
        <v>1.1784511784511785E-2</v>
      </c>
      <c r="BE28" s="130"/>
      <c r="BF28" s="129">
        <f>VLOOKUP($B$9&amp;"-"&amp;$B28,Database!$1:$1048576,50,FALSE)</f>
        <v>6.6326530612244902E-2</v>
      </c>
      <c r="BG28" s="129">
        <f>VLOOKUP($B$9&amp;"-"&amp;$B28,Database!$1:$1048576,51,FALSE)</f>
        <v>7.9931972789115652E-2</v>
      </c>
      <c r="BH28" s="129">
        <f>VLOOKUP($B$9&amp;"-"&amp;$B28,Database!$1:$1048576,52,FALSE)</f>
        <v>6.8027210884353748E-2</v>
      </c>
      <c r="BI28" s="129">
        <f>VLOOKUP($B$9&amp;"-"&amp;$B28,Database!$1:$1048576,53,FALSE)</f>
        <v>6.2925170068027211E-2</v>
      </c>
      <c r="BJ28" s="129">
        <f>VLOOKUP($B$9&amp;"-"&amp;$B28,Database!$1:$1048576,54,FALSE)</f>
        <v>3.9115646258503403E-2</v>
      </c>
      <c r="BK28" s="129">
        <f>VLOOKUP($B$9&amp;"-"&amp;$B28,Database!$1:$1048576,55,FALSE)</f>
        <v>2.0408163265306121E-2</v>
      </c>
    </row>
    <row r="29" spans="1:63">
      <c r="B29" s="124">
        <v>42522</v>
      </c>
      <c r="D29" s="125">
        <f>VLOOKUP($B$9&amp;"-"&amp;$B29,Database!$1:$1048576,10,FALSE)</f>
        <v>138.86125654450262</v>
      </c>
      <c r="F29" s="127">
        <f>VLOOKUP($B$9&amp;"-"&amp;$B29,Database!$1:$1048576,4,FALSE)</f>
        <v>45</v>
      </c>
      <c r="G29" s="127">
        <f>VLOOKUP($B$9&amp;"-"&amp;$B29,Database!$1:$1048576,5,FALSE)</f>
        <v>30.7</v>
      </c>
      <c r="H29" s="127">
        <f>VLOOKUP($B$9&amp;"-"&amp;$B29,Database!$1:$1048576,6,FALSE)</f>
        <v>3.7</v>
      </c>
      <c r="I29" s="127">
        <f>VLOOKUP($B$9&amp;"-"&amp;$B29,Database!$1:$1048576,7,FALSE)</f>
        <v>13.9</v>
      </c>
      <c r="J29" s="127">
        <f>VLOOKUP($B$9&amp;"-"&amp;$B29,Database!$1:$1048576,8,FALSE)</f>
        <v>-2.5</v>
      </c>
      <c r="K29" s="127">
        <f>VLOOKUP($B$9&amp;"-"&amp;$B29,Database!$1:$1048576,9,FALSE)</f>
        <v>-8</v>
      </c>
      <c r="L29" s="112"/>
      <c r="M29" s="128">
        <f>VLOOKUP($B$9&amp;"-"&amp;$B29,Database!$1:$1048576,12,FALSE)</f>
        <v>4.9000000000000004</v>
      </c>
      <c r="N29" s="128">
        <f>VLOOKUP($B$9&amp;"-"&amp;$B29,Database!$1:$1048576,13,FALSE)</f>
        <v>16.399999999999999</v>
      </c>
      <c r="O29" s="128">
        <f>VLOOKUP($B$9&amp;"-"&amp;$B29,Database!$1:$1048576,14,FALSE)</f>
        <v>9.9</v>
      </c>
      <c r="P29" s="128">
        <f>VLOOKUP($B$9&amp;"-"&amp;$B29,Database!$1:$1048576,15,FALSE)</f>
        <v>14</v>
      </c>
      <c r="Q29" s="128">
        <f>VLOOKUP($B$9&amp;"-"&amp;$B29,Database!$1:$1048576,16,FALSE)</f>
        <v>32.5</v>
      </c>
      <c r="R29" s="128">
        <f>VLOOKUP($B$9&amp;"-"&amp;$B29,Database!$1:$1048576,17,FALSE)</f>
        <v>17</v>
      </c>
      <c r="S29" s="112"/>
      <c r="T29" s="128">
        <f>VLOOKUP($B$9&amp;"-"&amp;$B29,Database!$1:$1048576,18,FALSE)</f>
        <v>23.887624912816104</v>
      </c>
      <c r="U29" s="128">
        <f>VLOOKUP($B$9&amp;"-"&amp;$B29,Database!$1:$1048576,19,FALSE)</f>
        <v>34.431012795092727</v>
      </c>
      <c r="V29" s="128">
        <f>VLOOKUP($B$9&amp;"-"&amp;$B29,Database!$1:$1048576,20,FALSE)</f>
        <v>25.975165154463966</v>
      </c>
      <c r="W29" s="128">
        <f>VLOOKUP($B$9&amp;"-"&amp;$B29,Database!$1:$1048576,21,FALSE)</f>
        <v>22.43359557029687</v>
      </c>
      <c r="X29" s="128">
        <f>VLOOKUP($B$9&amp;"-"&amp;$B29,Database!$1:$1048576,22,FALSE)</f>
        <v>61.313499569029851</v>
      </c>
      <c r="Y29" s="128">
        <f>VLOOKUP($B$9&amp;"-"&amp;$B29,Database!$1:$1048576,23,FALSE)</f>
        <v>34.317407234816294</v>
      </c>
      <c r="Z29" s="112"/>
      <c r="AA29" s="128">
        <f>VLOOKUP($B$9&amp;"-"&amp;$B29,Database!$1:$1048576,24,FALSE)</f>
        <v>-3.7527329170991495</v>
      </c>
      <c r="AB29" s="128">
        <f>VLOOKUP($B$9&amp;"-"&amp;$B29,Database!$1:$1048576,25,FALSE)</f>
        <v>-1.7602040816326527</v>
      </c>
      <c r="AC29" s="107"/>
      <c r="AD29" s="129">
        <f>VLOOKUP($B$9&amp;"-"&amp;$B29,Database!$1:$1048576,26,FALSE)</f>
        <v>5.4945054945054944E-2</v>
      </c>
      <c r="AE29" s="129">
        <f>VLOOKUP($B$9&amp;"-"&amp;$B29,Database!$1:$1048576,27,FALSE)</f>
        <v>0.1043956043956044</v>
      </c>
      <c r="AF29" s="129">
        <f>VLOOKUP($B$9&amp;"-"&amp;$B29,Database!$1:$1048576,28,FALSE)</f>
        <v>0.16483516483516483</v>
      </c>
      <c r="AG29" s="129">
        <f>VLOOKUP($B$9&amp;"-"&amp;$B29,Database!$1:$1048576,29,FALSE)</f>
        <v>9.7069597069597072E-2</v>
      </c>
      <c r="AH29" s="129">
        <f>VLOOKUP($B$9&amp;"-"&amp;$B29,Database!$1:$1048576,30,FALSE)</f>
        <v>6.4102564102564097E-2</v>
      </c>
      <c r="AI29" s="129">
        <f>VLOOKUP($B$9&amp;"-"&amp;$B29,Database!$1:$1048576,31,FALSE)</f>
        <v>2.0146520146520148E-2</v>
      </c>
      <c r="AJ29" s="130"/>
      <c r="AK29" s="129">
        <f>VLOOKUP($B$9&amp;"-"&amp;$B29,Database!$1:$1048576,32,FALSE)</f>
        <v>8.7037037037037038E-2</v>
      </c>
      <c r="AL29" s="129">
        <f>VLOOKUP($B$9&amp;"-"&amp;$B29,Database!$1:$1048576,33,FALSE)</f>
        <v>0.12777777777777777</v>
      </c>
      <c r="AM29" s="129">
        <f>VLOOKUP($B$9&amp;"-"&amp;$B29,Database!$1:$1048576,34,FALSE)</f>
        <v>0.10555555555555556</v>
      </c>
      <c r="AN29" s="129">
        <f>VLOOKUP($B$9&amp;"-"&amp;$B29,Database!$1:$1048576,35,FALSE)</f>
        <v>9.2592592592592587E-2</v>
      </c>
      <c r="AO29" s="129">
        <f>VLOOKUP($B$9&amp;"-"&amp;$B29,Database!$1:$1048576,36,FALSE)</f>
        <v>4.2592592592592592E-2</v>
      </c>
      <c r="AP29" s="129">
        <f>VLOOKUP($B$9&amp;"-"&amp;$B29,Database!$1:$1048576,37,FALSE)</f>
        <v>1.4814814814814815E-2</v>
      </c>
      <c r="AQ29" s="103"/>
      <c r="AR29" s="129">
        <f>VLOOKUP($B$9&amp;"-"&amp;$B29,Database!$1:$1048576,38,FALSE)</f>
        <v>9.4517958412098299E-2</v>
      </c>
      <c r="AS29" s="129">
        <f>VLOOKUP($B$9&amp;"-"&amp;$B29,Database!$1:$1048576,39,FALSE)</f>
        <v>0.10586011342155009</v>
      </c>
      <c r="AT29" s="129">
        <f>VLOOKUP($B$9&amp;"-"&amp;$B29,Database!$1:$1048576,40,FALSE)</f>
        <v>9.2627599243856329E-2</v>
      </c>
      <c r="AU29" s="129">
        <f>VLOOKUP($B$9&amp;"-"&amp;$B29,Database!$1:$1048576,41,FALSE)</f>
        <v>5.2930056710775046E-2</v>
      </c>
      <c r="AV29" s="129">
        <f>VLOOKUP($B$9&amp;"-"&amp;$B29,Database!$1:$1048576,42,FALSE)</f>
        <v>3.0245746691871456E-2</v>
      </c>
      <c r="AW29" s="129">
        <f>VLOOKUP($B$9&amp;"-"&amp;$B29,Database!$1:$1048576,43,FALSE)</f>
        <v>9.4517958412098299E-3</v>
      </c>
      <c r="AX29" s="103"/>
      <c r="AY29" s="129">
        <f>VLOOKUP($B$9&amp;"-"&amp;$B29,Database!$1:$1048576,44,FALSE)</f>
        <v>8.6956521739130432E-2</v>
      </c>
      <c r="AZ29" s="129">
        <f>VLOOKUP($B$9&amp;"-"&amp;$B29,Database!$1:$1048576,45,FALSE)</f>
        <v>0.11531190926275993</v>
      </c>
      <c r="BA29" s="129">
        <f>VLOOKUP($B$9&amp;"-"&amp;$B29,Database!$1:$1048576,46,FALSE)</f>
        <v>8.3175803402646506E-2</v>
      </c>
      <c r="BB29" s="129">
        <f>VLOOKUP($B$9&amp;"-"&amp;$B29,Database!$1:$1048576,47,FALSE)</f>
        <v>6.2381852551984876E-2</v>
      </c>
      <c r="BC29" s="129">
        <f>VLOOKUP($B$9&amp;"-"&amp;$B29,Database!$1:$1048576,48,FALSE)</f>
        <v>1.890359168241966E-2</v>
      </c>
      <c r="BD29" s="129">
        <f>VLOOKUP($B$9&amp;"-"&amp;$B29,Database!$1:$1048576,49,FALSE)</f>
        <v>5.6710775047258983E-3</v>
      </c>
      <c r="BE29" s="130"/>
      <c r="BF29" s="129">
        <f>VLOOKUP($B$9&amp;"-"&amp;$B29,Database!$1:$1048576,50,FALSE)</f>
        <v>4.3314500941619587E-2</v>
      </c>
      <c r="BG29" s="129">
        <f>VLOOKUP($B$9&amp;"-"&amp;$B29,Database!$1:$1048576,51,FALSE)</f>
        <v>8.4745762711864403E-2</v>
      </c>
      <c r="BH29" s="129">
        <f>VLOOKUP($B$9&amp;"-"&amp;$B29,Database!$1:$1048576,52,FALSE)</f>
        <v>9.7928436911487754E-2</v>
      </c>
      <c r="BI29" s="129">
        <f>VLOOKUP($B$9&amp;"-"&amp;$B29,Database!$1:$1048576,53,FALSE)</f>
        <v>6.7796610169491525E-2</v>
      </c>
      <c r="BJ29" s="129">
        <f>VLOOKUP($B$9&amp;"-"&amp;$B29,Database!$1:$1048576,54,FALSE)</f>
        <v>3.2015065913370999E-2</v>
      </c>
      <c r="BK29" s="129">
        <f>VLOOKUP($B$9&amp;"-"&amp;$B29,Database!$1:$1048576,55,FALSE)</f>
        <v>2.2598870056497175E-2</v>
      </c>
    </row>
    <row r="30" spans="1:63">
      <c r="B30" s="124">
        <v>42614</v>
      </c>
      <c r="D30" s="125">
        <f>VLOOKUP($B$9&amp;"-"&amp;$B30,Database!$1:$1048576,10,FALSE)</f>
        <v>141.78111641009167</v>
      </c>
      <c r="F30" s="127">
        <f>VLOOKUP($B$9&amp;"-"&amp;$B30,Database!$1:$1048576,4,FALSE)</f>
        <v>46.501357034573822</v>
      </c>
      <c r="G30" s="127">
        <f>VLOOKUP($B$9&amp;"-"&amp;$B30,Database!$1:$1048576,5,FALSE)</f>
        <v>29.954704386522561</v>
      </c>
      <c r="H30" s="127">
        <f>VLOOKUP($B$9&amp;"-"&amp;$B30,Database!$1:$1048576,6,FALSE)</f>
        <v>4.8287813585016393</v>
      </c>
      <c r="I30" s="127">
        <f>VLOOKUP($B$9&amp;"-"&amp;$B30,Database!$1:$1048576,7,FALSE)</f>
        <v>18.908027319606934</v>
      </c>
      <c r="J30" s="127">
        <f>VLOOKUP($B$9&amp;"-"&amp;$B30,Database!$1:$1048576,8,FALSE)</f>
        <v>0.77326519634211988</v>
      </c>
      <c r="K30" s="127">
        <f>VLOOKUP($B$9&amp;"-"&amp;$B30,Database!$1:$1048576,9,FALSE)</f>
        <v>-3.7556848745659934</v>
      </c>
      <c r="L30" s="112"/>
      <c r="M30" s="128">
        <f>VLOOKUP($B$9&amp;"-"&amp;$B30,Database!$1:$1048576,12,FALSE)</f>
        <v>17.788155900044007</v>
      </c>
      <c r="N30" s="128">
        <f>VLOOKUP($B$9&amp;"-"&amp;$B30,Database!$1:$1048576,13,FALSE)</f>
        <v>26.133307252188377</v>
      </c>
      <c r="O30" s="128">
        <f>VLOOKUP($B$9&amp;"-"&amp;$B30,Database!$1:$1048576,14,FALSE)</f>
        <v>11.883221673431461</v>
      </c>
      <c r="P30" s="128">
        <f>VLOOKUP($B$9&amp;"-"&amp;$B30,Database!$1:$1048576,15,FALSE)</f>
        <v>14.409017555870701</v>
      </c>
      <c r="Q30" s="128">
        <f>VLOOKUP($B$9&amp;"-"&amp;$B30,Database!$1:$1048576,16,FALSE)</f>
        <v>38.044342021614746</v>
      </c>
      <c r="R30" s="128">
        <f>VLOOKUP($B$9&amp;"-"&amp;$B30,Database!$1:$1048576,17,FALSE)</f>
        <v>22.672563450535481</v>
      </c>
      <c r="S30" s="112"/>
      <c r="T30" s="128">
        <f>VLOOKUP($B$9&amp;"-"&amp;$B30,Database!$1:$1048576,18,FALSE)</f>
        <v>26.122915545992473</v>
      </c>
      <c r="U30" s="128">
        <f>VLOOKUP($B$9&amp;"-"&amp;$B30,Database!$1:$1048576,19,FALSE)</f>
        <v>41.577827766638954</v>
      </c>
      <c r="V30" s="128">
        <f>VLOOKUP($B$9&amp;"-"&amp;$B30,Database!$1:$1048576,20,FALSE)</f>
        <v>29.465988556897649</v>
      </c>
      <c r="W30" s="128">
        <f>VLOOKUP($B$9&amp;"-"&amp;$B30,Database!$1:$1048576,21,FALSE)</f>
        <v>26.626302019658663</v>
      </c>
      <c r="X30" s="128">
        <f>VLOOKUP($B$9&amp;"-"&amp;$B30,Database!$1:$1048576,22,FALSE)</f>
        <v>62.937062937062933</v>
      </c>
      <c r="Y30" s="128">
        <f>VLOOKUP($B$9&amp;"-"&amp;$B30,Database!$1:$1048576,23,FALSE)</f>
        <v>40.613232920925228</v>
      </c>
      <c r="Z30" s="112"/>
      <c r="AA30" s="128">
        <f>VLOOKUP($B$9&amp;"-"&amp;$B30,Database!$1:$1048576,24,FALSE)</f>
        <v>-5.4779544208630266</v>
      </c>
      <c r="AB30" s="128">
        <f>VLOOKUP($B$9&amp;"-"&amp;$B30,Database!$1:$1048576,25,FALSE)</f>
        <v>-4.6891184457322019</v>
      </c>
      <c r="AC30" s="107"/>
      <c r="AD30" s="129">
        <f>VLOOKUP($B$9&amp;"-"&amp;$B30,Database!$1:$1048576,26,FALSE)</f>
        <v>7.4817518248175188E-2</v>
      </c>
      <c r="AE30" s="129">
        <f>VLOOKUP($B$9&amp;"-"&amp;$B30,Database!$1:$1048576,27,FALSE)</f>
        <v>0.11861313868613138</v>
      </c>
      <c r="AF30" s="129">
        <f>VLOOKUP($B$9&amp;"-"&amp;$B30,Database!$1:$1048576,28,FALSE)</f>
        <v>0.12956204379562045</v>
      </c>
      <c r="AG30" s="129">
        <f>VLOOKUP($B$9&amp;"-"&amp;$B30,Database!$1:$1048576,29,FALSE)</f>
        <v>8.7591240875912413E-2</v>
      </c>
      <c r="AH30" s="129">
        <f>VLOOKUP($B$9&amp;"-"&amp;$B30,Database!$1:$1048576,30,FALSE)</f>
        <v>6.2043795620437957E-2</v>
      </c>
      <c r="AI30" s="129">
        <f>VLOOKUP($B$9&amp;"-"&amp;$B30,Database!$1:$1048576,31,FALSE)</f>
        <v>1.0948905109489052E-2</v>
      </c>
      <c r="AJ30" s="130"/>
      <c r="AK30" s="129">
        <f>VLOOKUP($B$9&amp;"-"&amp;$B30,Database!$1:$1048576,32,FALSE)</f>
        <v>0.10516605166051661</v>
      </c>
      <c r="AL30" s="129">
        <f>VLOOKUP($B$9&amp;"-"&amp;$B30,Database!$1:$1048576,33,FALSE)</f>
        <v>0.11808118081180811</v>
      </c>
      <c r="AM30" s="129">
        <f>VLOOKUP($B$9&amp;"-"&amp;$B30,Database!$1:$1048576,34,FALSE)</f>
        <v>0.1014760147601476</v>
      </c>
      <c r="AN30" s="129">
        <f>VLOOKUP($B$9&amp;"-"&amp;$B30,Database!$1:$1048576,35,FALSE)</f>
        <v>0.10885608856088561</v>
      </c>
      <c r="AO30" s="129">
        <f>VLOOKUP($B$9&amp;"-"&amp;$B30,Database!$1:$1048576,36,FALSE)</f>
        <v>4.797047970479705E-2</v>
      </c>
      <c r="AP30" s="129">
        <f>VLOOKUP($B$9&amp;"-"&amp;$B30,Database!$1:$1048576,37,FALSE)</f>
        <v>2.0295202952029519E-2</v>
      </c>
      <c r="AQ30" s="103"/>
      <c r="AR30" s="129">
        <f>VLOOKUP($B$9&amp;"-"&amp;$B30,Database!$1:$1048576,38,FALSE)</f>
        <v>0.10902255639097744</v>
      </c>
      <c r="AS30" s="129">
        <f>VLOOKUP($B$9&amp;"-"&amp;$B30,Database!$1:$1048576,39,FALSE)</f>
        <v>0.10902255639097744</v>
      </c>
      <c r="AT30" s="129">
        <f>VLOOKUP($B$9&amp;"-"&amp;$B30,Database!$1:$1048576,40,FALSE)</f>
        <v>7.8947368421052627E-2</v>
      </c>
      <c r="AU30" s="129">
        <f>VLOOKUP($B$9&amp;"-"&amp;$B30,Database!$1:$1048576,41,FALSE)</f>
        <v>7.3308270676691725E-2</v>
      </c>
      <c r="AV30" s="129">
        <f>VLOOKUP($B$9&amp;"-"&amp;$B30,Database!$1:$1048576,42,FALSE)</f>
        <v>3.1954887218045111E-2</v>
      </c>
      <c r="AW30" s="129">
        <f>VLOOKUP($B$9&amp;"-"&amp;$B30,Database!$1:$1048576,43,FALSE)</f>
        <v>9.3984962406015032E-3</v>
      </c>
      <c r="AX30" s="103"/>
      <c r="AY30" s="129">
        <f>VLOOKUP($B$9&amp;"-"&amp;$B30,Database!$1:$1048576,44,FALSE)</f>
        <v>0.12734082397003746</v>
      </c>
      <c r="AZ30" s="129">
        <f>VLOOKUP($B$9&amp;"-"&amp;$B30,Database!$1:$1048576,45,FALSE)</f>
        <v>0.12546816479400749</v>
      </c>
      <c r="BA30" s="129">
        <f>VLOOKUP($B$9&amp;"-"&amp;$B30,Database!$1:$1048576,46,FALSE)</f>
        <v>6.9288389513108617E-2</v>
      </c>
      <c r="BB30" s="129">
        <f>VLOOKUP($B$9&amp;"-"&amp;$B30,Database!$1:$1048576,47,FALSE)</f>
        <v>4.8689138576779027E-2</v>
      </c>
      <c r="BC30" s="129">
        <f>VLOOKUP($B$9&amp;"-"&amp;$B30,Database!$1:$1048576,48,FALSE)</f>
        <v>2.8089887640449437E-2</v>
      </c>
      <c r="BD30" s="129">
        <f>VLOOKUP($B$9&amp;"-"&amp;$B30,Database!$1:$1048576,49,FALSE)</f>
        <v>9.3632958801498131E-3</v>
      </c>
      <c r="BE30" s="130"/>
      <c r="BF30" s="129">
        <f>VLOOKUP($B$9&amp;"-"&amp;$B30,Database!$1:$1048576,50,FALSE)</f>
        <v>7.1028037383177575E-2</v>
      </c>
      <c r="BG30" s="129">
        <f>VLOOKUP($B$9&amp;"-"&amp;$B30,Database!$1:$1048576,51,FALSE)</f>
        <v>8.0373831775700941E-2</v>
      </c>
      <c r="BH30" s="129">
        <f>VLOOKUP($B$9&amp;"-"&amp;$B30,Database!$1:$1048576,52,FALSE)</f>
        <v>5.6074766355140186E-2</v>
      </c>
      <c r="BI30" s="129">
        <f>VLOOKUP($B$9&amp;"-"&amp;$B30,Database!$1:$1048576,53,FALSE)</f>
        <v>5.9813084112149535E-2</v>
      </c>
      <c r="BJ30" s="129">
        <f>VLOOKUP($B$9&amp;"-"&amp;$B30,Database!$1:$1048576,54,FALSE)</f>
        <v>4.4859813084112146E-2</v>
      </c>
      <c r="BK30" s="129">
        <f>VLOOKUP($B$9&amp;"-"&amp;$B30,Database!$1:$1048576,55,FALSE)</f>
        <v>2.4299065420560748E-2</v>
      </c>
    </row>
    <row r="31" spans="1:63">
      <c r="B31" s="124">
        <v>42705</v>
      </c>
      <c r="D31" s="125">
        <f>VLOOKUP($B$9&amp;"-"&amp;$B31,Database!$1:$1048576,10,FALSE)</f>
        <v>148.83747703111865</v>
      </c>
      <c r="F31" s="127">
        <f>VLOOKUP($B$9&amp;"-"&amp;$B31,Database!$1:$1048576,4,FALSE)</f>
        <v>53.817367770389922</v>
      </c>
      <c r="G31" s="127">
        <f>VLOOKUP($B$9&amp;"-"&amp;$B31,Database!$1:$1048576,5,FALSE)</f>
        <v>31.05831950430834</v>
      </c>
      <c r="H31" s="127">
        <f>VLOOKUP($B$9&amp;"-"&amp;$B31,Database!$1:$1048576,6,FALSE)</f>
        <v>9.287164808565457</v>
      </c>
      <c r="I31" s="127">
        <f>VLOOKUP($B$9&amp;"-"&amp;$B31,Database!$1:$1048576,7,FALSE)</f>
        <v>26.409490019528629</v>
      </c>
      <c r="J31" s="127">
        <f>VLOOKUP($B$9&amp;"-"&amp;$B31,Database!$1:$1048576,8,FALSE)</f>
        <v>11.892961490341957</v>
      </c>
      <c r="K31" s="127">
        <f>VLOOKUP($B$9&amp;"-"&amp;$B31,Database!$1:$1048576,9,FALSE)</f>
        <v>-7.3433050812849672</v>
      </c>
      <c r="L31" s="112"/>
      <c r="M31" s="128">
        <f>VLOOKUP($B$9&amp;"-"&amp;$B31,Database!$1:$1048576,12,FALSE)</f>
        <v>29.135620969628118</v>
      </c>
      <c r="N31" s="128">
        <f>VLOOKUP($B$9&amp;"-"&amp;$B31,Database!$1:$1048576,13,FALSE)</f>
        <v>27.187677503424773</v>
      </c>
      <c r="O31" s="128">
        <f>VLOOKUP($B$9&amp;"-"&amp;$B31,Database!$1:$1048576,14,FALSE)</f>
        <v>15.065655384409771</v>
      </c>
      <c r="P31" s="128">
        <f>VLOOKUP($B$9&amp;"-"&amp;$B31,Database!$1:$1048576,15,FALSE)</f>
        <v>16.388415546422834</v>
      </c>
      <c r="Q31" s="128">
        <f>VLOOKUP($B$9&amp;"-"&amp;$B31,Database!$1:$1048576,16,FALSE)</f>
        <v>36.317432738963696</v>
      </c>
      <c r="R31" s="128">
        <f>VLOOKUP($B$9&amp;"-"&amp;$B31,Database!$1:$1048576,17,FALSE)</f>
        <v>22.013580288163471</v>
      </c>
      <c r="S31" s="112"/>
      <c r="T31" s="128">
        <f>VLOOKUP($B$9&amp;"-"&amp;$B31,Database!$1:$1048576,18,FALSE)</f>
        <v>36.988279669291401</v>
      </c>
      <c r="U31" s="128">
        <f>VLOOKUP($B$9&amp;"-"&amp;$B31,Database!$1:$1048576,19,FALSE)</f>
        <v>39.497922861884241</v>
      </c>
      <c r="V31" s="128">
        <f>VLOOKUP($B$9&amp;"-"&amp;$B31,Database!$1:$1048576,20,FALSE)</f>
        <v>29.811665385857641</v>
      </c>
      <c r="W31" s="128">
        <f>VLOOKUP($B$9&amp;"-"&amp;$B31,Database!$1:$1048576,21,FALSE)</f>
        <v>26.242848816272584</v>
      </c>
      <c r="X31" s="128">
        <f>VLOOKUP($B$9&amp;"-"&amp;$B31,Database!$1:$1048576,22,FALSE)</f>
        <v>67.089148020685997</v>
      </c>
      <c r="Y31" s="128">
        <f>VLOOKUP($B$9&amp;"-"&amp;$B31,Database!$1:$1048576,23,FALSE)</f>
        <v>44.537256692691223</v>
      </c>
      <c r="Z31" s="112"/>
      <c r="AA31" s="128">
        <f>VLOOKUP($B$9&amp;"-"&amp;$B31,Database!$1:$1048576,24,FALSE)</f>
        <v>-2.9243565921518107</v>
      </c>
      <c r="AB31" s="128">
        <f>VLOOKUP($B$9&amp;"-"&amp;$B31,Database!$1:$1048576,25,FALSE)</f>
        <v>-2.9238754325259522</v>
      </c>
      <c r="AC31" s="107"/>
      <c r="AD31" s="129">
        <f>VLOOKUP($B$9&amp;"-"&amp;$B31,Database!$1:$1048576,26,FALSE)</f>
        <v>6.1876247504990017E-2</v>
      </c>
      <c r="AE31" s="129">
        <f>VLOOKUP($B$9&amp;"-"&amp;$B31,Database!$1:$1048576,27,FALSE)</f>
        <v>0.11177644710578842</v>
      </c>
      <c r="AF31" s="129">
        <f>VLOOKUP($B$9&amp;"-"&amp;$B31,Database!$1:$1048576,28,FALSE)</f>
        <v>0.13972055888223553</v>
      </c>
      <c r="AG31" s="129">
        <f>VLOOKUP($B$9&amp;"-"&amp;$B31,Database!$1:$1048576,29,FALSE)</f>
        <v>9.1816367265469059E-2</v>
      </c>
      <c r="AH31" s="129">
        <f>VLOOKUP($B$9&amp;"-"&amp;$B31,Database!$1:$1048576,30,FALSE)</f>
        <v>4.790419161676647E-2</v>
      </c>
      <c r="AI31" s="129">
        <f>VLOOKUP($B$9&amp;"-"&amp;$B31,Database!$1:$1048576,31,FALSE)</f>
        <v>1.9960079840319361E-2</v>
      </c>
      <c r="AJ31" s="130"/>
      <c r="AK31" s="129">
        <f>VLOOKUP($B$9&amp;"-"&amp;$B31,Database!$1:$1048576,32,FALSE)</f>
        <v>6.6532258064516125E-2</v>
      </c>
      <c r="AL31" s="129">
        <f>VLOOKUP($B$9&amp;"-"&amp;$B31,Database!$1:$1048576,33,FALSE)</f>
        <v>0.12096774193548387</v>
      </c>
      <c r="AM31" s="129">
        <f>VLOOKUP($B$9&amp;"-"&amp;$B31,Database!$1:$1048576,34,FALSE)</f>
        <v>0.11895161290322581</v>
      </c>
      <c r="AN31" s="129">
        <f>VLOOKUP($B$9&amp;"-"&amp;$B31,Database!$1:$1048576,35,FALSE)</f>
        <v>9.4758064516129031E-2</v>
      </c>
      <c r="AO31" s="129">
        <f>VLOOKUP($B$9&amp;"-"&amp;$B31,Database!$1:$1048576,36,FALSE)</f>
        <v>3.4274193548387094E-2</v>
      </c>
      <c r="AP31" s="129">
        <f>VLOOKUP($B$9&amp;"-"&amp;$B31,Database!$1:$1048576,37,FALSE)</f>
        <v>1.4112903225806451E-2</v>
      </c>
      <c r="AQ31" s="103"/>
      <c r="AR31" s="129">
        <f>VLOOKUP($B$9&amp;"-"&amp;$B31,Database!$1:$1048576,38,FALSE)</f>
        <v>7.5356415478615074E-2</v>
      </c>
      <c r="AS31" s="129">
        <f>VLOOKUP($B$9&amp;"-"&amp;$B31,Database!$1:$1048576,39,FALSE)</f>
        <v>0.1079429735234216</v>
      </c>
      <c r="AT31" s="129">
        <f>VLOOKUP($B$9&amp;"-"&amp;$B31,Database!$1:$1048576,40,FALSE)</f>
        <v>0.11201629327902241</v>
      </c>
      <c r="AU31" s="129">
        <f>VLOOKUP($B$9&amp;"-"&amp;$B31,Database!$1:$1048576,41,FALSE)</f>
        <v>6.1099796334012219E-2</v>
      </c>
      <c r="AV31" s="129">
        <f>VLOOKUP($B$9&amp;"-"&amp;$B31,Database!$1:$1048576,42,FALSE)</f>
        <v>2.0366598778004074E-2</v>
      </c>
      <c r="AW31" s="129">
        <f>VLOOKUP($B$9&amp;"-"&amp;$B31,Database!$1:$1048576,43,FALSE)</f>
        <v>6.1099796334012219E-3</v>
      </c>
      <c r="AX31" s="103"/>
      <c r="AY31" s="129">
        <f>VLOOKUP($B$9&amp;"-"&amp;$B31,Database!$1:$1048576,44,FALSE)</f>
        <v>0.11065573770491803</v>
      </c>
      <c r="AZ31" s="129">
        <f>VLOOKUP($B$9&amp;"-"&amp;$B31,Database!$1:$1048576,45,FALSE)</f>
        <v>9.0163934426229511E-2</v>
      </c>
      <c r="BA31" s="129">
        <f>VLOOKUP($B$9&amp;"-"&amp;$B31,Database!$1:$1048576,46,FALSE)</f>
        <v>0.11270491803278689</v>
      </c>
      <c r="BB31" s="129">
        <f>VLOOKUP($B$9&amp;"-"&amp;$B31,Database!$1:$1048576,47,FALSE)</f>
        <v>3.6885245901639344E-2</v>
      </c>
      <c r="BC31" s="129">
        <f>VLOOKUP($B$9&amp;"-"&amp;$B31,Database!$1:$1048576,48,FALSE)</f>
        <v>2.2540983606557378E-2</v>
      </c>
      <c r="BD31" s="129">
        <f>VLOOKUP($B$9&amp;"-"&amp;$B31,Database!$1:$1048576,49,FALSE)</f>
        <v>1.2295081967213115E-2</v>
      </c>
      <c r="BE31" s="130"/>
      <c r="BF31" s="129">
        <f>VLOOKUP($B$9&amp;"-"&amp;$B31,Database!$1:$1048576,50,FALSE)</f>
        <v>4.7325102880658436E-2</v>
      </c>
      <c r="BG31" s="129">
        <f>VLOOKUP($B$9&amp;"-"&amp;$B31,Database!$1:$1048576,51,FALSE)</f>
        <v>7.6131687242798354E-2</v>
      </c>
      <c r="BH31" s="129">
        <f>VLOOKUP($B$9&amp;"-"&amp;$B31,Database!$1:$1048576,52,FALSE)</f>
        <v>6.9958847736625515E-2</v>
      </c>
      <c r="BI31" s="129">
        <f>VLOOKUP($B$9&amp;"-"&amp;$B31,Database!$1:$1048576,53,FALSE)</f>
        <v>6.584362139917696E-2</v>
      </c>
      <c r="BJ31" s="129">
        <f>VLOOKUP($B$9&amp;"-"&amp;$B31,Database!$1:$1048576,54,FALSE)</f>
        <v>4.3209876543209874E-2</v>
      </c>
      <c r="BK31" s="129">
        <f>VLOOKUP($B$9&amp;"-"&amp;$B31,Database!$1:$1048576,55,FALSE)</f>
        <v>1.2345679012345678E-2</v>
      </c>
    </row>
    <row r="32" spans="1:63">
      <c r="B32" s="124">
        <v>42795</v>
      </c>
      <c r="D32" s="125">
        <f>VLOOKUP($B$9&amp;"-"&amp;$B32,Database!$1:$1048576,10,FALSE)</f>
        <v>144.64335631356005</v>
      </c>
      <c r="F32" s="127">
        <f>VLOOKUP($B$9&amp;"-"&amp;$B32,Database!$1:$1048576,4,FALSE)</f>
        <v>51.328095772540216</v>
      </c>
      <c r="G32" s="127">
        <f>VLOOKUP($B$9&amp;"-"&amp;$B32,Database!$1:$1048576,5,FALSE)</f>
        <v>28.948576675849402</v>
      </c>
      <c r="H32" s="127">
        <f>VLOOKUP($B$9&amp;"-"&amp;$B32,Database!$1:$1048576,6,FALSE)</f>
        <v>6.0764774569488367</v>
      </c>
      <c r="I32" s="127">
        <f>VLOOKUP($B$9&amp;"-"&amp;$B32,Database!$1:$1048576,7,FALSE)</f>
        <v>19.73359929205785</v>
      </c>
      <c r="J32" s="127">
        <f>VLOOKUP($B$9&amp;"-"&amp;$B32,Database!$1:$1048576,8,FALSE)</f>
        <v>32.062487954743851</v>
      </c>
      <c r="K32" s="127">
        <f>VLOOKUP($B$9&amp;"-"&amp;$B32,Database!$1:$1048576,9,FALSE)</f>
        <v>-14.961058395401828</v>
      </c>
      <c r="L32" s="112"/>
      <c r="M32" s="128">
        <f>VLOOKUP($B$9&amp;"-"&amp;$B32,Database!$1:$1048576,12,FALSE)</f>
        <v>29.61177430874401</v>
      </c>
      <c r="N32" s="128">
        <f>VLOOKUP($B$9&amp;"-"&amp;$B32,Database!$1:$1048576,13,FALSE)</f>
        <v>30.813182328333845</v>
      </c>
      <c r="O32" s="128">
        <f>VLOOKUP($B$9&amp;"-"&amp;$B32,Database!$1:$1048576,14,FALSE)</f>
        <v>16.074040063939051</v>
      </c>
      <c r="P32" s="128">
        <f>VLOOKUP($B$9&amp;"-"&amp;$B32,Database!$1:$1048576,15,FALSE)</f>
        <v>12.080399959187837</v>
      </c>
      <c r="Q32" s="128">
        <f>VLOOKUP($B$9&amp;"-"&amp;$B32,Database!$1:$1048576,16,FALSE)</f>
        <v>40.877631534197192</v>
      </c>
      <c r="R32" s="128">
        <f>VLOOKUP($B$9&amp;"-"&amp;$B32,Database!$1:$1048576,17,FALSE)</f>
        <v>17.28168327494927</v>
      </c>
      <c r="S32" s="112"/>
      <c r="T32" s="128">
        <f>VLOOKUP($B$9&amp;"-"&amp;$B32,Database!$1:$1048576,18,FALSE)</f>
        <v>36.60850933578206</v>
      </c>
      <c r="U32" s="128">
        <f>VLOOKUP($B$9&amp;"-"&amp;$B32,Database!$1:$1048576,19,FALSE)</f>
        <v>43.024237889557753</v>
      </c>
      <c r="V32" s="128">
        <f>VLOOKUP($B$9&amp;"-"&amp;$B32,Database!$1:$1048576,20,FALSE)</f>
        <v>26.425874910723397</v>
      </c>
      <c r="W32" s="128">
        <f>VLOOKUP($B$9&amp;"-"&amp;$B32,Database!$1:$1048576,21,FALSE)</f>
        <v>20.667959051797432</v>
      </c>
      <c r="X32" s="128">
        <f>VLOOKUP($B$9&amp;"-"&amp;$B32,Database!$1:$1048576,22,FALSE)</f>
        <v>65.071874752009421</v>
      </c>
      <c r="Y32" s="128">
        <f>VLOOKUP($B$9&amp;"-"&amp;$B32,Database!$1:$1048576,23,FALSE)</f>
        <v>34.527372490335452</v>
      </c>
      <c r="Z32" s="112"/>
      <c r="AA32" s="128">
        <f>VLOOKUP($B$9&amp;"-"&amp;$B32,Database!$1:$1048576,24,FALSE)</f>
        <v>-5.0364163069994374</v>
      </c>
      <c r="AB32" s="128">
        <f>VLOOKUP($B$9&amp;"-"&amp;$B32,Database!$1:$1048576,25,FALSE)</f>
        <v>-1.6747982735972975</v>
      </c>
      <c r="AC32" s="107"/>
      <c r="AD32" s="129">
        <f>VLOOKUP($B$9&amp;"-"&amp;$B32,Database!$1:$1048576,26,FALSE)</f>
        <v>5.9859154929577461E-2</v>
      </c>
      <c r="AE32" s="129">
        <f>VLOOKUP($B$9&amp;"-"&amp;$B32,Database!$1:$1048576,27,FALSE)</f>
        <v>0.13028169014084506</v>
      </c>
      <c r="AF32" s="129">
        <f>VLOOKUP($B$9&amp;"-"&amp;$B32,Database!$1:$1048576,28,FALSE)</f>
        <v>0.12676056338028169</v>
      </c>
      <c r="AG32" s="129">
        <f>VLOOKUP($B$9&amp;"-"&amp;$B32,Database!$1:$1048576,29,FALSE)</f>
        <v>5.2816901408450703E-2</v>
      </c>
      <c r="AH32" s="129">
        <f>VLOOKUP($B$9&amp;"-"&amp;$B32,Database!$1:$1048576,30,FALSE)</f>
        <v>4.5774647887323945E-2</v>
      </c>
      <c r="AI32" s="129">
        <f>VLOOKUP($B$9&amp;"-"&amp;$B32,Database!$1:$1048576,31,FALSE)</f>
        <v>2.2887323943661973E-2</v>
      </c>
      <c r="AJ32" s="130"/>
      <c r="AK32" s="129">
        <f>VLOOKUP($B$9&amp;"-"&amp;$B32,Database!$1:$1048576,32,FALSE)</f>
        <v>9.7690941385435173E-2</v>
      </c>
      <c r="AL32" s="129">
        <f>VLOOKUP($B$9&amp;"-"&amp;$B32,Database!$1:$1048576,33,FALSE)</f>
        <v>0.11545293072824156</v>
      </c>
      <c r="AM32" s="129">
        <f>VLOOKUP($B$9&amp;"-"&amp;$B32,Database!$1:$1048576,34,FALSE)</f>
        <v>0.10479573712255773</v>
      </c>
      <c r="AN32" s="129">
        <f>VLOOKUP($B$9&amp;"-"&amp;$B32,Database!$1:$1048576,35,FALSE)</f>
        <v>8.7033747779751328E-2</v>
      </c>
      <c r="AO32" s="129">
        <f>VLOOKUP($B$9&amp;"-"&amp;$B32,Database!$1:$1048576,36,FALSE)</f>
        <v>3.3747779751332148E-2</v>
      </c>
      <c r="AP32" s="129">
        <f>VLOOKUP($B$9&amp;"-"&amp;$B32,Database!$1:$1048576,37,FALSE)</f>
        <v>2.1314387211367674E-2</v>
      </c>
      <c r="AQ32" s="103"/>
      <c r="AR32" s="129">
        <f>VLOOKUP($B$9&amp;"-"&amp;$B32,Database!$1:$1048576,38,FALSE)</f>
        <v>0.10126582278481013</v>
      </c>
      <c r="AS32" s="129">
        <f>VLOOKUP($B$9&amp;"-"&amp;$B32,Database!$1:$1048576,39,FALSE)</f>
        <v>0.11211573236889692</v>
      </c>
      <c r="AT32" s="129">
        <f>VLOOKUP($B$9&amp;"-"&amp;$B32,Database!$1:$1048576,40,FALSE)</f>
        <v>9.2224231464737794E-2</v>
      </c>
      <c r="AU32" s="129">
        <f>VLOOKUP($B$9&amp;"-"&amp;$B32,Database!$1:$1048576,41,FALSE)</f>
        <v>4.8824593128390596E-2</v>
      </c>
      <c r="AV32" s="129">
        <f>VLOOKUP($B$9&amp;"-"&amp;$B32,Database!$1:$1048576,42,FALSE)</f>
        <v>2.3508137432188065E-2</v>
      </c>
      <c r="AW32" s="129">
        <f>VLOOKUP($B$9&amp;"-"&amp;$B32,Database!$1:$1048576,43,FALSE)</f>
        <v>7.2332730560578659E-3</v>
      </c>
      <c r="AX32" s="103"/>
      <c r="AY32" s="129">
        <f>VLOOKUP($B$9&amp;"-"&amp;$B32,Database!$1:$1048576,44,FALSE)</f>
        <v>9.6601073345259386E-2</v>
      </c>
      <c r="AZ32" s="129">
        <f>VLOOKUP($B$9&amp;"-"&amp;$B32,Database!$1:$1048576,45,FALSE)</f>
        <v>0.12164579606440072</v>
      </c>
      <c r="BA32" s="129">
        <f>VLOOKUP($B$9&amp;"-"&amp;$B32,Database!$1:$1048576,46,FALSE)</f>
        <v>7.5134168157423978E-2</v>
      </c>
      <c r="BB32" s="129">
        <f>VLOOKUP($B$9&amp;"-"&amp;$B32,Database!$1:$1048576,47,FALSE)</f>
        <v>5.3667262969588549E-2</v>
      </c>
      <c r="BC32" s="129">
        <f>VLOOKUP($B$9&amp;"-"&amp;$B32,Database!$1:$1048576,48,FALSE)</f>
        <v>2.1466905187835419E-2</v>
      </c>
      <c r="BD32" s="129">
        <f>VLOOKUP($B$9&amp;"-"&amp;$B32,Database!$1:$1048576,49,FALSE)</f>
        <v>1.2522361359570662E-2</v>
      </c>
      <c r="BE32" s="130"/>
      <c r="BF32" s="129">
        <f>VLOOKUP($B$9&amp;"-"&amp;$B32,Database!$1:$1048576,50,FALSE)</f>
        <v>7.5812274368231042E-2</v>
      </c>
      <c r="BG32" s="129">
        <f>VLOOKUP($B$9&amp;"-"&amp;$B32,Database!$1:$1048576,51,FALSE)</f>
        <v>7.7617328519855602E-2</v>
      </c>
      <c r="BH32" s="129">
        <f>VLOOKUP($B$9&amp;"-"&amp;$B32,Database!$1:$1048576,52,FALSE)</f>
        <v>6.3176895306859202E-2</v>
      </c>
      <c r="BI32" s="129">
        <f>VLOOKUP($B$9&amp;"-"&amp;$B32,Database!$1:$1048576,53,FALSE)</f>
        <v>5.4151624548736461E-2</v>
      </c>
      <c r="BJ32" s="129">
        <f>VLOOKUP($B$9&amp;"-"&amp;$B32,Database!$1:$1048576,54,FALSE)</f>
        <v>3.2490974729241874E-2</v>
      </c>
      <c r="BK32" s="129">
        <f>VLOOKUP($B$9&amp;"-"&amp;$B32,Database!$1:$1048576,55,FALSE)</f>
        <v>9.0252707581227436E-3</v>
      </c>
    </row>
    <row r="33" spans="2:63">
      <c r="B33" s="124">
        <v>42887</v>
      </c>
      <c r="D33" s="125">
        <f>VLOOKUP($B$9&amp;"-"&amp;$B33,Database!$1:$1048576,10,FALSE)</f>
        <v>139.11292604520366</v>
      </c>
      <c r="F33" s="127">
        <f>VLOOKUP($B$9&amp;"-"&amp;$B33,Database!$1:$1048576,4,FALSE)</f>
        <v>48.56049562682216</v>
      </c>
      <c r="G33" s="127">
        <f>VLOOKUP($B$9&amp;"-"&amp;$B33,Database!$1:$1048576,5,FALSE)</f>
        <v>33.421259660326719</v>
      </c>
      <c r="H33" s="127">
        <f>VLOOKUP($B$9&amp;"-"&amp;$B33,Database!$1:$1048576,6,FALSE)</f>
        <v>-0.25944051089823716</v>
      </c>
      <c r="I33" s="127">
        <f>VLOOKUP($B$9&amp;"-"&amp;$B33,Database!$1:$1048576,7,FALSE)</f>
        <v>13.461159378502984</v>
      </c>
      <c r="J33" s="127">
        <f>VLOOKUP($B$9&amp;"-"&amp;$B33,Database!$1:$1048576,8,FALSE)</f>
        <v>12.069045305196909</v>
      </c>
      <c r="K33" s="127">
        <f>VLOOKUP($B$9&amp;"-"&amp;$B33,Database!$1:$1048576,9,FALSE)</f>
        <v>-18.214632791892264</v>
      </c>
      <c r="L33" s="112"/>
      <c r="M33" s="128">
        <f>VLOOKUP($B$9&amp;"-"&amp;$B33,Database!$1:$1048576,12,FALSE)</f>
        <v>1.6703109815354695</v>
      </c>
      <c r="N33" s="128">
        <f>VLOOKUP($B$9&amp;"-"&amp;$B33,Database!$1:$1048576,13,FALSE)</f>
        <v>23.377990652043135</v>
      </c>
      <c r="O33" s="128">
        <f>VLOOKUP($B$9&amp;"-"&amp;$B33,Database!$1:$1048576,14,FALSE)</f>
        <v>15.581470683511501</v>
      </c>
      <c r="P33" s="128">
        <f>VLOOKUP($B$9&amp;"-"&amp;$B33,Database!$1:$1048576,15,FALSE)</f>
        <v>4.2091836734693864</v>
      </c>
      <c r="Q33" s="128">
        <f>VLOOKUP($B$9&amp;"-"&amp;$B33,Database!$1:$1048576,16,FALSE)</f>
        <v>33.801020408163268</v>
      </c>
      <c r="R33" s="128">
        <f>VLOOKUP($B$9&amp;"-"&amp;$B33,Database!$1:$1048576,17,FALSE)</f>
        <v>18.857594058031378</v>
      </c>
      <c r="S33" s="112"/>
      <c r="T33" s="128">
        <f>VLOOKUP($B$9&amp;"-"&amp;$B33,Database!$1:$1048576,18,FALSE)</f>
        <v>17.714841038456203</v>
      </c>
      <c r="U33" s="128">
        <f>VLOOKUP($B$9&amp;"-"&amp;$B33,Database!$1:$1048576,19,FALSE)</f>
        <v>42.565597667638485</v>
      </c>
      <c r="V33" s="128">
        <f>VLOOKUP($B$9&amp;"-"&amp;$B33,Database!$1:$1048576,20,FALSE)</f>
        <v>34.311224489795919</v>
      </c>
      <c r="W33" s="128">
        <f>VLOOKUP($B$9&amp;"-"&amp;$B33,Database!$1:$1048576,21,FALSE)</f>
        <v>12.408024434263501</v>
      </c>
      <c r="X33" s="128">
        <f>VLOOKUP($B$9&amp;"-"&amp;$B33,Database!$1:$1048576,22,FALSE)</f>
        <v>63.752371696978123</v>
      </c>
      <c r="Y33" s="128">
        <f>VLOOKUP($B$9&amp;"-"&amp;$B33,Database!$1:$1048576,23,FALSE)</f>
        <v>39.306538942107458</v>
      </c>
      <c r="Z33" s="112"/>
      <c r="AA33" s="128">
        <f>VLOOKUP($B$9&amp;"-"&amp;$B33,Database!$1:$1048576,24,FALSE)</f>
        <v>-2.3971462544589777</v>
      </c>
      <c r="AB33" s="128">
        <f>VLOOKUP($B$9&amp;"-"&amp;$B33,Database!$1:$1048576,25,FALSE)</f>
        <v>-1.9531249999999993</v>
      </c>
      <c r="AC33" s="107"/>
      <c r="AD33" s="129">
        <f>VLOOKUP($B$9&amp;"-"&amp;$B33,Database!$1:$1048576,26,FALSE)</f>
        <v>4.8128342245989303E-2</v>
      </c>
      <c r="AE33" s="129">
        <f>VLOOKUP($B$9&amp;"-"&amp;$B33,Database!$1:$1048576,27,FALSE)</f>
        <v>0.16042780748663102</v>
      </c>
      <c r="AF33" s="129">
        <f>VLOOKUP($B$9&amp;"-"&amp;$B33,Database!$1:$1048576,28,FALSE)</f>
        <v>0.13012477718360071</v>
      </c>
      <c r="AG33" s="129">
        <f>VLOOKUP($B$9&amp;"-"&amp;$B33,Database!$1:$1048576,29,FALSE)</f>
        <v>7.6648841354723704E-2</v>
      </c>
      <c r="AH33" s="129">
        <f>VLOOKUP($B$9&amp;"-"&amp;$B33,Database!$1:$1048576,30,FALSE)</f>
        <v>4.0998217468805706E-2</v>
      </c>
      <c r="AI33" s="129">
        <f>VLOOKUP($B$9&amp;"-"&amp;$B33,Database!$1:$1048576,31,FALSE)</f>
        <v>1.9607843137254902E-2</v>
      </c>
      <c r="AJ33" s="130"/>
      <c r="AK33" s="129">
        <f>VLOOKUP($B$9&amp;"-"&amp;$B33,Database!$1:$1048576,32,FALSE)</f>
        <v>7.6106194690265486E-2</v>
      </c>
      <c r="AL33" s="129">
        <f>VLOOKUP($B$9&amp;"-"&amp;$B33,Database!$1:$1048576,33,FALSE)</f>
        <v>0.13274336283185842</v>
      </c>
      <c r="AM33" s="129">
        <f>VLOOKUP($B$9&amp;"-"&amp;$B33,Database!$1:$1048576,34,FALSE)</f>
        <v>0.12212389380530973</v>
      </c>
      <c r="AN33" s="129">
        <f>VLOOKUP($B$9&amp;"-"&amp;$B33,Database!$1:$1048576,35,FALSE)</f>
        <v>5.8407079646017698E-2</v>
      </c>
      <c r="AO33" s="129">
        <f>VLOOKUP($B$9&amp;"-"&amp;$B33,Database!$1:$1048576,36,FALSE)</f>
        <v>4.9557522123893805E-2</v>
      </c>
      <c r="AP33" s="129">
        <f>VLOOKUP($B$9&amp;"-"&amp;$B33,Database!$1:$1048576,37,FALSE)</f>
        <v>1.9469026548672566E-2</v>
      </c>
      <c r="AQ33" s="103"/>
      <c r="AR33" s="129">
        <f>VLOOKUP($B$9&amp;"-"&amp;$B33,Database!$1:$1048576,38,FALSE)</f>
        <v>9.9277978339350176E-2</v>
      </c>
      <c r="AS33" s="129">
        <f>VLOOKUP($B$9&amp;"-"&amp;$B33,Database!$1:$1048576,39,FALSE)</f>
        <v>0.10830324909747292</v>
      </c>
      <c r="AT33" s="129">
        <f>VLOOKUP($B$9&amp;"-"&amp;$B33,Database!$1:$1048576,40,FALSE)</f>
        <v>9.0252707581227443E-2</v>
      </c>
      <c r="AU33" s="129">
        <f>VLOOKUP($B$9&amp;"-"&amp;$B33,Database!$1:$1048576,41,FALSE)</f>
        <v>5.2346570397111915E-2</v>
      </c>
      <c r="AV33" s="129">
        <f>VLOOKUP($B$9&amp;"-"&amp;$B33,Database!$1:$1048576,42,FALSE)</f>
        <v>2.1660649819494584E-2</v>
      </c>
      <c r="AW33" s="129">
        <f>VLOOKUP($B$9&amp;"-"&amp;$B33,Database!$1:$1048576,43,FALSE)</f>
        <v>1.444043321299639E-2</v>
      </c>
      <c r="AX33" s="103"/>
      <c r="AY33" s="129">
        <f>VLOOKUP($B$9&amp;"-"&amp;$B33,Database!$1:$1048576,44,FALSE)</f>
        <v>0.10251798561151079</v>
      </c>
      <c r="AZ33" s="129">
        <f>VLOOKUP($B$9&amp;"-"&amp;$B33,Database!$1:$1048576,45,FALSE)</f>
        <v>0.12410071942446044</v>
      </c>
      <c r="BA33" s="129">
        <f>VLOOKUP($B$9&amp;"-"&amp;$B33,Database!$1:$1048576,46,FALSE)</f>
        <v>7.3741007194244604E-2</v>
      </c>
      <c r="BB33" s="129">
        <f>VLOOKUP($B$9&amp;"-"&amp;$B33,Database!$1:$1048576,47,FALSE)</f>
        <v>4.6762589928057555E-2</v>
      </c>
      <c r="BC33" s="129">
        <f>VLOOKUP($B$9&amp;"-"&amp;$B33,Database!$1:$1048576,48,FALSE)</f>
        <v>1.2589928057553957E-2</v>
      </c>
      <c r="BD33" s="129">
        <f>VLOOKUP($B$9&amp;"-"&amp;$B33,Database!$1:$1048576,49,FALSE)</f>
        <v>1.4388489208633094E-2</v>
      </c>
      <c r="BE33" s="130"/>
      <c r="BF33" s="129">
        <f>VLOOKUP($B$9&amp;"-"&amp;$B33,Database!$1:$1048576,50,FALSE)</f>
        <v>5.9782608695652176E-2</v>
      </c>
      <c r="BG33" s="129">
        <f>VLOOKUP($B$9&amp;"-"&amp;$B33,Database!$1:$1048576,51,FALSE)</f>
        <v>0.10507246376811594</v>
      </c>
      <c r="BH33" s="129">
        <f>VLOOKUP($B$9&amp;"-"&amp;$B33,Database!$1:$1048576,52,FALSE)</f>
        <v>5.434782608695652E-2</v>
      </c>
      <c r="BI33" s="129">
        <f>VLOOKUP($B$9&amp;"-"&amp;$B33,Database!$1:$1048576,53,FALSE)</f>
        <v>4.710144927536232E-2</v>
      </c>
      <c r="BJ33" s="129">
        <f>VLOOKUP($B$9&amp;"-"&amp;$B33,Database!$1:$1048576,54,FALSE)</f>
        <v>3.8043478260869568E-2</v>
      </c>
      <c r="BK33" s="129">
        <f>VLOOKUP($B$9&amp;"-"&amp;$B33,Database!$1:$1048576,55,FALSE)</f>
        <v>2.5362318840579712E-2</v>
      </c>
    </row>
    <row r="34" spans="2:63">
      <c r="B34" s="124">
        <v>42979</v>
      </c>
      <c r="D34" s="125">
        <f>VLOOKUP($B$9&amp;"-"&amp;$B34,Database!$1:$1048576,10,FALSE)</f>
        <v>146.58089465878967</v>
      </c>
      <c r="F34" s="127">
        <f>VLOOKUP($B$9&amp;"-"&amp;$B34,Database!$1:$1048576,4,FALSE)</f>
        <v>56.018440434024853</v>
      </c>
      <c r="G34" s="127">
        <f>VLOOKUP($B$9&amp;"-"&amp;$B34,Database!$1:$1048576,5,FALSE)</f>
        <v>30.171848353666537</v>
      </c>
      <c r="H34" s="127">
        <f>VLOOKUP($B$9&amp;"-"&amp;$B34,Database!$1:$1048576,6,FALSE)</f>
        <v>10.45754389910234</v>
      </c>
      <c r="I34" s="127">
        <f>VLOOKUP($B$9&amp;"-"&amp;$B34,Database!$1:$1048576,7,FALSE)</f>
        <v>23.702704222184742</v>
      </c>
      <c r="J34" s="127">
        <f>VLOOKUP($B$9&amp;"-"&amp;$B34,Database!$1:$1048576,8,FALSE)</f>
        <v>18.849206349206344</v>
      </c>
      <c r="K34" s="127">
        <f>VLOOKUP($B$9&amp;"-"&amp;$B34,Database!$1:$1048576,9,FALSE)</f>
        <v>-7.5279698656322021</v>
      </c>
      <c r="L34" s="112"/>
      <c r="M34" s="128">
        <f>VLOOKUP($B$9&amp;"-"&amp;$B34,Database!$1:$1048576,12,FALSE)</f>
        <v>9.9084651612124155</v>
      </c>
      <c r="N34" s="128">
        <f>VLOOKUP($B$9&amp;"-"&amp;$B34,Database!$1:$1048576,13,FALSE)</f>
        <v>34.660336011687356</v>
      </c>
      <c r="O34" s="128">
        <f>VLOOKUP($B$9&amp;"-"&amp;$B34,Database!$1:$1048576,14,FALSE)</f>
        <v>27.484387282732115</v>
      </c>
      <c r="P34" s="128">
        <f>VLOOKUP($B$9&amp;"-"&amp;$B34,Database!$1:$1048576,15,FALSE)</f>
        <v>7.0265008112493224</v>
      </c>
      <c r="Q34" s="128">
        <f>VLOOKUP($B$9&amp;"-"&amp;$B34,Database!$1:$1048576,16,FALSE)</f>
        <v>42.84058460962639</v>
      </c>
      <c r="R34" s="128">
        <f>VLOOKUP($B$9&amp;"-"&amp;$B34,Database!$1:$1048576,17,FALSE)</f>
        <v>26.232444151192386</v>
      </c>
      <c r="S34" s="112"/>
      <c r="T34" s="128">
        <f>VLOOKUP($B$9&amp;"-"&amp;$B34,Database!$1:$1048576,18,FALSE)</f>
        <v>14.932437818877553</v>
      </c>
      <c r="U34" s="128">
        <f>VLOOKUP($B$9&amp;"-"&amp;$B34,Database!$1:$1048576,19,FALSE)</f>
        <v>51.008632013510976</v>
      </c>
      <c r="V34" s="128">
        <f>VLOOKUP($B$9&amp;"-"&amp;$B34,Database!$1:$1048576,20,FALSE)</f>
        <v>41.210632119723023</v>
      </c>
      <c r="W34" s="128">
        <f>VLOOKUP($B$9&amp;"-"&amp;$B34,Database!$1:$1048576,21,FALSE)</f>
        <v>11.598453301606185</v>
      </c>
      <c r="X34" s="128">
        <f>VLOOKUP($B$9&amp;"-"&amp;$B34,Database!$1:$1048576,22,FALSE)</f>
        <v>69.773662015826744</v>
      </c>
      <c r="Y34" s="128">
        <f>VLOOKUP($B$9&amp;"-"&amp;$B34,Database!$1:$1048576,23,FALSE)</f>
        <v>45.892336526447316</v>
      </c>
      <c r="Z34" s="112"/>
      <c r="AA34" s="128">
        <f>VLOOKUP($B$9&amp;"-"&amp;$B34,Database!$1:$1048576,24,FALSE)</f>
        <v>-2.5407407407407407</v>
      </c>
      <c r="AB34" s="128">
        <f>VLOOKUP($B$9&amp;"-"&amp;$B34,Database!$1:$1048576,25,FALSE)</f>
        <v>-0.32286352040816313</v>
      </c>
      <c r="AC34" s="107"/>
      <c r="AD34" s="129">
        <f>VLOOKUP($B$9&amp;"-"&amp;$B34,Database!$1:$1048576,26,FALSE)</f>
        <v>7.1111111111111111E-2</v>
      </c>
      <c r="AE34" s="129">
        <f>VLOOKUP($B$9&amp;"-"&amp;$B34,Database!$1:$1048576,27,FALSE)</f>
        <v>0.10444444444444445</v>
      </c>
      <c r="AF34" s="129">
        <f>VLOOKUP($B$9&amp;"-"&amp;$B34,Database!$1:$1048576,28,FALSE)</f>
        <v>0.11777777777777777</v>
      </c>
      <c r="AG34" s="129">
        <f>VLOOKUP($B$9&amp;"-"&amp;$B34,Database!$1:$1048576,29,FALSE)</f>
        <v>9.3333333333333338E-2</v>
      </c>
      <c r="AH34" s="129">
        <f>VLOOKUP($B$9&amp;"-"&amp;$B34,Database!$1:$1048576,30,FALSE)</f>
        <v>3.7777777777777778E-2</v>
      </c>
      <c r="AI34" s="129">
        <f>VLOOKUP($B$9&amp;"-"&amp;$B34,Database!$1:$1048576,31,FALSE)</f>
        <v>1.1111111111111112E-2</v>
      </c>
      <c r="AJ34" s="130"/>
      <c r="AK34" s="129">
        <f>VLOOKUP($B$9&amp;"-"&amp;$B34,Database!$1:$1048576,32,FALSE)</f>
        <v>7.8828828828828829E-2</v>
      </c>
      <c r="AL34" s="129">
        <f>VLOOKUP($B$9&amp;"-"&amp;$B34,Database!$1:$1048576,33,FALSE)</f>
        <v>0.1036036036036036</v>
      </c>
      <c r="AM34" s="129">
        <f>VLOOKUP($B$9&amp;"-"&amp;$B34,Database!$1:$1048576,34,FALSE)</f>
        <v>0.10135135135135136</v>
      </c>
      <c r="AN34" s="129">
        <f>VLOOKUP($B$9&amp;"-"&amp;$B34,Database!$1:$1048576,35,FALSE)</f>
        <v>6.7567567567567571E-2</v>
      </c>
      <c r="AO34" s="129">
        <f>VLOOKUP($B$9&amp;"-"&amp;$B34,Database!$1:$1048576,36,FALSE)</f>
        <v>5.6306306306306307E-2</v>
      </c>
      <c r="AP34" s="129">
        <f>VLOOKUP($B$9&amp;"-"&amp;$B34,Database!$1:$1048576,37,FALSE)</f>
        <v>1.8018018018018018E-2</v>
      </c>
      <c r="AQ34" s="103"/>
      <c r="AR34" s="129">
        <f>VLOOKUP($B$9&amp;"-"&amp;$B34,Database!$1:$1048576,38,FALSE)</f>
        <v>9.1116173120728935E-2</v>
      </c>
      <c r="AS34" s="129">
        <f>VLOOKUP($B$9&amp;"-"&amp;$B34,Database!$1:$1048576,39,FALSE)</f>
        <v>9.1116173120728935E-2</v>
      </c>
      <c r="AT34" s="129">
        <f>VLOOKUP($B$9&amp;"-"&amp;$B34,Database!$1:$1048576,40,FALSE)</f>
        <v>7.289293849658314E-2</v>
      </c>
      <c r="AU34" s="129">
        <f>VLOOKUP($B$9&amp;"-"&amp;$B34,Database!$1:$1048576,41,FALSE)</f>
        <v>3.4168564920273349E-2</v>
      </c>
      <c r="AV34" s="129">
        <f>VLOOKUP($B$9&amp;"-"&amp;$B34,Database!$1:$1048576,42,FALSE)</f>
        <v>2.9612756264236904E-2</v>
      </c>
      <c r="AW34" s="129">
        <f>VLOOKUP($B$9&amp;"-"&amp;$B34,Database!$1:$1048576,43,FALSE)</f>
        <v>9.1116173120728925E-3</v>
      </c>
      <c r="AX34" s="103"/>
      <c r="AY34" s="129">
        <f>VLOOKUP($B$9&amp;"-"&amp;$B34,Database!$1:$1048576,44,FALSE)</f>
        <v>9.480812641083522E-2</v>
      </c>
      <c r="AZ34" s="129">
        <f>VLOOKUP($B$9&amp;"-"&amp;$B34,Database!$1:$1048576,45,FALSE)</f>
        <v>0.11512415349887133</v>
      </c>
      <c r="BA34" s="129">
        <f>VLOOKUP($B$9&amp;"-"&amp;$B34,Database!$1:$1048576,46,FALSE)</f>
        <v>6.9977426636568849E-2</v>
      </c>
      <c r="BB34" s="129">
        <f>VLOOKUP($B$9&amp;"-"&amp;$B34,Database!$1:$1048576,47,FALSE)</f>
        <v>3.8374717832957109E-2</v>
      </c>
      <c r="BC34" s="129">
        <f>VLOOKUP($B$9&amp;"-"&amp;$B34,Database!$1:$1048576,48,FALSE)</f>
        <v>2.7088036117381489E-2</v>
      </c>
      <c r="BD34" s="129">
        <f>VLOOKUP($B$9&amp;"-"&amp;$B34,Database!$1:$1048576,49,FALSE)</f>
        <v>6.7720090293453723E-3</v>
      </c>
      <c r="BE34" s="130"/>
      <c r="BF34" s="129">
        <f>VLOOKUP($B$9&amp;"-"&amp;$B34,Database!$1:$1048576,50,FALSE)</f>
        <v>6.8027210884353748E-2</v>
      </c>
      <c r="BG34" s="129">
        <f>VLOOKUP($B$9&amp;"-"&amp;$B34,Database!$1:$1048576,51,FALSE)</f>
        <v>4.7619047619047616E-2</v>
      </c>
      <c r="BH34" s="129">
        <f>VLOOKUP($B$9&amp;"-"&amp;$B34,Database!$1:$1048576,52,FALSE)</f>
        <v>4.5351473922902494E-2</v>
      </c>
      <c r="BI34" s="129">
        <f>VLOOKUP($B$9&amp;"-"&amp;$B34,Database!$1:$1048576,53,FALSE)</f>
        <v>5.8956916099773243E-2</v>
      </c>
      <c r="BJ34" s="129">
        <f>VLOOKUP($B$9&amp;"-"&amp;$B34,Database!$1:$1048576,54,FALSE)</f>
        <v>4.3083900226757371E-2</v>
      </c>
      <c r="BK34" s="129">
        <f>VLOOKUP($B$9&amp;"-"&amp;$B34,Database!$1:$1048576,55,FALSE)</f>
        <v>1.5873015873015872E-2</v>
      </c>
    </row>
    <row r="35" spans="2:63">
      <c r="B35" s="124">
        <v>43070</v>
      </c>
      <c r="D35" s="125">
        <f>VLOOKUP($B$9&amp;"-"&amp;$B35,Database!$1:$1048576,10,FALSE)</f>
        <v>140.37986283650343</v>
      </c>
      <c r="F35" s="127">
        <f>VLOOKUP($B$9&amp;"-"&amp;$B35,Database!$1:$1048576,4,FALSE)</f>
        <v>49.180679925031235</v>
      </c>
      <c r="G35" s="127">
        <f>VLOOKUP($B$9&amp;"-"&amp;$B35,Database!$1:$1048576,5,FALSE)</f>
        <v>29.675135360266559</v>
      </c>
      <c r="H35" s="127">
        <f>VLOOKUP($B$9&amp;"-"&amp;$B35,Database!$1:$1048576,6,FALSE)</f>
        <v>5.4404414827155367</v>
      </c>
      <c r="I35" s="127">
        <f>VLOOKUP($B$9&amp;"-"&amp;$B35,Database!$1:$1048576,7,FALSE)</f>
        <v>16.541623877394837</v>
      </c>
      <c r="J35" s="127">
        <f>VLOOKUP($B$9&amp;"-"&amp;$B35,Database!$1:$1048576,8,FALSE)</f>
        <v>12.771045918367346</v>
      </c>
      <c r="K35" s="127">
        <f>VLOOKUP($B$9&amp;"-"&amp;$B35,Database!$1:$1048576,9,FALSE)</f>
        <v>-14.030612244897961</v>
      </c>
      <c r="L35" s="112"/>
      <c r="M35" s="128">
        <f>VLOOKUP($B$9&amp;"-"&amp;$B35,Database!$1:$1048576,12,FALSE)</f>
        <v>-5.0652161611588946</v>
      </c>
      <c r="N35" s="128">
        <f>VLOOKUP($B$9&amp;"-"&amp;$B35,Database!$1:$1048576,13,FALSE)</f>
        <v>27.908363257586146</v>
      </c>
      <c r="O35" s="128">
        <f>VLOOKUP($B$9&amp;"-"&amp;$B35,Database!$1:$1048576,14,FALSE)</f>
        <v>23.220445041360151</v>
      </c>
      <c r="P35" s="128">
        <f>VLOOKUP($B$9&amp;"-"&amp;$B35,Database!$1:$1048576,15,FALSE)</f>
        <v>2.0411138649948986</v>
      </c>
      <c r="Q35" s="128">
        <f>VLOOKUP($B$9&amp;"-"&amp;$B35,Database!$1:$1048576,16,FALSE)</f>
        <v>37.624629193618304</v>
      </c>
      <c r="R35" s="128">
        <f>VLOOKUP($B$9&amp;"-"&amp;$B35,Database!$1:$1048576,17,FALSE)</f>
        <v>21.270973708548023</v>
      </c>
      <c r="S35" s="112"/>
      <c r="T35" s="128">
        <f>VLOOKUP($B$9&amp;"-"&amp;$B35,Database!$1:$1048576,18,FALSE)</f>
        <v>10.517215073996846</v>
      </c>
      <c r="U35" s="128">
        <f>VLOOKUP($B$9&amp;"-"&amp;$B35,Database!$1:$1048576,19,FALSE)</f>
        <v>49.512226847034349</v>
      </c>
      <c r="V35" s="128">
        <f>VLOOKUP($B$9&amp;"-"&amp;$B35,Database!$1:$1048576,20,FALSE)</f>
        <v>38.427865940211987</v>
      </c>
      <c r="W35" s="128">
        <f>VLOOKUP($B$9&amp;"-"&amp;$B35,Database!$1:$1048576,21,FALSE)</f>
        <v>8.1588529813381907</v>
      </c>
      <c r="X35" s="128">
        <f>VLOOKUP($B$9&amp;"-"&amp;$B35,Database!$1:$1048576,22,FALSE)</f>
        <v>69.103204885394632</v>
      </c>
      <c r="Y35" s="128">
        <f>VLOOKUP($B$9&amp;"-"&amp;$B35,Database!$1:$1048576,23,FALSE)</f>
        <v>44.128495615190637</v>
      </c>
      <c r="Z35" s="112"/>
      <c r="AA35" s="128">
        <f>VLOOKUP($B$9&amp;"-"&amp;$B35,Database!$1:$1048576,24,FALSE)</f>
        <v>-2.4967113211092915</v>
      </c>
      <c r="AB35" s="128">
        <f>VLOOKUP($B$9&amp;"-"&amp;$B35,Database!$1:$1048576,25,FALSE)</f>
        <v>0.1781076066790353</v>
      </c>
      <c r="AC35" s="107"/>
      <c r="AD35" s="129">
        <f>VLOOKUP($B$9&amp;"-"&amp;$B35,Database!$1:$1048576,26,FALSE)</f>
        <v>8.1300813008130079E-2</v>
      </c>
      <c r="AE35" s="129">
        <f>VLOOKUP($B$9&amp;"-"&amp;$B35,Database!$1:$1048576,27,FALSE)</f>
        <v>0.14363143631436315</v>
      </c>
      <c r="AF35" s="129">
        <f>VLOOKUP($B$9&amp;"-"&amp;$B35,Database!$1:$1048576,28,FALSE)</f>
        <v>0.1002710027100271</v>
      </c>
      <c r="AG35" s="129">
        <f>VLOOKUP($B$9&amp;"-"&amp;$B35,Database!$1:$1048576,29,FALSE)</f>
        <v>8.1300813008130079E-2</v>
      </c>
      <c r="AH35" s="129">
        <f>VLOOKUP($B$9&amp;"-"&amp;$B35,Database!$1:$1048576,30,FALSE)</f>
        <v>3.2520325203252036E-2</v>
      </c>
      <c r="AI35" s="129">
        <f>VLOOKUP($B$9&amp;"-"&amp;$B35,Database!$1:$1048576,31,FALSE)</f>
        <v>5.4200542005420054E-3</v>
      </c>
      <c r="AJ35" s="130"/>
      <c r="AK35" s="129">
        <f>VLOOKUP($B$9&amp;"-"&amp;$B35,Database!$1:$1048576,32,FALSE)</f>
        <v>6.684491978609626E-2</v>
      </c>
      <c r="AL35" s="129">
        <f>VLOOKUP($B$9&amp;"-"&amp;$B35,Database!$1:$1048576,33,FALSE)</f>
        <v>0.11764705882352941</v>
      </c>
      <c r="AM35" s="129">
        <f>VLOOKUP($B$9&amp;"-"&amp;$B35,Database!$1:$1048576,34,FALSE)</f>
        <v>9.6256684491978606E-2</v>
      </c>
      <c r="AN35" s="129">
        <f>VLOOKUP($B$9&amp;"-"&amp;$B35,Database!$1:$1048576,35,FALSE)</f>
        <v>7.7540106951871662E-2</v>
      </c>
      <c r="AO35" s="129">
        <f>VLOOKUP($B$9&amp;"-"&amp;$B35,Database!$1:$1048576,36,FALSE)</f>
        <v>2.9411764705882353E-2</v>
      </c>
      <c r="AP35" s="129">
        <f>VLOOKUP($B$9&amp;"-"&amp;$B35,Database!$1:$1048576,37,FALSE)</f>
        <v>2.6737967914438502E-2</v>
      </c>
      <c r="AQ35" s="103"/>
      <c r="AR35" s="129">
        <f>VLOOKUP($B$9&amp;"-"&amp;$B35,Database!$1:$1048576,38,FALSE)</f>
        <v>6.9252077562326875E-2</v>
      </c>
      <c r="AS35" s="129">
        <f>VLOOKUP($B$9&amp;"-"&amp;$B35,Database!$1:$1048576,39,FALSE)</f>
        <v>9.6952908587257622E-2</v>
      </c>
      <c r="AT35" s="129">
        <f>VLOOKUP($B$9&amp;"-"&amp;$B35,Database!$1:$1048576,40,FALSE)</f>
        <v>8.3102493074792241E-2</v>
      </c>
      <c r="AU35" s="129">
        <f>VLOOKUP($B$9&amp;"-"&amp;$B35,Database!$1:$1048576,41,FALSE)</f>
        <v>5.2631578947368418E-2</v>
      </c>
      <c r="AV35" s="129">
        <f>VLOOKUP($B$9&amp;"-"&amp;$B35,Database!$1:$1048576,42,FALSE)</f>
        <v>1.3850415512465374E-2</v>
      </c>
      <c r="AW35" s="129">
        <f>VLOOKUP($B$9&amp;"-"&amp;$B35,Database!$1:$1048576,43,FALSE)</f>
        <v>1.3850415512465374E-2</v>
      </c>
      <c r="AX35" s="103"/>
      <c r="AY35" s="129">
        <f>VLOOKUP($B$9&amp;"-"&amp;$B35,Database!$1:$1048576,44,FALSE)</f>
        <v>7.9670329670329665E-2</v>
      </c>
      <c r="AZ35" s="129">
        <f>VLOOKUP($B$9&amp;"-"&amp;$B35,Database!$1:$1048576,45,FALSE)</f>
        <v>0.12912087912087913</v>
      </c>
      <c r="BA35" s="129">
        <f>VLOOKUP($B$9&amp;"-"&amp;$B35,Database!$1:$1048576,46,FALSE)</f>
        <v>7.4175824175824176E-2</v>
      </c>
      <c r="BB35" s="129">
        <f>VLOOKUP($B$9&amp;"-"&amp;$B35,Database!$1:$1048576,47,FALSE)</f>
        <v>4.1208791208791208E-2</v>
      </c>
      <c r="BC35" s="129">
        <f>VLOOKUP($B$9&amp;"-"&amp;$B35,Database!$1:$1048576,48,FALSE)</f>
        <v>1.3736263736263736E-2</v>
      </c>
      <c r="BD35" s="129">
        <f>VLOOKUP($B$9&amp;"-"&amp;$B35,Database!$1:$1048576,49,FALSE)</f>
        <v>2.197802197802198E-2</v>
      </c>
      <c r="BE35" s="130"/>
      <c r="BF35" s="129">
        <f>VLOOKUP($B$9&amp;"-"&amp;$B35,Database!$1:$1048576,50,FALSE)</f>
        <v>4.9861495844875349E-2</v>
      </c>
      <c r="BG35" s="129">
        <f>VLOOKUP($B$9&amp;"-"&amp;$B35,Database!$1:$1048576,51,FALSE)</f>
        <v>7.7562326869806089E-2</v>
      </c>
      <c r="BH35" s="129">
        <f>VLOOKUP($B$9&amp;"-"&amp;$B35,Database!$1:$1048576,52,FALSE)</f>
        <v>5.5401662049861494E-2</v>
      </c>
      <c r="BI35" s="129">
        <f>VLOOKUP($B$9&amp;"-"&amp;$B35,Database!$1:$1048576,53,FALSE)</f>
        <v>5.5401662049861494E-2</v>
      </c>
      <c r="BJ35" s="129">
        <f>VLOOKUP($B$9&amp;"-"&amp;$B35,Database!$1:$1048576,54,FALSE)</f>
        <v>3.3240997229916899E-2</v>
      </c>
      <c r="BK35" s="129">
        <f>VLOOKUP($B$9&amp;"-"&amp;$B35,Database!$1:$1048576,55,FALSE)</f>
        <v>1.3850415512465374E-2</v>
      </c>
    </row>
    <row r="36" spans="2:63">
      <c r="B36" s="124">
        <v>43160</v>
      </c>
      <c r="D36" s="125">
        <f>VLOOKUP($B$9&amp;"-"&amp;$B36,Database!$1:$1048576,10,FALSE)</f>
        <v>140.89249424950899</v>
      </c>
      <c r="F36" s="127">
        <f>VLOOKUP($B$9&amp;"-"&amp;$B36,Database!$1:$1048576,4,FALSE)</f>
        <v>48.942636330023724</v>
      </c>
      <c r="G36" s="127">
        <f>VLOOKUP($B$9&amp;"-"&amp;$B36,Database!$1:$1048576,5,FALSE)</f>
        <v>24.795065335605873</v>
      </c>
      <c r="H36" s="127">
        <f>VLOOKUP($B$9&amp;"-"&amp;$B36,Database!$1:$1048576,6,FALSE)</f>
        <v>11.906501095690285</v>
      </c>
      <c r="I36" s="127">
        <f>VLOOKUP($B$9&amp;"-"&amp;$B36,Database!$1:$1048576,7,FALSE)</f>
        <v>18.224706053128177</v>
      </c>
      <c r="J36" s="127">
        <f>VLOOKUP($B$9&amp;"-"&amp;$B36,Database!$1:$1048576,8,FALSE)</f>
        <v>18.419771122473826</v>
      </c>
      <c r="K36" s="127">
        <f>VLOOKUP($B$9&amp;"-"&amp;$B36,Database!$1:$1048576,9,FALSE)</f>
        <v>-7.489471453435419</v>
      </c>
      <c r="L36" s="112"/>
      <c r="M36" s="128">
        <f>VLOOKUP($B$9&amp;"-"&amp;$B36,Database!$1:$1048576,12,FALSE)</f>
        <v>-11.859110373828171</v>
      </c>
      <c r="N36" s="128">
        <f>VLOOKUP($B$9&amp;"-"&amp;$B36,Database!$1:$1048576,13,FALSE)</f>
        <v>23.033836305441245</v>
      </c>
      <c r="O36" s="128">
        <f>VLOOKUP($B$9&amp;"-"&amp;$B36,Database!$1:$1048576,14,FALSE)</f>
        <v>23.789042710476526</v>
      </c>
      <c r="P36" s="128">
        <f>VLOOKUP($B$9&amp;"-"&amp;$B36,Database!$1:$1048576,15,FALSE)</f>
        <v>-3.2849154898195225</v>
      </c>
      <c r="Q36" s="128">
        <f>VLOOKUP($B$9&amp;"-"&amp;$B36,Database!$1:$1048576,16,FALSE)</f>
        <v>41.182768402114768</v>
      </c>
      <c r="R36" s="128">
        <f>VLOOKUP($B$9&amp;"-"&amp;$B36,Database!$1:$1048576,17,FALSE)</f>
        <v>28.621176361701146</v>
      </c>
      <c r="S36" s="112"/>
      <c r="T36" s="128">
        <f>VLOOKUP($B$9&amp;"-"&amp;$B36,Database!$1:$1048576,18,FALSE)</f>
        <v>13.002418175123646</v>
      </c>
      <c r="U36" s="128">
        <f>VLOOKUP($B$9&amp;"-"&amp;$B36,Database!$1:$1048576,19,FALSE)</f>
        <v>50.195629552549434</v>
      </c>
      <c r="V36" s="128">
        <f>VLOOKUP($B$9&amp;"-"&amp;$B36,Database!$1:$1048576,20,FALSE)</f>
        <v>43.129215250032033</v>
      </c>
      <c r="W36" s="128">
        <f>VLOOKUP($B$9&amp;"-"&amp;$B36,Database!$1:$1048576,21,FALSE)</f>
        <v>5.3175345093421074</v>
      </c>
      <c r="X36" s="128">
        <f>VLOOKUP($B$9&amp;"-"&amp;$B36,Database!$1:$1048576,22,FALSE)</f>
        <v>66.486034286855869</v>
      </c>
      <c r="Y36" s="128">
        <f>VLOOKUP($B$9&amp;"-"&amp;$B36,Database!$1:$1048576,23,FALSE)</f>
        <v>49.214975845410642</v>
      </c>
      <c r="Z36" s="112"/>
      <c r="AA36" s="128">
        <f>VLOOKUP($B$9&amp;"-"&amp;$B36,Database!$1:$1048576,24,FALSE)</f>
        <v>-8.5626105611802755E-2</v>
      </c>
      <c r="AB36" s="128">
        <f>VLOOKUP($B$9&amp;"-"&amp;$B36,Database!$1:$1048576,25,FALSE)</f>
        <v>2.7927283676465056</v>
      </c>
      <c r="AC36" s="107"/>
      <c r="AD36" s="129">
        <f>VLOOKUP($B$9&amp;"-"&amp;$B36,Database!$1:$1048576,26,FALSE)</f>
        <v>9.1743119266055051E-2</v>
      </c>
      <c r="AE36" s="129">
        <f>VLOOKUP($B$9&amp;"-"&amp;$B36,Database!$1:$1048576,27,FALSE)</f>
        <v>0.13149847094801223</v>
      </c>
      <c r="AF36" s="129">
        <f>VLOOKUP($B$9&amp;"-"&amp;$B36,Database!$1:$1048576,28,FALSE)</f>
        <v>0.12538226299694188</v>
      </c>
      <c r="AG36" s="129">
        <f>VLOOKUP($B$9&amp;"-"&amp;$B36,Database!$1:$1048576,29,FALSE)</f>
        <v>4.5871559633027525E-2</v>
      </c>
      <c r="AH36" s="129">
        <f>VLOOKUP($B$9&amp;"-"&amp;$B36,Database!$1:$1048576,30,FALSE)</f>
        <v>2.4464831804281346E-2</v>
      </c>
      <c r="AI36" s="129">
        <f>VLOOKUP($B$9&amp;"-"&amp;$B36,Database!$1:$1048576,31,FALSE)</f>
        <v>9.1743119266055051E-3</v>
      </c>
      <c r="AJ36" s="130"/>
      <c r="AK36" s="129">
        <f>VLOOKUP($B$9&amp;"-"&amp;$B36,Database!$1:$1048576,32,FALSE)</f>
        <v>0.08</v>
      </c>
      <c r="AL36" s="129">
        <f>VLOOKUP($B$9&amp;"-"&amp;$B36,Database!$1:$1048576,33,FALSE)</f>
        <v>0.13230769230769232</v>
      </c>
      <c r="AM36" s="129">
        <f>VLOOKUP($B$9&amp;"-"&amp;$B36,Database!$1:$1048576,34,FALSE)</f>
        <v>0.08</v>
      </c>
      <c r="AN36" s="129">
        <f>VLOOKUP($B$9&amp;"-"&amp;$B36,Database!$1:$1048576,35,FALSE)</f>
        <v>9.5384615384615387E-2</v>
      </c>
      <c r="AO36" s="129">
        <f>VLOOKUP($B$9&amp;"-"&amp;$B36,Database!$1:$1048576,36,FALSE)</f>
        <v>2.1538461538461538E-2</v>
      </c>
      <c r="AP36" s="129">
        <f>VLOOKUP($B$9&amp;"-"&amp;$B36,Database!$1:$1048576,37,FALSE)</f>
        <v>1.8461538461538463E-2</v>
      </c>
      <c r="AQ36" s="103"/>
      <c r="AR36" s="129">
        <f>VLOOKUP($B$9&amp;"-"&amp;$B36,Database!$1:$1048576,38,FALSE)</f>
        <v>9.8765432098765427E-2</v>
      </c>
      <c r="AS36" s="129">
        <f>VLOOKUP($B$9&amp;"-"&amp;$B36,Database!$1:$1048576,39,FALSE)</f>
        <v>0.13271604938271606</v>
      </c>
      <c r="AT36" s="129">
        <f>VLOOKUP($B$9&amp;"-"&amp;$B36,Database!$1:$1048576,40,FALSE)</f>
        <v>4.9382716049382713E-2</v>
      </c>
      <c r="AU36" s="129">
        <f>VLOOKUP($B$9&amp;"-"&amp;$B36,Database!$1:$1048576,41,FALSE)</f>
        <v>3.0864197530864196E-2</v>
      </c>
      <c r="AV36" s="129">
        <f>VLOOKUP($B$9&amp;"-"&amp;$B36,Database!$1:$1048576,42,FALSE)</f>
        <v>1.8518518518518517E-2</v>
      </c>
      <c r="AW36" s="129">
        <f>VLOOKUP($B$9&amp;"-"&amp;$B36,Database!$1:$1048576,43,FALSE)</f>
        <v>6.1728395061728392E-3</v>
      </c>
      <c r="AX36" s="103"/>
      <c r="AY36" s="129">
        <f>VLOOKUP($B$9&amp;"-"&amp;$B36,Database!$1:$1048576,44,FALSE)</f>
        <v>0.11455108359133127</v>
      </c>
      <c r="AZ36" s="129">
        <f>VLOOKUP($B$9&amp;"-"&amp;$B36,Database!$1:$1048576,45,FALSE)</f>
        <v>0.1021671826625387</v>
      </c>
      <c r="BA36" s="129">
        <f>VLOOKUP($B$9&amp;"-"&amp;$B36,Database!$1:$1048576,46,FALSE)</f>
        <v>5.8823529411764705E-2</v>
      </c>
      <c r="BB36" s="129">
        <f>VLOOKUP($B$9&amp;"-"&amp;$B36,Database!$1:$1048576,47,FALSE)</f>
        <v>3.0959752321981424E-2</v>
      </c>
      <c r="BC36" s="129">
        <f>VLOOKUP($B$9&amp;"-"&amp;$B36,Database!$1:$1048576,48,FALSE)</f>
        <v>1.5479876160990712E-2</v>
      </c>
      <c r="BD36" s="129">
        <f>VLOOKUP($B$9&amp;"-"&amp;$B36,Database!$1:$1048576,49,FALSE)</f>
        <v>6.1919504643962852E-3</v>
      </c>
      <c r="BE36" s="130"/>
      <c r="BF36" s="129">
        <f>VLOOKUP($B$9&amp;"-"&amp;$B36,Database!$1:$1048576,50,FALSE)</f>
        <v>6.8535825545171333E-2</v>
      </c>
      <c r="BG36" s="129">
        <f>VLOOKUP($B$9&amp;"-"&amp;$B36,Database!$1:$1048576,51,FALSE)</f>
        <v>8.0996884735202487E-2</v>
      </c>
      <c r="BH36" s="129">
        <f>VLOOKUP($B$9&amp;"-"&amp;$B36,Database!$1:$1048576,52,FALSE)</f>
        <v>4.9844236760124609E-2</v>
      </c>
      <c r="BI36" s="129">
        <f>VLOOKUP($B$9&amp;"-"&amp;$B36,Database!$1:$1048576,53,FALSE)</f>
        <v>5.6074766355140186E-2</v>
      </c>
      <c r="BJ36" s="129">
        <f>VLOOKUP($B$9&amp;"-"&amp;$B36,Database!$1:$1048576,54,FALSE)</f>
        <v>1.8691588785046728E-2</v>
      </c>
      <c r="BK36" s="129">
        <f>VLOOKUP($B$9&amp;"-"&amp;$B36,Database!$1:$1048576,55,FALSE)</f>
        <v>6.2305295950155761E-3</v>
      </c>
    </row>
    <row r="37" spans="2:63">
      <c r="B37" s="124">
        <v>43252</v>
      </c>
      <c r="D37" s="125">
        <f>VLOOKUP($B$9&amp;"-"&amp;$B37,Database!$1:$1048576,10,FALSE)</f>
        <v>134.28899067965526</v>
      </c>
      <c r="F37" s="127">
        <f>VLOOKUP($B$9&amp;"-"&amp;$B37,Database!$1:$1048576,4,FALSE)</f>
        <v>45.070117728531869</v>
      </c>
      <c r="G37" s="127">
        <f>VLOOKUP($B$9&amp;"-"&amp;$B37,Database!$1:$1048576,5,FALSE)</f>
        <v>29.267659279778393</v>
      </c>
      <c r="H37" s="127">
        <f>VLOOKUP($B$9&amp;"-"&amp;$B37,Database!$1:$1048576,6,FALSE)</f>
        <v>4.3942607340720228</v>
      </c>
      <c r="I37" s="127">
        <f>VLOOKUP($B$9&amp;"-"&amp;$B37,Database!$1:$1048576,7,FALSE)</f>
        <v>10.08267016920343</v>
      </c>
      <c r="J37" s="127">
        <f>VLOOKUP($B$9&amp;"-"&amp;$B37,Database!$1:$1048576,8,FALSE)</f>
        <v>11.971411876731301</v>
      </c>
      <c r="K37" s="127">
        <f>VLOOKUP($B$9&amp;"-"&amp;$B37,Database!$1:$1048576,9,FALSE)</f>
        <v>-23.67014369806094</v>
      </c>
      <c r="L37" s="112"/>
      <c r="M37" s="128">
        <f>VLOOKUP($B$9&amp;"-"&amp;$B37,Database!$1:$1048576,12,FALSE)</f>
        <v>-37.237475101631937</v>
      </c>
      <c r="N37" s="128">
        <f>VLOOKUP($B$9&amp;"-"&amp;$B37,Database!$1:$1048576,13,FALSE)</f>
        <v>16.71915294584408</v>
      </c>
      <c r="O37" s="128">
        <f>VLOOKUP($B$9&amp;"-"&amp;$B37,Database!$1:$1048576,14,FALSE)</f>
        <v>23.51131905798329</v>
      </c>
      <c r="P37" s="128">
        <f>VLOOKUP($B$9&amp;"-"&amp;$B37,Database!$1:$1048576,15,FALSE)</f>
        <v>-5.0267825724302408</v>
      </c>
      <c r="Q37" s="128">
        <f>VLOOKUP($B$9&amp;"-"&amp;$B37,Database!$1:$1048576,16,FALSE)</f>
        <v>37.289493619252958</v>
      </c>
      <c r="R37" s="128">
        <f>VLOOKUP($B$9&amp;"-"&amp;$B37,Database!$1:$1048576,17,FALSE)</f>
        <v>17.70247909244048</v>
      </c>
      <c r="S37" s="112"/>
      <c r="T37" s="128">
        <f>VLOOKUP($B$9&amp;"-"&amp;$B37,Database!$1:$1048576,18,FALSE)</f>
        <v>-1.4030915576694416</v>
      </c>
      <c r="U37" s="128">
        <f>VLOOKUP($B$9&amp;"-"&amp;$B37,Database!$1:$1048576,19,FALSE)</f>
        <v>40.25361649738381</v>
      </c>
      <c r="V37" s="128">
        <f>VLOOKUP($B$9&amp;"-"&amp;$B37,Database!$1:$1048576,20,FALSE)</f>
        <v>46.928260007927065</v>
      </c>
      <c r="W37" s="128">
        <f>VLOOKUP($B$9&amp;"-"&amp;$B37,Database!$1:$1048576,21,FALSE)</f>
        <v>5.0594517621929507</v>
      </c>
      <c r="X37" s="128">
        <f>VLOOKUP($B$9&amp;"-"&amp;$B37,Database!$1:$1048576,22,FALSE)</f>
        <v>66.721599999999995</v>
      </c>
      <c r="Y37" s="128">
        <f>VLOOKUP($B$9&amp;"-"&amp;$B37,Database!$1:$1048576,23,FALSE)</f>
        <v>37.19792037121713</v>
      </c>
      <c r="Z37" s="112"/>
      <c r="AA37" s="128">
        <f>VLOOKUP($B$9&amp;"-"&amp;$B37,Database!$1:$1048576,24,FALSE)</f>
        <v>-0.2978907962016073</v>
      </c>
      <c r="AB37" s="128">
        <f>VLOOKUP($B$9&amp;"-"&amp;$B37,Database!$1:$1048576,25,FALSE)</f>
        <v>2.8713205744970818</v>
      </c>
      <c r="AC37" s="107"/>
      <c r="AD37" s="129">
        <f>VLOOKUP($B$9&amp;"-"&amp;$B37,Database!$1:$1048576,26,FALSE)</f>
        <v>6.7567567567567571E-2</v>
      </c>
      <c r="AE37" s="129">
        <f>VLOOKUP($B$9&amp;"-"&amp;$B37,Database!$1:$1048576,27,FALSE)</f>
        <v>0.11824324324324324</v>
      </c>
      <c r="AF37" s="129">
        <f>VLOOKUP($B$9&amp;"-"&amp;$B37,Database!$1:$1048576,28,FALSE)</f>
        <v>8.7837837837837843E-2</v>
      </c>
      <c r="AG37" s="129">
        <f>VLOOKUP($B$9&amp;"-"&amp;$B37,Database!$1:$1048576,29,FALSE)</f>
        <v>6.7567567567567571E-2</v>
      </c>
      <c r="AH37" s="129">
        <f>VLOOKUP($B$9&amp;"-"&amp;$B37,Database!$1:$1048576,30,FALSE)</f>
        <v>3.7162162162162164E-2</v>
      </c>
      <c r="AI37" s="129">
        <f>VLOOKUP($B$9&amp;"-"&amp;$B37,Database!$1:$1048576,31,FALSE)</f>
        <v>3.3783783783783786E-3</v>
      </c>
      <c r="AJ37" s="130"/>
      <c r="AK37" s="129">
        <f>VLOOKUP($B$9&amp;"-"&amp;$B37,Database!$1:$1048576,32,FALSE)</f>
        <v>6.1855670103092786E-2</v>
      </c>
      <c r="AL37" s="129">
        <f>VLOOKUP($B$9&amp;"-"&amp;$B37,Database!$1:$1048576,33,FALSE)</f>
        <v>0.10996563573883161</v>
      </c>
      <c r="AM37" s="129">
        <f>VLOOKUP($B$9&amp;"-"&amp;$B37,Database!$1:$1048576,34,FALSE)</f>
        <v>9.2783505154639179E-2</v>
      </c>
      <c r="AN37" s="129">
        <f>VLOOKUP($B$9&amp;"-"&amp;$B37,Database!$1:$1048576,35,FALSE)</f>
        <v>7.560137457044673E-2</v>
      </c>
      <c r="AO37" s="129">
        <f>VLOOKUP($B$9&amp;"-"&amp;$B37,Database!$1:$1048576,36,FALSE)</f>
        <v>1.3745704467353952E-2</v>
      </c>
      <c r="AP37" s="129">
        <f>VLOOKUP($B$9&amp;"-"&amp;$B37,Database!$1:$1048576,37,FALSE)</f>
        <v>1.7182130584192441E-2</v>
      </c>
      <c r="AQ37" s="103"/>
      <c r="AR37" s="129">
        <f>VLOOKUP($B$9&amp;"-"&amp;$B37,Database!$1:$1048576,38,FALSE)</f>
        <v>0.10069444444444445</v>
      </c>
      <c r="AS37" s="129">
        <f>VLOOKUP($B$9&amp;"-"&amp;$B37,Database!$1:$1048576,39,FALSE)</f>
        <v>9.7222222222222224E-2</v>
      </c>
      <c r="AT37" s="129">
        <f>VLOOKUP($B$9&amp;"-"&amp;$B37,Database!$1:$1048576,40,FALSE)</f>
        <v>6.9444444444444448E-2</v>
      </c>
      <c r="AU37" s="129">
        <f>VLOOKUP($B$9&amp;"-"&amp;$B37,Database!$1:$1048576,41,FALSE)</f>
        <v>4.1666666666666664E-2</v>
      </c>
      <c r="AV37" s="129">
        <f>VLOOKUP($B$9&amp;"-"&amp;$B37,Database!$1:$1048576,42,FALSE)</f>
        <v>1.7361111111111112E-2</v>
      </c>
      <c r="AW37" s="129">
        <f>VLOOKUP($B$9&amp;"-"&amp;$B37,Database!$1:$1048576,43,FALSE)</f>
        <v>1.0416666666666666E-2</v>
      </c>
      <c r="AX37" s="103"/>
      <c r="AY37" s="129">
        <f>VLOOKUP($B$9&amp;"-"&amp;$B37,Database!$1:$1048576,44,FALSE)</f>
        <v>9.8245614035087719E-2</v>
      </c>
      <c r="AZ37" s="129">
        <f>VLOOKUP($B$9&amp;"-"&amp;$B37,Database!$1:$1048576,45,FALSE)</f>
        <v>8.771929824561403E-2</v>
      </c>
      <c r="BA37" s="129">
        <f>VLOOKUP($B$9&amp;"-"&amp;$B37,Database!$1:$1048576,46,FALSE)</f>
        <v>0.10526315789473684</v>
      </c>
      <c r="BB37" s="129">
        <f>VLOOKUP($B$9&amp;"-"&amp;$B37,Database!$1:$1048576,47,FALSE)</f>
        <v>2.8070175438596492E-2</v>
      </c>
      <c r="BC37" s="129">
        <f>VLOOKUP($B$9&amp;"-"&amp;$B37,Database!$1:$1048576,48,FALSE)</f>
        <v>7.0175438596491229E-3</v>
      </c>
      <c r="BD37" s="129">
        <f>VLOOKUP($B$9&amp;"-"&amp;$B37,Database!$1:$1048576,49,FALSE)</f>
        <v>7.0175438596491229E-3</v>
      </c>
      <c r="BE37" s="130"/>
      <c r="BF37" s="129">
        <f>VLOOKUP($B$9&amp;"-"&amp;$B37,Database!$1:$1048576,50,FALSE)</f>
        <v>5.944055944055944E-2</v>
      </c>
      <c r="BG37" s="129">
        <f>VLOOKUP($B$9&amp;"-"&amp;$B37,Database!$1:$1048576,51,FALSE)</f>
        <v>5.944055944055944E-2</v>
      </c>
      <c r="BH37" s="129">
        <f>VLOOKUP($B$9&amp;"-"&amp;$B37,Database!$1:$1048576,52,FALSE)</f>
        <v>5.5944055944055944E-2</v>
      </c>
      <c r="BI37" s="129">
        <f>VLOOKUP($B$9&amp;"-"&amp;$B37,Database!$1:$1048576,53,FALSE)</f>
        <v>3.8461538461538464E-2</v>
      </c>
      <c r="BJ37" s="129">
        <f>VLOOKUP($B$9&amp;"-"&amp;$B37,Database!$1:$1048576,54,FALSE)</f>
        <v>2.7972027972027972E-2</v>
      </c>
      <c r="BK37" s="129">
        <f>VLOOKUP($B$9&amp;"-"&amp;$B37,Database!$1:$1048576,55,FALSE)</f>
        <v>1.048951048951049E-2</v>
      </c>
    </row>
    <row r="38" spans="2:63">
      <c r="B38" s="124">
        <v>43344</v>
      </c>
      <c r="D38" s="125">
        <f>VLOOKUP($B$9&amp;"-"&amp;$B38,Database!$1:$1048576,10,FALSE)</f>
        <v>120.23353837262431</v>
      </c>
      <c r="F38" s="127">
        <f>VLOOKUP($B$9&amp;"-"&amp;$B38,Database!$1:$1048576,4,FALSE)</f>
        <v>32.177328601108037</v>
      </c>
      <c r="G38" s="127">
        <f>VLOOKUP($B$9&amp;"-"&amp;$B38,Database!$1:$1048576,5,FALSE)</f>
        <v>19.728185595567869</v>
      </c>
      <c r="H38" s="127">
        <f>VLOOKUP($B$9&amp;"-"&amp;$B38,Database!$1:$1048576,6,FALSE)</f>
        <v>-6.1547783933518012</v>
      </c>
      <c r="I38" s="127">
        <f>VLOOKUP($B$9&amp;"-"&amp;$B38,Database!$1:$1048576,7,FALSE)</f>
        <v>-1.6847731994459838</v>
      </c>
      <c r="J38" s="127">
        <f>VLOOKUP($B$9&amp;"-"&amp;$B38,Database!$1:$1048576,8,FALSE)</f>
        <v>26.707496537396118</v>
      </c>
      <c r="K38" s="127">
        <f>VLOOKUP($B$9&amp;"-"&amp;$B38,Database!$1:$1048576,9,FALSE)</f>
        <v>-28.426895775623269</v>
      </c>
      <c r="L38" s="112"/>
      <c r="M38" s="128">
        <f>VLOOKUP($B$9&amp;"-"&amp;$B38,Database!$1:$1048576,12,FALSE)</f>
        <v>-60.438921264862813</v>
      </c>
      <c r="N38" s="128">
        <f>VLOOKUP($B$9&amp;"-"&amp;$B38,Database!$1:$1048576,13,FALSE)</f>
        <v>12.666541565021582</v>
      </c>
      <c r="O38" s="128">
        <f>VLOOKUP($B$9&amp;"-"&amp;$B38,Database!$1:$1048576,14,FALSE)</f>
        <v>20.417191766435622</v>
      </c>
      <c r="P38" s="128">
        <f>VLOOKUP($B$9&amp;"-"&amp;$B38,Database!$1:$1048576,15,FALSE)</f>
        <v>-10.226902474944284</v>
      </c>
      <c r="Q38" s="128">
        <f>VLOOKUP($B$9&amp;"-"&amp;$B38,Database!$1:$1048576,16,FALSE)</f>
        <v>23.309153822955196</v>
      </c>
      <c r="R38" s="128">
        <f>VLOOKUP($B$9&amp;"-"&amp;$B38,Database!$1:$1048576,17,FALSE)</f>
        <v>14.081969446925768</v>
      </c>
      <c r="S38" s="112"/>
      <c r="T38" s="128">
        <f>VLOOKUP($B$9&amp;"-"&amp;$B38,Database!$1:$1048576,18,FALSE)</f>
        <v>-17.855244978212347</v>
      </c>
      <c r="U38" s="128">
        <f>VLOOKUP($B$9&amp;"-"&amp;$B38,Database!$1:$1048576,19,FALSE)</f>
        <v>43.701382212288827</v>
      </c>
      <c r="V38" s="128">
        <f>VLOOKUP($B$9&amp;"-"&amp;$B38,Database!$1:$1048576,20,FALSE)</f>
        <v>46.259000313054372</v>
      </c>
      <c r="W38" s="128">
        <f>VLOOKUP($B$9&amp;"-"&amp;$B38,Database!$1:$1048576,21,FALSE)</f>
        <v>-5.2906188041323183</v>
      </c>
      <c r="X38" s="128">
        <f>VLOOKUP($B$9&amp;"-"&amp;$B38,Database!$1:$1048576,22,FALSE)</f>
        <v>55.611111111111121</v>
      </c>
      <c r="Y38" s="128">
        <f>VLOOKUP($B$9&amp;"-"&amp;$B38,Database!$1:$1048576,23,FALSE)</f>
        <v>38.081415203879509</v>
      </c>
      <c r="Z38" s="112"/>
      <c r="AA38" s="128">
        <f>VLOOKUP($B$9&amp;"-"&amp;$B38,Database!$1:$1048576,24,FALSE)</f>
        <v>-0.70267105085356518</v>
      </c>
      <c r="AB38" s="128">
        <f>VLOOKUP($B$9&amp;"-"&amp;$B38,Database!$1:$1048576,25,FALSE)</f>
        <v>6.3310354273192111</v>
      </c>
      <c r="AC38" s="107"/>
      <c r="AD38" s="129">
        <f>VLOOKUP($B$9&amp;"-"&amp;$B38,Database!$1:$1048576,26,FALSE)</f>
        <v>0.11301369863013698</v>
      </c>
      <c r="AE38" s="129">
        <f>VLOOKUP($B$9&amp;"-"&amp;$B38,Database!$1:$1048576,27,FALSE)</f>
        <v>0.15068493150684931</v>
      </c>
      <c r="AF38" s="129">
        <f>VLOOKUP($B$9&amp;"-"&amp;$B38,Database!$1:$1048576,28,FALSE)</f>
        <v>6.1643835616438353E-2</v>
      </c>
      <c r="AG38" s="129">
        <f>VLOOKUP($B$9&amp;"-"&amp;$B38,Database!$1:$1048576,29,FALSE)</f>
        <v>3.4246575342465752E-2</v>
      </c>
      <c r="AH38" s="129">
        <f>VLOOKUP($B$9&amp;"-"&amp;$B38,Database!$1:$1048576,30,FALSE)</f>
        <v>3.0821917808219176E-2</v>
      </c>
      <c r="AI38" s="129">
        <f>VLOOKUP($B$9&amp;"-"&amp;$B38,Database!$1:$1048576,31,FALSE)</f>
        <v>0</v>
      </c>
      <c r="AJ38" s="130"/>
      <c r="AK38" s="129">
        <f>VLOOKUP($B$9&amp;"-"&amp;$B38,Database!$1:$1048576,32,FALSE)</f>
        <v>0.11971830985915492</v>
      </c>
      <c r="AL38" s="129">
        <f>VLOOKUP($B$9&amp;"-"&amp;$B38,Database!$1:$1048576,33,FALSE)</f>
        <v>0.11267605633802817</v>
      </c>
      <c r="AM38" s="129">
        <f>VLOOKUP($B$9&amp;"-"&amp;$B38,Database!$1:$1048576,34,FALSE)</f>
        <v>8.4507042253521125E-2</v>
      </c>
      <c r="AN38" s="129">
        <f>VLOOKUP($B$9&amp;"-"&amp;$B38,Database!$1:$1048576,35,FALSE)</f>
        <v>6.6901408450704219E-2</v>
      </c>
      <c r="AO38" s="129">
        <f>VLOOKUP($B$9&amp;"-"&amp;$B38,Database!$1:$1048576,36,FALSE)</f>
        <v>2.464788732394366E-2</v>
      </c>
      <c r="AP38" s="129">
        <f>VLOOKUP($B$9&amp;"-"&amp;$B38,Database!$1:$1048576,37,FALSE)</f>
        <v>1.0563380281690141E-2</v>
      </c>
      <c r="AQ38" s="103"/>
      <c r="AR38" s="129">
        <f>VLOOKUP($B$9&amp;"-"&amp;$B38,Database!$1:$1048576,38,FALSE)</f>
        <v>0.1076388888888889</v>
      </c>
      <c r="AS38" s="129">
        <f>VLOOKUP($B$9&amp;"-"&amp;$B38,Database!$1:$1048576,39,FALSE)</f>
        <v>0.1111111111111111</v>
      </c>
      <c r="AT38" s="129">
        <f>VLOOKUP($B$9&amp;"-"&amp;$B38,Database!$1:$1048576,40,FALSE)</f>
        <v>6.25E-2</v>
      </c>
      <c r="AU38" s="129">
        <f>VLOOKUP($B$9&amp;"-"&amp;$B38,Database!$1:$1048576,41,FALSE)</f>
        <v>2.7777777777777776E-2</v>
      </c>
      <c r="AV38" s="129">
        <f>VLOOKUP($B$9&amp;"-"&amp;$B38,Database!$1:$1048576,42,FALSE)</f>
        <v>6.9444444444444441E-3</v>
      </c>
      <c r="AW38" s="129">
        <f>VLOOKUP($B$9&amp;"-"&amp;$B38,Database!$1:$1048576,43,FALSE)</f>
        <v>6.9444444444444441E-3</v>
      </c>
      <c r="AX38" s="103"/>
      <c r="AY38" s="129">
        <f>VLOOKUP($B$9&amp;"-"&amp;$B38,Database!$1:$1048576,44,FALSE)</f>
        <v>0.12280701754385964</v>
      </c>
      <c r="AZ38" s="129">
        <f>VLOOKUP($B$9&amp;"-"&amp;$B38,Database!$1:$1048576,45,FALSE)</f>
        <v>0.10526315789473684</v>
      </c>
      <c r="BA38" s="129">
        <f>VLOOKUP($B$9&amp;"-"&amp;$B38,Database!$1:$1048576,46,FALSE)</f>
        <v>4.2105263157894736E-2</v>
      </c>
      <c r="BB38" s="129">
        <f>VLOOKUP($B$9&amp;"-"&amp;$B38,Database!$1:$1048576,47,FALSE)</f>
        <v>3.8596491228070177E-2</v>
      </c>
      <c r="BC38" s="129">
        <f>VLOOKUP($B$9&amp;"-"&amp;$B38,Database!$1:$1048576,48,FALSE)</f>
        <v>1.4035087719298246E-2</v>
      </c>
      <c r="BD38" s="129">
        <f>VLOOKUP($B$9&amp;"-"&amp;$B38,Database!$1:$1048576,49,FALSE)</f>
        <v>3.5087719298245615E-3</v>
      </c>
      <c r="BE38" s="130"/>
      <c r="BF38" s="129">
        <f>VLOOKUP($B$9&amp;"-"&amp;$B38,Database!$1:$1048576,50,FALSE)</f>
        <v>7.6923076923076927E-2</v>
      </c>
      <c r="BG38" s="129">
        <f>VLOOKUP($B$9&amp;"-"&amp;$B38,Database!$1:$1048576,51,FALSE)</f>
        <v>6.6433566433566432E-2</v>
      </c>
      <c r="BH38" s="129">
        <f>VLOOKUP($B$9&amp;"-"&amp;$B38,Database!$1:$1048576,52,FALSE)</f>
        <v>5.5944055944055944E-2</v>
      </c>
      <c r="BI38" s="129">
        <f>VLOOKUP($B$9&amp;"-"&amp;$B38,Database!$1:$1048576,53,FALSE)</f>
        <v>4.195804195804196E-2</v>
      </c>
      <c r="BJ38" s="129">
        <f>VLOOKUP($B$9&amp;"-"&amp;$B38,Database!$1:$1048576,54,FALSE)</f>
        <v>2.7972027972027972E-2</v>
      </c>
      <c r="BK38" s="129">
        <f>VLOOKUP($B$9&amp;"-"&amp;$B38,Database!$1:$1048576,55,FALSE)</f>
        <v>6.993006993006993E-3</v>
      </c>
    </row>
    <row r="39" spans="2:63">
      <c r="B39" s="124">
        <v>43435</v>
      </c>
      <c r="D39" s="125">
        <f>VLOOKUP($B$9&amp;"-"&amp;$B39,Database!$1:$1048576,10,FALSE)</f>
        <v>118.62249083799358</v>
      </c>
      <c r="F39" s="127">
        <f>VLOOKUP($B$9&amp;"-"&amp;$B39,Database!$1:$1048576,4,FALSE)</f>
        <v>29.814324842296379</v>
      </c>
      <c r="G39" s="127">
        <f>VLOOKUP($B$9&amp;"-"&amp;$B39,Database!$1:$1048576,5,FALSE)</f>
        <v>22.457926304109996</v>
      </c>
      <c r="H39" s="127">
        <f>VLOOKUP($B$9&amp;"-"&amp;$B39,Database!$1:$1048576,6,FALSE)</f>
        <v>-7.8211683646154189</v>
      </c>
      <c r="I39" s="127">
        <f>VLOOKUP($B$9&amp;"-"&amp;$B39,Database!$1:$1048576,7,FALSE)</f>
        <v>-2.6661152897849618</v>
      </c>
      <c r="J39" s="127">
        <f>VLOOKUP($B$9&amp;"-"&amp;$B39,Database!$1:$1048576,8,FALSE)</f>
        <v>12.689224943940536</v>
      </c>
      <c r="K39" s="127">
        <f>VLOOKUP($B$9&amp;"-"&amp;$B39,Database!$1:$1048576,9,FALSE)</f>
        <v>-34.305289375470402</v>
      </c>
      <c r="L39" s="112"/>
      <c r="M39" s="128">
        <f>VLOOKUP($B$9&amp;"-"&amp;$B39,Database!$1:$1048576,12,FALSE)</f>
        <v>-60</v>
      </c>
      <c r="N39" s="128">
        <f>VLOOKUP($B$9&amp;"-"&amp;$B39,Database!$1:$1048576,13,FALSE)</f>
        <v>15.675819781391628</v>
      </c>
      <c r="O39" s="128">
        <f>VLOOKUP($B$9&amp;"-"&amp;$B39,Database!$1:$1048576,14,FALSE)</f>
        <v>24.837465564738295</v>
      </c>
      <c r="P39" s="128">
        <f>VLOOKUP($B$9&amp;"-"&amp;$B39,Database!$1:$1048576,15,FALSE)</f>
        <v>-13.466879892264959</v>
      </c>
      <c r="Q39" s="128">
        <f>VLOOKUP($B$9&amp;"-"&amp;$B39,Database!$1:$1048576,16,FALSE)</f>
        <v>23.784328546233308</v>
      </c>
      <c r="R39" s="128">
        <f>VLOOKUP($B$9&amp;"-"&amp;$B39,Database!$1:$1048576,17,FALSE)</f>
        <v>10.933065217163627</v>
      </c>
      <c r="S39" s="112"/>
      <c r="T39" s="128">
        <f>VLOOKUP($B$9&amp;"-"&amp;$B39,Database!$1:$1048576,18,FALSE)</f>
        <v>-21.106395701318007</v>
      </c>
      <c r="U39" s="128">
        <f>VLOOKUP($B$9&amp;"-"&amp;$B39,Database!$1:$1048576,19,FALSE)</f>
        <v>36.570982726085056</v>
      </c>
      <c r="V39" s="128">
        <f>VLOOKUP($B$9&amp;"-"&amp;$B39,Database!$1:$1048576,20,FALSE)</f>
        <v>50.082206035379819</v>
      </c>
      <c r="W39" s="128">
        <f>VLOOKUP($B$9&amp;"-"&amp;$B39,Database!$1:$1048576,21,FALSE)</f>
        <v>-4.8701298701298699</v>
      </c>
      <c r="X39" s="128">
        <f>VLOOKUP($B$9&amp;"-"&amp;$B39,Database!$1:$1048576,22,FALSE)</f>
        <v>49.462862033241748</v>
      </c>
      <c r="Y39" s="128">
        <f>VLOOKUP($B$9&amp;"-"&amp;$B39,Database!$1:$1048576,23,FALSE)</f>
        <v>37.744580252502395</v>
      </c>
      <c r="Z39" s="112"/>
      <c r="AA39" s="128">
        <f>VLOOKUP($B$9&amp;"-"&amp;$B39,Database!$1:$1048576,24,FALSE)</f>
        <v>-0.26899424717318043</v>
      </c>
      <c r="AB39" s="128">
        <f>VLOOKUP($B$9&amp;"-"&amp;$B39,Database!$1:$1048576,25,FALSE)</f>
        <v>3.9706122448979606</v>
      </c>
      <c r="AC39" s="107"/>
      <c r="AD39" s="129">
        <f>VLOOKUP($B$9&amp;"-"&amp;$B39,Database!$1:$1048576,26,FALSE)</f>
        <v>8.0459770114942528E-2</v>
      </c>
      <c r="AE39" s="129">
        <f>VLOOKUP($B$9&amp;"-"&amp;$B39,Database!$1:$1048576,27,FALSE)</f>
        <v>0.13793103448275862</v>
      </c>
      <c r="AF39" s="129">
        <f>VLOOKUP($B$9&amp;"-"&amp;$B39,Database!$1:$1048576,28,FALSE)</f>
        <v>9.7701149425287362E-2</v>
      </c>
      <c r="AG39" s="129">
        <f>VLOOKUP($B$9&amp;"-"&amp;$B39,Database!$1:$1048576,29,FALSE)</f>
        <v>5.459770114942529E-2</v>
      </c>
      <c r="AH39" s="129">
        <f>VLOOKUP($B$9&amp;"-"&amp;$B39,Database!$1:$1048576,30,FALSE)</f>
        <v>1.4367816091954023E-2</v>
      </c>
      <c r="AI39" s="129">
        <f>VLOOKUP($B$9&amp;"-"&amp;$B39,Database!$1:$1048576,31,FALSE)</f>
        <v>0</v>
      </c>
      <c r="AJ39" s="130"/>
      <c r="AK39" s="129">
        <f>VLOOKUP($B$9&amp;"-"&amp;$B39,Database!$1:$1048576,32,FALSE)</f>
        <v>8.645533141210375E-2</v>
      </c>
      <c r="AL39" s="129">
        <f>VLOOKUP($B$9&amp;"-"&amp;$B39,Database!$1:$1048576,33,FALSE)</f>
        <v>0.1239193083573487</v>
      </c>
      <c r="AM39" s="129">
        <f>VLOOKUP($B$9&amp;"-"&amp;$B39,Database!$1:$1048576,34,FALSE)</f>
        <v>8.3573487031700283E-2</v>
      </c>
      <c r="AN39" s="129">
        <f>VLOOKUP($B$9&amp;"-"&amp;$B39,Database!$1:$1048576,35,FALSE)</f>
        <v>6.0518731988472622E-2</v>
      </c>
      <c r="AO39" s="129">
        <f>VLOOKUP($B$9&amp;"-"&amp;$B39,Database!$1:$1048576,36,FALSE)</f>
        <v>2.5936599423631124E-2</v>
      </c>
      <c r="AP39" s="129">
        <f>VLOOKUP($B$9&amp;"-"&amp;$B39,Database!$1:$1048576,37,FALSE)</f>
        <v>2.8818443804034581E-2</v>
      </c>
      <c r="AQ39" s="103"/>
      <c r="AR39" s="129">
        <f>VLOOKUP($B$9&amp;"-"&amp;$B39,Database!$1:$1048576,38,FALSE)</f>
        <v>8.9595375722543349E-2</v>
      </c>
      <c r="AS39" s="129">
        <f>VLOOKUP($B$9&amp;"-"&amp;$B39,Database!$1:$1048576,39,FALSE)</f>
        <v>0.10115606936416185</v>
      </c>
      <c r="AT39" s="129">
        <f>VLOOKUP($B$9&amp;"-"&amp;$B39,Database!$1:$1048576,40,FALSE)</f>
        <v>8.6705202312138727E-2</v>
      </c>
      <c r="AU39" s="129">
        <f>VLOOKUP($B$9&amp;"-"&amp;$B39,Database!$1:$1048576,41,FALSE)</f>
        <v>4.3352601156069363E-2</v>
      </c>
      <c r="AV39" s="129">
        <f>VLOOKUP($B$9&amp;"-"&amp;$B39,Database!$1:$1048576,42,FALSE)</f>
        <v>8.670520231213872E-3</v>
      </c>
      <c r="AW39" s="129">
        <f>VLOOKUP($B$9&amp;"-"&amp;$B39,Database!$1:$1048576,43,FALSE)</f>
        <v>2.8901734104046241E-3</v>
      </c>
      <c r="AX39" s="103"/>
      <c r="AY39" s="129">
        <f>VLOOKUP($B$9&amp;"-"&amp;$B39,Database!$1:$1048576,44,FALSE)</f>
        <v>0.1069364161849711</v>
      </c>
      <c r="AZ39" s="129">
        <f>VLOOKUP($B$9&amp;"-"&amp;$B39,Database!$1:$1048576,45,FALSE)</f>
        <v>9.8265895953757232E-2</v>
      </c>
      <c r="BA39" s="129">
        <f>VLOOKUP($B$9&amp;"-"&amp;$B39,Database!$1:$1048576,46,FALSE)</f>
        <v>8.6705202312138727E-2</v>
      </c>
      <c r="BB39" s="129">
        <f>VLOOKUP($B$9&amp;"-"&amp;$B39,Database!$1:$1048576,47,FALSE)</f>
        <v>4.6242774566473986E-2</v>
      </c>
      <c r="BC39" s="129">
        <f>VLOOKUP($B$9&amp;"-"&amp;$B39,Database!$1:$1048576,48,FALSE)</f>
        <v>1.4450867052023121E-2</v>
      </c>
      <c r="BD39" s="129">
        <f>VLOOKUP($B$9&amp;"-"&amp;$B39,Database!$1:$1048576,49,FALSE)</f>
        <v>8.670520231213872E-3</v>
      </c>
      <c r="BE39" s="130"/>
      <c r="BF39" s="129">
        <f>VLOOKUP($B$9&amp;"-"&amp;$B39,Database!$1:$1048576,50,FALSE)</f>
        <v>6.9767441860465115E-2</v>
      </c>
      <c r="BG39" s="129">
        <f>VLOOKUP($B$9&amp;"-"&amp;$B39,Database!$1:$1048576,51,FALSE)</f>
        <v>5.8139534883720929E-2</v>
      </c>
      <c r="BH39" s="129">
        <f>VLOOKUP($B$9&amp;"-"&amp;$B39,Database!$1:$1048576,52,FALSE)</f>
        <v>5.5232558139534885E-2</v>
      </c>
      <c r="BI39" s="129">
        <f>VLOOKUP($B$9&amp;"-"&amp;$B39,Database!$1:$1048576,53,FALSE)</f>
        <v>6.3953488372093026E-2</v>
      </c>
      <c r="BJ39" s="129">
        <f>VLOOKUP($B$9&amp;"-"&amp;$B39,Database!$1:$1048576,54,FALSE)</f>
        <v>2.0348837209302327E-2</v>
      </c>
      <c r="BK39" s="129">
        <f>VLOOKUP($B$9&amp;"-"&amp;$B39,Database!$1:$1048576,55,FALSE)</f>
        <v>1.1627906976744186E-2</v>
      </c>
    </row>
    <row r="40" spans="2:63">
      <c r="B40" s="124">
        <v>43525</v>
      </c>
      <c r="D40" s="125">
        <f>VLOOKUP($B$9&amp;"-"&amp;$B40,Database!$1:$1048576,10,FALSE)</f>
        <v>108.56326282489407</v>
      </c>
      <c r="F40" s="127">
        <f>VLOOKUP($B$9&amp;"-"&amp;$B40,Database!$1:$1048576,4,FALSE)</f>
        <v>24.983409112099558</v>
      </c>
      <c r="G40" s="127">
        <f>VLOOKUP($B$9&amp;"-"&amp;$B40,Database!$1:$1048576,5,FALSE)</f>
        <v>10.596229892118094</v>
      </c>
      <c r="H40" s="127">
        <f>VLOOKUP($B$9&amp;"-"&amp;$B40,Database!$1:$1048576,6,FALSE)</f>
        <v>-23.566190786983967</v>
      </c>
      <c r="I40" s="127">
        <f>VLOOKUP($B$9&amp;"-"&amp;$B40,Database!$1:$1048576,7,FALSE)</f>
        <v>-16.531127625489496</v>
      </c>
      <c r="J40" s="127">
        <f>VLOOKUP($B$9&amp;"-"&amp;$B40,Database!$1:$1048576,8,FALSE)</f>
        <v>-5.7599175117507357</v>
      </c>
      <c r="K40" s="127">
        <f>VLOOKUP($B$9&amp;"-"&amp;$B40,Database!$1:$1048576,9,FALSE)</f>
        <v>-17.274267944210738</v>
      </c>
      <c r="L40" s="112"/>
      <c r="M40" s="128">
        <f>VLOOKUP($B$9&amp;"-"&amp;$B40,Database!$1:$1048576,12,FALSE)</f>
        <v>-61.993570611136981</v>
      </c>
      <c r="N40" s="128">
        <f>VLOOKUP($B$9&amp;"-"&amp;$B40,Database!$1:$1048576,13,FALSE)</f>
        <v>11.311740032048261</v>
      </c>
      <c r="O40" s="128">
        <f>VLOOKUP($B$9&amp;"-"&amp;$B40,Database!$1:$1048576,14,FALSE)</f>
        <v>24.646874999999994</v>
      </c>
      <c r="P40" s="128">
        <f>VLOOKUP($B$9&amp;"-"&amp;$B40,Database!$1:$1048576,15,FALSE)</f>
        <v>-19.103736917058971</v>
      </c>
      <c r="Q40" s="128">
        <f>VLOOKUP($B$9&amp;"-"&amp;$B40,Database!$1:$1048576,16,FALSE)</f>
        <v>17.456569404621352</v>
      </c>
      <c r="R40" s="128">
        <f>VLOOKUP($B$9&amp;"-"&amp;$B40,Database!$1:$1048576,17,FALSE)</f>
        <v>9.0114305115436864</v>
      </c>
      <c r="S40" s="112"/>
      <c r="T40" s="128">
        <f>VLOOKUP($B$9&amp;"-"&amp;$B40,Database!$1:$1048576,18,FALSE)</f>
        <v>-30.20112456747405</v>
      </c>
      <c r="U40" s="128">
        <f>VLOOKUP($B$9&amp;"-"&amp;$B40,Database!$1:$1048576,19,FALSE)</f>
        <v>33.339072543618002</v>
      </c>
      <c r="V40" s="128">
        <f>VLOOKUP($B$9&amp;"-"&amp;$B40,Database!$1:$1048576,20,FALSE)</f>
        <v>50.277350347157075</v>
      </c>
      <c r="W40" s="128">
        <f>VLOOKUP($B$9&amp;"-"&amp;$B40,Database!$1:$1048576,21,FALSE)</f>
        <v>-9.3071966851080301</v>
      </c>
      <c r="X40" s="128">
        <f>VLOOKUP($B$9&amp;"-"&amp;$B40,Database!$1:$1048576,22,FALSE)</f>
        <v>43.531366113202097</v>
      </c>
      <c r="Y40" s="128">
        <f>VLOOKUP($B$9&amp;"-"&amp;$B40,Database!$1:$1048576,23,FALSE)</f>
        <v>32.078418924788672</v>
      </c>
      <c r="Z40" s="112"/>
      <c r="AA40" s="128">
        <f>VLOOKUP($B$9&amp;"-"&amp;$B40,Database!$1:$1048576,24,FALSE)</f>
        <v>1.9110139419885084</v>
      </c>
      <c r="AB40" s="128">
        <f>VLOOKUP($B$9&amp;"-"&amp;$B40,Database!$1:$1048576,25,FALSE)</f>
        <v>7.1699334319526633</v>
      </c>
      <c r="AC40" s="107"/>
      <c r="AD40" s="129">
        <f>VLOOKUP($B$9&amp;"-"&amp;$B40,Database!$1:$1048576,26,FALSE)</f>
        <v>0.10336538461538461</v>
      </c>
      <c r="AE40" s="129">
        <f>VLOOKUP($B$9&amp;"-"&amp;$B40,Database!$1:$1048576,27,FALSE)</f>
        <v>0.15625</v>
      </c>
      <c r="AF40" s="129">
        <f>VLOOKUP($B$9&amp;"-"&amp;$B40,Database!$1:$1048576,28,FALSE)</f>
        <v>7.6923076923076927E-2</v>
      </c>
      <c r="AG40" s="129">
        <f>VLOOKUP($B$9&amp;"-"&amp;$B40,Database!$1:$1048576,29,FALSE)</f>
        <v>4.3269230769230768E-2</v>
      </c>
      <c r="AH40" s="129">
        <f>VLOOKUP($B$9&amp;"-"&amp;$B40,Database!$1:$1048576,30,FALSE)</f>
        <v>1.9230769230769232E-2</v>
      </c>
      <c r="AI40" s="129">
        <f>VLOOKUP($B$9&amp;"-"&amp;$B40,Database!$1:$1048576,31,FALSE)</f>
        <v>9.6153846153846159E-3</v>
      </c>
      <c r="AJ40" s="130"/>
      <c r="AK40" s="129">
        <f>VLOOKUP($B$9&amp;"-"&amp;$B40,Database!$1:$1048576,32,FALSE)</f>
        <v>9.5354523227383858E-2</v>
      </c>
      <c r="AL40" s="129">
        <f>VLOOKUP($B$9&amp;"-"&amp;$B40,Database!$1:$1048576,33,FALSE)</f>
        <v>0.11491442542787286</v>
      </c>
      <c r="AM40" s="129">
        <f>VLOOKUP($B$9&amp;"-"&amp;$B40,Database!$1:$1048576,34,FALSE)</f>
        <v>7.3349633251833746E-2</v>
      </c>
      <c r="AN40" s="129">
        <f>VLOOKUP($B$9&amp;"-"&amp;$B40,Database!$1:$1048576,35,FALSE)</f>
        <v>6.6014669926650366E-2</v>
      </c>
      <c r="AO40" s="129">
        <f>VLOOKUP($B$9&amp;"-"&amp;$B40,Database!$1:$1048576,36,FALSE)</f>
        <v>3.9119804400977995E-2</v>
      </c>
      <c r="AP40" s="129">
        <f>VLOOKUP($B$9&amp;"-"&amp;$B40,Database!$1:$1048576,37,FALSE)</f>
        <v>9.7799511002444987E-3</v>
      </c>
      <c r="AQ40" s="103"/>
      <c r="AR40" s="129">
        <f>VLOOKUP($B$9&amp;"-"&amp;$B40,Database!$1:$1048576,38,FALSE)</f>
        <v>0.10975609756097561</v>
      </c>
      <c r="AS40" s="129">
        <f>VLOOKUP($B$9&amp;"-"&amp;$B40,Database!$1:$1048576,39,FALSE)</f>
        <v>0.10731707317073171</v>
      </c>
      <c r="AT40" s="129">
        <f>VLOOKUP($B$9&amp;"-"&amp;$B40,Database!$1:$1048576,40,FALSE)</f>
        <v>4.878048780487805E-2</v>
      </c>
      <c r="AU40" s="129">
        <f>VLOOKUP($B$9&amp;"-"&amp;$B40,Database!$1:$1048576,41,FALSE)</f>
        <v>5.1219512195121948E-2</v>
      </c>
      <c r="AV40" s="129">
        <f>VLOOKUP($B$9&amp;"-"&amp;$B40,Database!$1:$1048576,42,FALSE)</f>
        <v>7.3170731707317077E-3</v>
      </c>
      <c r="AW40" s="129">
        <f>VLOOKUP($B$9&amp;"-"&amp;$B40,Database!$1:$1048576,43,FALSE)</f>
        <v>7.3170731707317077E-3</v>
      </c>
      <c r="AX40" s="103"/>
      <c r="AY40" s="129">
        <f>VLOOKUP($B$9&amp;"-"&amp;$B40,Database!$1:$1048576,44,FALSE)</f>
        <v>0.1037037037037037</v>
      </c>
      <c r="AZ40" s="129">
        <f>VLOOKUP($B$9&amp;"-"&amp;$B40,Database!$1:$1048576,45,FALSE)</f>
        <v>8.8888888888888892E-2</v>
      </c>
      <c r="BA40" s="129">
        <f>VLOOKUP($B$9&amp;"-"&amp;$B40,Database!$1:$1048576,46,FALSE)</f>
        <v>6.9135802469135796E-2</v>
      </c>
      <c r="BB40" s="129">
        <f>VLOOKUP($B$9&amp;"-"&amp;$B40,Database!$1:$1048576,47,FALSE)</f>
        <v>5.6790123456790124E-2</v>
      </c>
      <c r="BC40" s="129">
        <f>VLOOKUP($B$9&amp;"-"&amp;$B40,Database!$1:$1048576,48,FALSE)</f>
        <v>9.876543209876543E-3</v>
      </c>
      <c r="BD40" s="129">
        <f>VLOOKUP($B$9&amp;"-"&amp;$B40,Database!$1:$1048576,49,FALSE)</f>
        <v>4.9382716049382715E-3</v>
      </c>
      <c r="BE40" s="130"/>
      <c r="BF40" s="129">
        <f>VLOOKUP($B$9&amp;"-"&amp;$B40,Database!$1:$1048576,50,FALSE)</f>
        <v>6.1425061425061427E-2</v>
      </c>
      <c r="BG40" s="129">
        <f>VLOOKUP($B$9&amp;"-"&amp;$B40,Database!$1:$1048576,51,FALSE)</f>
        <v>7.3710073710073709E-2</v>
      </c>
      <c r="BH40" s="129">
        <f>VLOOKUP($B$9&amp;"-"&amp;$B40,Database!$1:$1048576,52,FALSE)</f>
        <v>5.6511056511056514E-2</v>
      </c>
      <c r="BI40" s="129">
        <f>VLOOKUP($B$9&amp;"-"&amp;$B40,Database!$1:$1048576,53,FALSE)</f>
        <v>4.6683046683046681E-2</v>
      </c>
      <c r="BJ40" s="129">
        <f>VLOOKUP($B$9&amp;"-"&amp;$B40,Database!$1:$1048576,54,FALSE)</f>
        <v>1.4742014742014743E-2</v>
      </c>
      <c r="BK40" s="129">
        <f>VLOOKUP($B$9&amp;"-"&amp;$B40,Database!$1:$1048576,55,FALSE)</f>
        <v>7.3710073710073713E-3</v>
      </c>
    </row>
    <row r="41" spans="2:63">
      <c r="B41" s="124">
        <v>43617</v>
      </c>
      <c r="D41" s="125">
        <f>VLOOKUP($B$9&amp;"-"&amp;$B41,Database!$1:$1048576,10,FALSE)</f>
        <v>125.88993012423087</v>
      </c>
      <c r="F41" s="127">
        <f>VLOOKUP($B$9&amp;"-"&amp;$B41,Database!$1:$1048576,4,FALSE)</f>
        <v>39.100936524453701</v>
      </c>
      <c r="G41" s="127">
        <f>VLOOKUP($B$9&amp;"-"&amp;$B41,Database!$1:$1048576,5,FALSE)</f>
        <v>17.606659729448491</v>
      </c>
      <c r="H41" s="127">
        <f>VLOOKUP($B$9&amp;"-"&amp;$B41,Database!$1:$1048576,6,FALSE)</f>
        <v>0.79084287200832681</v>
      </c>
      <c r="I41" s="127">
        <f>VLOOKUP($B$9&amp;"-"&amp;$B41,Database!$1:$1048576,7,FALSE)</f>
        <v>5.3792798110979927</v>
      </c>
      <c r="J41" s="127">
        <f>VLOOKUP($B$9&amp;"-"&amp;$B41,Database!$1:$1048576,8,FALSE)</f>
        <v>-21.635796045785639</v>
      </c>
      <c r="K41" s="127">
        <f>VLOOKUP($B$9&amp;"-"&amp;$B41,Database!$1:$1048576,9,FALSE)</f>
        <v>12.237252861602498</v>
      </c>
      <c r="L41" s="112"/>
      <c r="M41" s="128">
        <f>VLOOKUP($B$9&amp;"-"&amp;$B41,Database!$1:$1048576,12,FALSE)</f>
        <v>-14.276884361099768</v>
      </c>
      <c r="N41" s="128">
        <f>VLOOKUP($B$9&amp;"-"&amp;$B41,Database!$1:$1048576,13,FALSE)</f>
        <v>18.062499319238853</v>
      </c>
      <c r="O41" s="128">
        <f>VLOOKUP($B$9&amp;"-"&amp;$B41,Database!$1:$1048576,14,FALSE)</f>
        <v>34.701545778834713</v>
      </c>
      <c r="P41" s="128">
        <f>VLOOKUP($B$9&amp;"-"&amp;$B41,Database!$1:$1048576,15,FALSE)</f>
        <v>-21.211069232295181</v>
      </c>
      <c r="Q41" s="128">
        <f>VLOOKUP($B$9&amp;"-"&amp;$B41,Database!$1:$1048576,16,FALSE)</f>
        <v>20.165558795483758</v>
      </c>
      <c r="R41" s="128">
        <f>VLOOKUP($B$9&amp;"-"&amp;$B41,Database!$1:$1048576,17,FALSE)</f>
        <v>7.5399731899780278</v>
      </c>
      <c r="S41" s="112"/>
      <c r="T41" s="128">
        <f>VLOOKUP($B$9&amp;"-"&amp;$B41,Database!$1:$1048576,18,FALSE)</f>
        <v>-13.733333333333333</v>
      </c>
      <c r="U41" s="128">
        <f>VLOOKUP($B$9&amp;"-"&amp;$B41,Database!$1:$1048576,19,FALSE)</f>
        <v>34.952414367790887</v>
      </c>
      <c r="V41" s="128">
        <f>VLOOKUP($B$9&amp;"-"&amp;$B41,Database!$1:$1048576,20,FALSE)</f>
        <v>54.775510204081627</v>
      </c>
      <c r="W41" s="128">
        <f>VLOOKUP($B$9&amp;"-"&amp;$B41,Database!$1:$1048576,21,FALSE)</f>
        <v>-12.492123503465661</v>
      </c>
      <c r="X41" s="128">
        <f>VLOOKUP($B$9&amp;"-"&amp;$B41,Database!$1:$1048576,22,FALSE)</f>
        <v>42.578125</v>
      </c>
      <c r="Y41" s="128">
        <f>VLOOKUP($B$9&amp;"-"&amp;$B41,Database!$1:$1048576,23,FALSE)</f>
        <v>27.79541015625</v>
      </c>
      <c r="Z41" s="112"/>
      <c r="AA41" s="128">
        <f>VLOOKUP($B$9&amp;"-"&amp;$B41,Database!$1:$1048576,24,FALSE)</f>
        <v>-1.6381836203422322</v>
      </c>
      <c r="AB41" s="128">
        <f>VLOOKUP($B$9&amp;"-"&amp;$B41,Database!$1:$1048576,25,FALSE)</f>
        <v>3.8408403140213148</v>
      </c>
      <c r="AC41" s="107"/>
      <c r="AD41" s="129">
        <f>VLOOKUP($B$9&amp;"-"&amp;$B41,Database!$1:$1048576,26,FALSE)</f>
        <v>0.10067114093959731</v>
      </c>
      <c r="AE41" s="129">
        <f>VLOOKUP($B$9&amp;"-"&amp;$B41,Database!$1:$1048576,27,FALSE)</f>
        <v>0.14429530201342283</v>
      </c>
      <c r="AF41" s="129">
        <f>VLOOKUP($B$9&amp;"-"&amp;$B41,Database!$1:$1048576,28,FALSE)</f>
        <v>5.3691275167785234E-2</v>
      </c>
      <c r="AG41" s="129">
        <f>VLOOKUP($B$9&amp;"-"&amp;$B41,Database!$1:$1048576,29,FALSE)</f>
        <v>4.6979865771812082E-2</v>
      </c>
      <c r="AH41" s="129">
        <f>VLOOKUP($B$9&amp;"-"&amp;$B41,Database!$1:$1048576,30,FALSE)</f>
        <v>1.3422818791946308E-2</v>
      </c>
      <c r="AI41" s="129">
        <f>VLOOKUP($B$9&amp;"-"&amp;$B41,Database!$1:$1048576,31,FALSE)</f>
        <v>0</v>
      </c>
      <c r="AJ41" s="130"/>
      <c r="AK41" s="129">
        <f>VLOOKUP($B$9&amp;"-"&amp;$B41,Database!$1:$1048576,32,FALSE)</f>
        <v>0.10067114093959731</v>
      </c>
      <c r="AL41" s="129">
        <f>VLOOKUP($B$9&amp;"-"&amp;$B41,Database!$1:$1048576,33,FALSE)</f>
        <v>9.3959731543624164E-2</v>
      </c>
      <c r="AM41" s="129">
        <f>VLOOKUP($B$9&amp;"-"&amp;$B41,Database!$1:$1048576,34,FALSE)</f>
        <v>8.0536912751677847E-2</v>
      </c>
      <c r="AN41" s="129">
        <f>VLOOKUP($B$9&amp;"-"&amp;$B41,Database!$1:$1048576,35,FALSE)</f>
        <v>6.3758389261744972E-2</v>
      </c>
      <c r="AO41" s="129">
        <f>VLOOKUP($B$9&amp;"-"&amp;$B41,Database!$1:$1048576,36,FALSE)</f>
        <v>2.6845637583892617E-2</v>
      </c>
      <c r="AP41" s="129">
        <f>VLOOKUP($B$9&amp;"-"&amp;$B41,Database!$1:$1048576,37,FALSE)</f>
        <v>6.7114093959731542E-3</v>
      </c>
      <c r="AQ41" s="103"/>
      <c r="AR41" s="129">
        <f>VLOOKUP($B$9&amp;"-"&amp;$B41,Database!$1:$1048576,38,FALSE)</f>
        <v>0.10544217687074831</v>
      </c>
      <c r="AS41" s="129">
        <f>VLOOKUP($B$9&amp;"-"&amp;$B41,Database!$1:$1048576,39,FALSE)</f>
        <v>8.8435374149659865E-2</v>
      </c>
      <c r="AT41" s="129">
        <f>VLOOKUP($B$9&amp;"-"&amp;$B41,Database!$1:$1048576,40,FALSE)</f>
        <v>6.1224489795918366E-2</v>
      </c>
      <c r="AU41" s="129">
        <f>VLOOKUP($B$9&amp;"-"&amp;$B41,Database!$1:$1048576,41,FALSE)</f>
        <v>4.7619047619047616E-2</v>
      </c>
      <c r="AV41" s="129">
        <f>VLOOKUP($B$9&amp;"-"&amp;$B41,Database!$1:$1048576,42,FALSE)</f>
        <v>6.8027210884353739E-3</v>
      </c>
      <c r="AW41" s="129">
        <f>VLOOKUP($B$9&amp;"-"&amp;$B41,Database!$1:$1048576,43,FALSE)</f>
        <v>6.8027210884353739E-3</v>
      </c>
      <c r="AX41" s="103"/>
      <c r="AY41" s="129">
        <f>VLOOKUP($B$9&amp;"-"&amp;$B41,Database!$1:$1048576,44,FALSE)</f>
        <v>0.11564625850340136</v>
      </c>
      <c r="AZ41" s="129">
        <f>VLOOKUP($B$9&amp;"-"&amp;$B41,Database!$1:$1048576,45,FALSE)</f>
        <v>7.8231292517006806E-2</v>
      </c>
      <c r="BA41" s="129">
        <f>VLOOKUP($B$9&amp;"-"&amp;$B41,Database!$1:$1048576,46,FALSE)</f>
        <v>5.4421768707482991E-2</v>
      </c>
      <c r="BB41" s="129">
        <f>VLOOKUP($B$9&amp;"-"&amp;$B41,Database!$1:$1048576,47,FALSE)</f>
        <v>5.4421768707482991E-2</v>
      </c>
      <c r="BC41" s="129">
        <f>VLOOKUP($B$9&amp;"-"&amp;$B41,Database!$1:$1048576,48,FALSE)</f>
        <v>0</v>
      </c>
      <c r="BD41" s="129">
        <f>VLOOKUP($B$9&amp;"-"&amp;$B41,Database!$1:$1048576,49,FALSE)</f>
        <v>6.8027210884353739E-3</v>
      </c>
      <c r="BE41" s="130"/>
      <c r="BF41" s="129">
        <f>VLOOKUP($B$9&amp;"-"&amp;$B41,Database!$1:$1048576,50,FALSE)</f>
        <v>6.8027210884353748E-2</v>
      </c>
      <c r="BG41" s="129">
        <f>VLOOKUP($B$9&amp;"-"&amp;$B41,Database!$1:$1048576,51,FALSE)</f>
        <v>6.1224489795918366E-2</v>
      </c>
      <c r="BH41" s="129">
        <f>VLOOKUP($B$9&amp;"-"&amp;$B41,Database!$1:$1048576,52,FALSE)</f>
        <v>5.4421768707482991E-2</v>
      </c>
      <c r="BI41" s="129">
        <f>VLOOKUP($B$9&amp;"-"&amp;$B41,Database!$1:$1048576,53,FALSE)</f>
        <v>3.4013605442176874E-2</v>
      </c>
      <c r="BJ41" s="129">
        <f>VLOOKUP($B$9&amp;"-"&amp;$B41,Database!$1:$1048576,54,FALSE)</f>
        <v>4.0816326530612242E-2</v>
      </c>
      <c r="BK41" s="129">
        <f>VLOOKUP($B$9&amp;"-"&amp;$B41,Database!$1:$1048576,55,FALSE)</f>
        <v>1.3605442176870748E-2</v>
      </c>
    </row>
    <row r="42" spans="2:63">
      <c r="B42" s="124">
        <v>43709</v>
      </c>
      <c r="D42" s="125">
        <f>VLOOKUP($B$9&amp;"-"&amp;$B42,Database!$1:$1048576,10,FALSE)</f>
        <v>116.49304286894895</v>
      </c>
      <c r="F42" s="127">
        <f>VLOOKUP($B$9&amp;"-"&amp;$B42,Database!$1:$1048576,4,FALSE)</f>
        <v>35.515393114156893</v>
      </c>
      <c r="G42" s="127">
        <f>VLOOKUP($B$9&amp;"-"&amp;$B42,Database!$1:$1048576,5,FALSE)</f>
        <v>13.261817313147603</v>
      </c>
      <c r="H42" s="127">
        <f>VLOOKUP($B$9&amp;"-"&amp;$B42,Database!$1:$1048576,6,FALSE)</f>
        <v>-20.603780345785182</v>
      </c>
      <c r="I42" s="127">
        <f>VLOOKUP($B$9&amp;"-"&amp;$B42,Database!$1:$1048576,7,FALSE)</f>
        <v>-6.4817976914145188</v>
      </c>
      <c r="J42" s="127">
        <f>VLOOKUP($B$9&amp;"-"&amp;$B42,Database!$1:$1048576,8,FALSE)</f>
        <v>-14.109110454178984</v>
      </c>
      <c r="K42" s="127">
        <f>VLOOKUP($B$9&amp;"-"&amp;$B42,Database!$1:$1048576,9,FALSE)</f>
        <v>6.4379348442772226</v>
      </c>
      <c r="L42" s="112"/>
      <c r="M42" s="128">
        <f>VLOOKUP($B$9&amp;"-"&amp;$B42,Database!$1:$1048576,12,FALSE)</f>
        <v>21.204056455179586</v>
      </c>
      <c r="N42" s="128">
        <f>VLOOKUP($B$9&amp;"-"&amp;$B42,Database!$1:$1048576,13,FALSE)</f>
        <v>18.831015982013135</v>
      </c>
      <c r="O42" s="128">
        <f>VLOOKUP($B$9&amp;"-"&amp;$B42,Database!$1:$1048576,14,FALSE)</f>
        <v>34.795025882072942</v>
      </c>
      <c r="P42" s="128">
        <f>VLOOKUP($B$9&amp;"-"&amp;$B42,Database!$1:$1048576,15,FALSE)</f>
        <v>-32.99163233890318</v>
      </c>
      <c r="Q42" s="128">
        <f>VLOOKUP($B$9&amp;"-"&amp;$B42,Database!$1:$1048576,16,FALSE)</f>
        <v>21.053590085211205</v>
      </c>
      <c r="R42" s="128">
        <f>VLOOKUP($B$9&amp;"-"&amp;$B42,Database!$1:$1048576,17,FALSE)</f>
        <v>7.0915655807537838</v>
      </c>
      <c r="S42" s="112"/>
      <c r="T42" s="128">
        <f>VLOOKUP($B$9&amp;"-"&amp;$B42,Database!$1:$1048576,18,FALSE)</f>
        <v>-12.572108708589566</v>
      </c>
      <c r="U42" s="128">
        <f>VLOOKUP($B$9&amp;"-"&amp;$B42,Database!$1:$1048576,19,FALSE)</f>
        <v>32.530717399920732</v>
      </c>
      <c r="V42" s="128">
        <f>VLOOKUP($B$9&amp;"-"&amp;$B42,Database!$1:$1048576,20,FALSE)</f>
        <v>45.408239143367041</v>
      </c>
      <c r="W42" s="128">
        <f>VLOOKUP($B$9&amp;"-"&amp;$B42,Database!$1:$1048576,21,FALSE)</f>
        <v>-18.026647596823366</v>
      </c>
      <c r="X42" s="128">
        <f>VLOOKUP($B$9&amp;"-"&amp;$B42,Database!$1:$1048576,22,FALSE)</f>
        <v>42.057652354570635</v>
      </c>
      <c r="Y42" s="128">
        <f>VLOOKUP($B$9&amp;"-"&amp;$B42,Database!$1:$1048576,23,FALSE)</f>
        <v>26.540786730189055</v>
      </c>
      <c r="Z42" s="112"/>
      <c r="AA42" s="128">
        <f>VLOOKUP($B$9&amp;"-"&amp;$B42,Database!$1:$1048576,24,FALSE)</f>
        <v>-3.3492567381948044</v>
      </c>
      <c r="AB42" s="128">
        <f>VLOOKUP($B$9&amp;"-"&amp;$B42,Database!$1:$1048576,25,FALSE)</f>
        <v>2.3495370370370376</v>
      </c>
      <c r="AC42" s="107"/>
      <c r="AD42" s="129">
        <f>VLOOKUP($B$9&amp;"-"&amp;$B42,Database!$1:$1048576,26,FALSE)</f>
        <v>6.741573033707865E-2</v>
      </c>
      <c r="AE42" s="129">
        <f>VLOOKUP($B$9&amp;"-"&amp;$B42,Database!$1:$1048576,27,FALSE)</f>
        <v>0.13202247191011235</v>
      </c>
      <c r="AF42" s="129">
        <f>VLOOKUP($B$9&amp;"-"&amp;$B42,Database!$1:$1048576,28,FALSE)</f>
        <v>8.4269662921348312E-2</v>
      </c>
      <c r="AG42" s="129">
        <f>VLOOKUP($B$9&amp;"-"&amp;$B42,Database!$1:$1048576,29,FALSE)</f>
        <v>4.7752808988764044E-2</v>
      </c>
      <c r="AH42" s="129">
        <f>VLOOKUP($B$9&amp;"-"&amp;$B42,Database!$1:$1048576,30,FALSE)</f>
        <v>1.6853932584269662E-2</v>
      </c>
      <c r="AI42" s="129">
        <f>VLOOKUP($B$9&amp;"-"&amp;$B42,Database!$1:$1048576,31,FALSE)</f>
        <v>2.8089887640449437E-3</v>
      </c>
      <c r="AJ42" s="130"/>
      <c r="AK42" s="129">
        <f>VLOOKUP($B$9&amp;"-"&amp;$B42,Database!$1:$1048576,32,FALSE)</f>
        <v>7.3863636363636367E-2</v>
      </c>
      <c r="AL42" s="129">
        <f>VLOOKUP($B$9&amp;"-"&amp;$B42,Database!$1:$1048576,33,FALSE)</f>
        <v>9.375E-2</v>
      </c>
      <c r="AM42" s="129">
        <f>VLOOKUP($B$9&amp;"-"&amp;$B42,Database!$1:$1048576,34,FALSE)</f>
        <v>7.6704545454545456E-2</v>
      </c>
      <c r="AN42" s="129">
        <f>VLOOKUP($B$9&amp;"-"&amp;$B42,Database!$1:$1048576,35,FALSE)</f>
        <v>7.1022727272727279E-2</v>
      </c>
      <c r="AO42" s="129">
        <f>VLOOKUP($B$9&amp;"-"&amp;$B42,Database!$1:$1048576,36,FALSE)</f>
        <v>1.4204545454545454E-2</v>
      </c>
      <c r="AP42" s="129">
        <f>VLOOKUP($B$9&amp;"-"&amp;$B42,Database!$1:$1048576,37,FALSE)</f>
        <v>2.840909090909091E-3</v>
      </c>
      <c r="AQ42" s="103"/>
      <c r="AR42" s="129">
        <f>VLOOKUP($B$9&amp;"-"&amp;$B42,Database!$1:$1048576,38,FALSE)</f>
        <v>9.1168091168091173E-2</v>
      </c>
      <c r="AS42" s="129">
        <f>VLOOKUP($B$9&amp;"-"&amp;$B42,Database!$1:$1048576,39,FALSE)</f>
        <v>8.8319088319088315E-2</v>
      </c>
      <c r="AT42" s="129">
        <f>VLOOKUP($B$9&amp;"-"&amp;$B42,Database!$1:$1048576,40,FALSE)</f>
        <v>4.5584045584045586E-2</v>
      </c>
      <c r="AU42" s="129">
        <f>VLOOKUP($B$9&amp;"-"&amp;$B42,Database!$1:$1048576,41,FALSE)</f>
        <v>5.128205128205128E-2</v>
      </c>
      <c r="AV42" s="129">
        <f>VLOOKUP($B$9&amp;"-"&amp;$B42,Database!$1:$1048576,42,FALSE)</f>
        <v>1.4245014245014245E-2</v>
      </c>
      <c r="AW42" s="129">
        <f>VLOOKUP($B$9&amp;"-"&amp;$B42,Database!$1:$1048576,43,FALSE)</f>
        <v>0</v>
      </c>
      <c r="AX42" s="103"/>
      <c r="AY42" s="129">
        <f>VLOOKUP($B$9&amp;"-"&amp;$B42,Database!$1:$1048576,44,FALSE)</f>
        <v>7.1428571428571425E-2</v>
      </c>
      <c r="AZ42" s="129">
        <f>VLOOKUP($B$9&amp;"-"&amp;$B42,Database!$1:$1048576,45,FALSE)</f>
        <v>0.10285714285714286</v>
      </c>
      <c r="BA42" s="129">
        <f>VLOOKUP($B$9&amp;"-"&amp;$B42,Database!$1:$1048576,46,FALSE)</f>
        <v>4.8571428571428571E-2</v>
      </c>
      <c r="BB42" s="129">
        <f>VLOOKUP($B$9&amp;"-"&amp;$B42,Database!$1:$1048576,47,FALSE)</f>
        <v>3.4285714285714287E-2</v>
      </c>
      <c r="BC42" s="129">
        <f>VLOOKUP($B$9&amp;"-"&amp;$B42,Database!$1:$1048576,48,FALSE)</f>
        <v>1.1428571428571429E-2</v>
      </c>
      <c r="BD42" s="129">
        <f>VLOOKUP($B$9&amp;"-"&amp;$B42,Database!$1:$1048576,49,FALSE)</f>
        <v>5.7142857142857143E-3</v>
      </c>
      <c r="BE42" s="130"/>
      <c r="BF42" s="129">
        <f>VLOOKUP($B$9&amp;"-"&amp;$B42,Database!$1:$1048576,50,FALSE)</f>
        <v>5.730659025787966E-2</v>
      </c>
      <c r="BG42" s="129">
        <f>VLOOKUP($B$9&amp;"-"&amp;$B42,Database!$1:$1048576,51,FALSE)</f>
        <v>5.4441260744985676E-2</v>
      </c>
      <c r="BH42" s="129">
        <f>VLOOKUP($B$9&amp;"-"&amp;$B42,Database!$1:$1048576,52,FALSE)</f>
        <v>6.0171919770773637E-2</v>
      </c>
      <c r="BI42" s="129">
        <f>VLOOKUP($B$9&amp;"-"&amp;$B42,Database!$1:$1048576,53,FALSE)</f>
        <v>4.0114613180515762E-2</v>
      </c>
      <c r="BJ42" s="129">
        <f>VLOOKUP($B$9&amp;"-"&amp;$B42,Database!$1:$1048576,54,FALSE)</f>
        <v>1.4326647564469915E-2</v>
      </c>
      <c r="BK42" s="129">
        <f>VLOOKUP($B$9&amp;"-"&amp;$B42,Database!$1:$1048576,55,FALSE)</f>
        <v>1.1461318051575931E-2</v>
      </c>
    </row>
    <row r="43" spans="2:63">
      <c r="B43" s="124">
        <v>43800</v>
      </c>
      <c r="D43" s="125">
        <f>VLOOKUP($B$9&amp;"-"&amp;$B43,Database!$1:$1048576,10,FALSE)</f>
        <v>123.9122487712749</v>
      </c>
      <c r="F43" s="127">
        <f>VLOOKUP($B$9&amp;"-"&amp;$B43,Database!$1:$1048576,4,FALSE)</f>
        <v>39.6298828125</v>
      </c>
      <c r="G43" s="127">
        <f>VLOOKUP($B$9&amp;"-"&amp;$B43,Database!$1:$1048576,5,FALSE)</f>
        <v>19.2041015625</v>
      </c>
      <c r="H43" s="127">
        <f>VLOOKUP($B$9&amp;"-"&amp;$B43,Database!$1:$1048576,6,FALSE)</f>
        <v>-11.842773437500002</v>
      </c>
      <c r="I43" s="127">
        <f>VLOOKUP($B$9&amp;"-"&amp;$B43,Database!$1:$1048576,7,FALSE)</f>
        <v>1.6116193826711593</v>
      </c>
      <c r="J43" s="127">
        <f>VLOOKUP($B$9&amp;"-"&amp;$B43,Database!$1:$1048576,8,FALSE)</f>
        <v>-11.66748046875</v>
      </c>
      <c r="K43" s="127">
        <f>VLOOKUP($B$9&amp;"-"&amp;$B43,Database!$1:$1048576,9,FALSE)</f>
        <v>8.5166015625</v>
      </c>
      <c r="L43" s="112"/>
      <c r="M43" s="128">
        <f>VLOOKUP($B$9&amp;"-"&amp;$B43,Database!$1:$1048576,12,FALSE)</f>
        <v>38.310093652445367</v>
      </c>
      <c r="N43" s="128">
        <f>VLOOKUP($B$9&amp;"-"&amp;$B43,Database!$1:$1048576,13,FALSE)</f>
        <v>22.02540685595568</v>
      </c>
      <c r="O43" s="128">
        <f>VLOOKUP($B$9&amp;"-"&amp;$B43,Database!$1:$1048576,14,FALSE)</f>
        <v>25.947521865889218</v>
      </c>
      <c r="P43" s="128">
        <f>VLOOKUP($B$9&amp;"-"&amp;$B43,Database!$1:$1048576,15,FALSE)</f>
        <v>-21.603360116873631</v>
      </c>
      <c r="Q43" s="128">
        <f>VLOOKUP($B$9&amp;"-"&amp;$B43,Database!$1:$1048576,16,FALSE)</f>
        <v>26.652398019275335</v>
      </c>
      <c r="R43" s="128">
        <f>VLOOKUP($B$9&amp;"-"&amp;$B43,Database!$1:$1048576,17,FALSE)</f>
        <v>10.534478489228324</v>
      </c>
      <c r="S43" s="112"/>
      <c r="T43" s="128">
        <f>VLOOKUP($B$9&amp;"-"&amp;$B43,Database!$1:$1048576,18,FALSE)</f>
        <v>8.8854713998889299</v>
      </c>
      <c r="U43" s="128">
        <f>VLOOKUP($B$9&amp;"-"&amp;$B43,Database!$1:$1048576,19,FALSE)</f>
        <v>32.562722399891896</v>
      </c>
      <c r="V43" s="128">
        <f>VLOOKUP($B$9&amp;"-"&amp;$B43,Database!$1:$1048576,20,FALSE)</f>
        <v>44.566304884689913</v>
      </c>
      <c r="W43" s="128">
        <f>VLOOKUP($B$9&amp;"-"&amp;$B43,Database!$1:$1048576,21,FALSE)</f>
        <v>-15.328264462809917</v>
      </c>
      <c r="X43" s="128">
        <f>VLOOKUP($B$9&amp;"-"&amp;$B43,Database!$1:$1048576,22,FALSE)</f>
        <v>43.522387196576496</v>
      </c>
      <c r="Y43" s="128">
        <f>VLOOKUP($B$9&amp;"-"&amp;$B43,Database!$1:$1048576,23,FALSE)</f>
        <v>27.582477014602485</v>
      </c>
      <c r="Z43" s="112"/>
      <c r="AA43" s="128">
        <f>VLOOKUP($B$9&amp;"-"&amp;$B43,Database!$1:$1048576,24,FALSE)</f>
        <v>-5.2770903484928393</v>
      </c>
      <c r="AB43" s="128">
        <f>VLOOKUP($B$9&amp;"-"&amp;$B43,Database!$1:$1048576,25,FALSE)</f>
        <v>0.1111600705015218</v>
      </c>
      <c r="AC43" s="107"/>
      <c r="AD43" s="129">
        <f>VLOOKUP($B$9&amp;"-"&amp;$B43,Database!$1:$1048576,26,FALSE)</f>
        <v>8.4415584415584416E-2</v>
      </c>
      <c r="AE43" s="129">
        <f>VLOOKUP($B$9&amp;"-"&amp;$B43,Database!$1:$1048576,27,FALSE)</f>
        <v>0.14285714285714285</v>
      </c>
      <c r="AF43" s="129">
        <f>VLOOKUP($B$9&amp;"-"&amp;$B43,Database!$1:$1048576,28,FALSE)</f>
        <v>6.8181818181818177E-2</v>
      </c>
      <c r="AG43" s="129">
        <f>VLOOKUP($B$9&amp;"-"&amp;$B43,Database!$1:$1048576,29,FALSE)</f>
        <v>4.2207792207792208E-2</v>
      </c>
      <c r="AH43" s="129">
        <f>VLOOKUP($B$9&amp;"-"&amp;$B43,Database!$1:$1048576,30,FALSE)</f>
        <v>1.6233766233766232E-2</v>
      </c>
      <c r="AI43" s="129">
        <f>VLOOKUP($B$9&amp;"-"&amp;$B43,Database!$1:$1048576,31,FALSE)</f>
        <v>1.2987012987012988E-2</v>
      </c>
      <c r="AJ43" s="130"/>
      <c r="AK43" s="129">
        <f>VLOOKUP($B$9&amp;"-"&amp;$B43,Database!$1:$1048576,32,FALSE)</f>
        <v>9.3851132686084138E-2</v>
      </c>
      <c r="AL43" s="129">
        <f>VLOOKUP($B$9&amp;"-"&amp;$B43,Database!$1:$1048576,33,FALSE)</f>
        <v>9.3851132686084138E-2</v>
      </c>
      <c r="AM43" s="129">
        <f>VLOOKUP($B$9&amp;"-"&amp;$B43,Database!$1:$1048576,34,FALSE)</f>
        <v>6.7961165048543687E-2</v>
      </c>
      <c r="AN43" s="129">
        <f>VLOOKUP($B$9&amp;"-"&amp;$B43,Database!$1:$1048576,35,FALSE)</f>
        <v>5.1779935275080909E-2</v>
      </c>
      <c r="AO43" s="129">
        <f>VLOOKUP($B$9&amp;"-"&amp;$B43,Database!$1:$1048576,36,FALSE)</f>
        <v>1.6181229773462782E-2</v>
      </c>
      <c r="AP43" s="129">
        <f>VLOOKUP($B$9&amp;"-"&amp;$B43,Database!$1:$1048576,37,FALSE)</f>
        <v>1.9417475728155338E-2</v>
      </c>
      <c r="AQ43" s="103"/>
      <c r="AR43" s="129">
        <f>VLOOKUP($B$9&amp;"-"&amp;$B43,Database!$1:$1048576,38,FALSE)</f>
        <v>8.7947882736156349E-2</v>
      </c>
      <c r="AS43" s="129">
        <f>VLOOKUP($B$9&amp;"-"&amp;$B43,Database!$1:$1048576,39,FALSE)</f>
        <v>7.8175895765472306E-2</v>
      </c>
      <c r="AT43" s="129">
        <f>VLOOKUP($B$9&amp;"-"&amp;$B43,Database!$1:$1048576,40,FALSE)</f>
        <v>6.1889250814332247E-2</v>
      </c>
      <c r="AU43" s="129">
        <f>VLOOKUP($B$9&amp;"-"&amp;$B43,Database!$1:$1048576,41,FALSE)</f>
        <v>3.9087947882736153E-2</v>
      </c>
      <c r="AV43" s="129">
        <f>VLOOKUP($B$9&amp;"-"&amp;$B43,Database!$1:$1048576,42,FALSE)</f>
        <v>9.7719869706840382E-3</v>
      </c>
      <c r="AW43" s="129">
        <f>VLOOKUP($B$9&amp;"-"&amp;$B43,Database!$1:$1048576,43,FALSE)</f>
        <v>3.2573289902280132E-3</v>
      </c>
      <c r="AX43" s="103"/>
      <c r="AY43" s="129">
        <f>VLOOKUP($B$9&amp;"-"&amp;$B43,Database!$1:$1048576,44,FALSE)</f>
        <v>9.1205211726384364E-2</v>
      </c>
      <c r="AZ43" s="129">
        <f>VLOOKUP($B$9&amp;"-"&amp;$B43,Database!$1:$1048576,45,FALSE)</f>
        <v>7.8175895765472306E-2</v>
      </c>
      <c r="BA43" s="129">
        <f>VLOOKUP($B$9&amp;"-"&amp;$B43,Database!$1:$1048576,46,FALSE)</f>
        <v>7.1661237785016291E-2</v>
      </c>
      <c r="BB43" s="129">
        <f>VLOOKUP($B$9&amp;"-"&amp;$B43,Database!$1:$1048576,47,FALSE)</f>
        <v>3.5830618892508145E-2</v>
      </c>
      <c r="BC43" s="129">
        <f>VLOOKUP($B$9&amp;"-"&amp;$B43,Database!$1:$1048576,48,FALSE)</f>
        <v>1.9543973941368076E-2</v>
      </c>
      <c r="BD43" s="129">
        <f>VLOOKUP($B$9&amp;"-"&amp;$B43,Database!$1:$1048576,49,FALSE)</f>
        <v>9.7719869706840382E-3</v>
      </c>
      <c r="BE43" s="130"/>
      <c r="BF43" s="129">
        <f>VLOOKUP($B$9&amp;"-"&amp;$B43,Database!$1:$1048576,50,FALSE)</f>
        <v>6.2295081967213117E-2</v>
      </c>
      <c r="BG43" s="129">
        <f>VLOOKUP($B$9&amp;"-"&amp;$B43,Database!$1:$1048576,51,FALSE)</f>
        <v>5.2459016393442623E-2</v>
      </c>
      <c r="BH43" s="129">
        <f>VLOOKUP($B$9&amp;"-"&amp;$B43,Database!$1:$1048576,52,FALSE)</f>
        <v>4.9180327868852458E-2</v>
      </c>
      <c r="BI43" s="129">
        <f>VLOOKUP($B$9&amp;"-"&amp;$B43,Database!$1:$1048576,53,FALSE)</f>
        <v>3.9344262295081971E-2</v>
      </c>
      <c r="BJ43" s="129">
        <f>VLOOKUP($B$9&amp;"-"&amp;$B43,Database!$1:$1048576,54,FALSE)</f>
        <v>2.6229508196721311E-2</v>
      </c>
      <c r="BK43" s="129">
        <f>VLOOKUP($B$9&amp;"-"&amp;$B43,Database!$1:$1048576,55,FALSE)</f>
        <v>9.8360655737704927E-3</v>
      </c>
    </row>
    <row r="44" spans="2:63">
      <c r="B44" s="124">
        <v>43891</v>
      </c>
      <c r="D44" s="125">
        <f>VLOOKUP($B$9&amp;"-"&amp;$B44,Database!$1:$1048576,10,FALSE)</f>
        <v>65.181981939772697</v>
      </c>
      <c r="F44" s="127">
        <f>VLOOKUP($B$9&amp;"-"&amp;$B44,Database!$1:$1048576,4,FALSE)</f>
        <v>-15.805594342597185</v>
      </c>
      <c r="G44" s="127">
        <f>VLOOKUP($B$9&amp;"-"&amp;$B44,Database!$1:$1048576,5,FALSE)</f>
        <v>-11.44543038601865</v>
      </c>
      <c r="H44" s="127">
        <f>VLOOKUP($B$9&amp;"-"&amp;$B44,Database!$1:$1048576,6,FALSE)</f>
        <v>-86.330570695013748</v>
      </c>
      <c r="I44" s="127">
        <f>VLOOKUP($B$9&amp;"-"&amp;$B44,Database!$1:$1048576,7,FALSE)</f>
        <v>-79.498690609801727</v>
      </c>
      <c r="J44" s="127">
        <f>VLOOKUP($B$9&amp;"-"&amp;$B44,Database!$1:$1048576,8,FALSE)</f>
        <v>-43.683843070131971</v>
      </c>
      <c r="K44" s="127">
        <f>VLOOKUP($B$9&amp;"-"&amp;$B44,Database!$1:$1048576,9,FALSE)</f>
        <v>-11.996081257601007</v>
      </c>
      <c r="L44" s="112"/>
      <c r="M44" s="128">
        <f>VLOOKUP($B$9&amp;"-"&amp;$B44,Database!$1:$1048576,12,FALSE)</f>
        <v>-24.190152251376745</v>
      </c>
      <c r="N44" s="128">
        <f>VLOOKUP($B$9&amp;"-"&amp;$B44,Database!$1:$1048576,13,FALSE)</f>
        <v>-33.850568604527581</v>
      </c>
      <c r="O44" s="128">
        <f>VLOOKUP($B$9&amp;"-"&amp;$B44,Database!$1:$1048576,14,FALSE)</f>
        <v>-7.5810553083280343</v>
      </c>
      <c r="P44" s="128">
        <f>VLOOKUP($B$9&amp;"-"&amp;$B44,Database!$1:$1048576,15,FALSE)</f>
        <v>-71.825049987428315</v>
      </c>
      <c r="Q44" s="128">
        <f>VLOOKUP($B$9&amp;"-"&amp;$B44,Database!$1:$1048576,16,FALSE)</f>
        <v>-18.62311774166994</v>
      </c>
      <c r="R44" s="128">
        <f>VLOOKUP($B$9&amp;"-"&amp;$B44,Database!$1:$1048576,17,FALSE)</f>
        <v>-82.776456599286576</v>
      </c>
      <c r="S44" s="112"/>
      <c r="T44" s="128">
        <f>VLOOKUP($B$9&amp;"-"&amp;$B44,Database!$1:$1048576,18,FALSE)</f>
        <v>-2.1700857795702295</v>
      </c>
      <c r="U44" s="128">
        <f>VLOOKUP($B$9&amp;"-"&amp;$B44,Database!$1:$1048576,19,FALSE)</f>
        <v>-3.7715290905272023</v>
      </c>
      <c r="V44" s="128">
        <f>VLOOKUP($B$9&amp;"-"&amp;$B44,Database!$1:$1048576,20,FALSE)</f>
        <v>11.34312682245961</v>
      </c>
      <c r="W44" s="128">
        <f>VLOOKUP($B$9&amp;"-"&amp;$B44,Database!$1:$1048576,21,FALSE)</f>
        <v>-24.764721327787068</v>
      </c>
      <c r="X44" s="128">
        <f>VLOOKUP($B$9&amp;"-"&amp;$B44,Database!$1:$1048576,22,FALSE)</f>
        <v>6.0769230769230775</v>
      </c>
      <c r="Y44" s="128">
        <f>VLOOKUP($B$9&amp;"-"&amp;$B44,Database!$1:$1048576,23,FALSE)</f>
        <v>-20.683269563322938</v>
      </c>
      <c r="Z44" s="112"/>
      <c r="AA44" s="128">
        <f>VLOOKUP($B$9&amp;"-"&amp;$B44,Database!$1:$1048576,24,FALSE)</f>
        <v>8.4816992133714848</v>
      </c>
      <c r="AB44" s="128">
        <f>VLOOKUP($B$9&amp;"-"&amp;$B44,Database!$1:$1048576,25,FALSE)</f>
        <v>12.598097502972653</v>
      </c>
      <c r="AC44" s="107"/>
      <c r="AD44" s="129">
        <f>VLOOKUP($B$9&amp;"-"&amp;$B44,Database!$1:$1048576,26,FALSE)</f>
        <v>6.7375886524822695E-2</v>
      </c>
      <c r="AE44" s="129">
        <f>VLOOKUP($B$9&amp;"-"&amp;$B44,Database!$1:$1048576,27,FALSE)</f>
        <v>0.1276595744680851</v>
      </c>
      <c r="AF44" s="129">
        <f>VLOOKUP($B$9&amp;"-"&amp;$B44,Database!$1:$1048576,28,FALSE)</f>
        <v>5.3191489361702128E-2</v>
      </c>
      <c r="AG44" s="129">
        <f>VLOOKUP($B$9&amp;"-"&amp;$B44,Database!$1:$1048576,29,FALSE)</f>
        <v>4.6099290780141841E-2</v>
      </c>
      <c r="AH44" s="129">
        <f>VLOOKUP($B$9&amp;"-"&amp;$B44,Database!$1:$1048576,30,FALSE)</f>
        <v>2.1276595744680851E-2</v>
      </c>
      <c r="AI44" s="129">
        <f>VLOOKUP($B$9&amp;"-"&amp;$B44,Database!$1:$1048576,31,FALSE)</f>
        <v>7.0921985815602835E-3</v>
      </c>
      <c r="AJ44" s="130"/>
      <c r="AK44" s="129">
        <f>VLOOKUP($B$9&amp;"-"&amp;$B44,Database!$1:$1048576,32,FALSE)</f>
        <v>6.7857142857142852E-2</v>
      </c>
      <c r="AL44" s="129">
        <f>VLOOKUP($B$9&amp;"-"&amp;$B44,Database!$1:$1048576,33,FALSE)</f>
        <v>8.9285714285714288E-2</v>
      </c>
      <c r="AM44" s="129">
        <f>VLOOKUP($B$9&amp;"-"&amp;$B44,Database!$1:$1048576,34,FALSE)</f>
        <v>6.7857142857142852E-2</v>
      </c>
      <c r="AN44" s="129">
        <f>VLOOKUP($B$9&amp;"-"&amp;$B44,Database!$1:$1048576,35,FALSE)</f>
        <v>5.3571428571428568E-2</v>
      </c>
      <c r="AO44" s="129">
        <f>VLOOKUP($B$9&amp;"-"&amp;$B44,Database!$1:$1048576,36,FALSE)</f>
        <v>2.8571428571428571E-2</v>
      </c>
      <c r="AP44" s="129">
        <f>VLOOKUP($B$9&amp;"-"&amp;$B44,Database!$1:$1048576,37,FALSE)</f>
        <v>7.1428571428571426E-3</v>
      </c>
      <c r="AQ44" s="103"/>
      <c r="AR44" s="129">
        <f>VLOOKUP($B$9&amp;"-"&amp;$B44,Database!$1:$1048576,38,FALSE)</f>
        <v>5.7553956834532377E-2</v>
      </c>
      <c r="AS44" s="129">
        <f>VLOOKUP($B$9&amp;"-"&amp;$B44,Database!$1:$1048576,39,FALSE)</f>
        <v>8.9928057553956831E-2</v>
      </c>
      <c r="AT44" s="129">
        <f>VLOOKUP($B$9&amp;"-"&amp;$B44,Database!$1:$1048576,40,FALSE)</f>
        <v>3.237410071942446E-2</v>
      </c>
      <c r="AU44" s="129">
        <f>VLOOKUP($B$9&amp;"-"&amp;$B44,Database!$1:$1048576,41,FALSE)</f>
        <v>5.0359712230215826E-2</v>
      </c>
      <c r="AV44" s="129">
        <f>VLOOKUP($B$9&amp;"-"&amp;$B44,Database!$1:$1048576,42,FALSE)</f>
        <v>1.0791366906474821E-2</v>
      </c>
      <c r="AW44" s="129">
        <f>VLOOKUP($B$9&amp;"-"&amp;$B44,Database!$1:$1048576,43,FALSE)</f>
        <v>0</v>
      </c>
      <c r="AX44" s="103"/>
      <c r="AY44" s="129">
        <f>VLOOKUP($B$9&amp;"-"&amp;$B44,Database!$1:$1048576,44,FALSE)</f>
        <v>7.4733096085409248E-2</v>
      </c>
      <c r="AZ44" s="129">
        <f>VLOOKUP($B$9&amp;"-"&amp;$B44,Database!$1:$1048576,45,FALSE)</f>
        <v>7.4733096085409248E-2</v>
      </c>
      <c r="BA44" s="129">
        <f>VLOOKUP($B$9&amp;"-"&amp;$B44,Database!$1:$1048576,46,FALSE)</f>
        <v>4.9822064056939501E-2</v>
      </c>
      <c r="BB44" s="129">
        <f>VLOOKUP($B$9&amp;"-"&amp;$B44,Database!$1:$1048576,47,FALSE)</f>
        <v>3.9145907473309607E-2</v>
      </c>
      <c r="BC44" s="129">
        <f>VLOOKUP($B$9&amp;"-"&amp;$B44,Database!$1:$1048576,48,FALSE)</f>
        <v>3.5587188612099642E-3</v>
      </c>
      <c r="BD44" s="129">
        <f>VLOOKUP($B$9&amp;"-"&amp;$B44,Database!$1:$1048576,49,FALSE)</f>
        <v>1.0676156583629894E-2</v>
      </c>
      <c r="BE44" s="130"/>
      <c r="BF44" s="129">
        <f>VLOOKUP($B$9&amp;"-"&amp;$B44,Database!$1:$1048576,50,FALSE)</f>
        <v>3.9285714285714285E-2</v>
      </c>
      <c r="BG44" s="129">
        <f>VLOOKUP($B$9&amp;"-"&amp;$B44,Database!$1:$1048576,51,FALSE)</f>
        <v>6.7857142857142852E-2</v>
      </c>
      <c r="BH44" s="129">
        <f>VLOOKUP($B$9&amp;"-"&amp;$B44,Database!$1:$1048576,52,FALSE)</f>
        <v>1.0714285714285714E-2</v>
      </c>
      <c r="BI44" s="129">
        <f>VLOOKUP($B$9&amp;"-"&amp;$B44,Database!$1:$1048576,53,FALSE)</f>
        <v>5.3571428571428568E-2</v>
      </c>
      <c r="BJ44" s="129">
        <f>VLOOKUP($B$9&amp;"-"&amp;$B44,Database!$1:$1048576,54,FALSE)</f>
        <v>3.5714285714285712E-2</v>
      </c>
      <c r="BK44" s="129">
        <f>VLOOKUP($B$9&amp;"-"&amp;$B44,Database!$1:$1048576,55,FALSE)</f>
        <v>7.1428571428571426E-3</v>
      </c>
    </row>
    <row r="45" spans="2:63">
      <c r="B45" s="124">
        <v>43983</v>
      </c>
      <c r="D45" s="125">
        <f>VLOOKUP($B$9&amp;"-"&amp;$B45,Database!$1:$1048576,10,FALSE)</f>
        <v>75.788274954473636</v>
      </c>
      <c r="F45" s="127">
        <f>VLOOKUP($B$9&amp;"-"&amp;$B45,Database!$1:$1048576,4,FALSE)</f>
        <v>-7.0617966249808113</v>
      </c>
      <c r="G45" s="127">
        <f>VLOOKUP($B$9&amp;"-"&amp;$B45,Database!$1:$1048576,5,FALSE)</f>
        <v>-12.128418549346014</v>
      </c>
      <c r="H45" s="127">
        <f>VLOOKUP($B$9&amp;"-"&amp;$B45,Database!$1:$1048576,6,FALSE)</f>
        <v>-61.728132638962684</v>
      </c>
      <c r="I45" s="127">
        <f>VLOOKUP($B$9&amp;"-"&amp;$B45,Database!$1:$1048576,7,FALSE)</f>
        <v>-57.674197384066581</v>
      </c>
      <c r="J45" s="127">
        <f>VLOOKUP($B$9&amp;"-"&amp;$B45,Database!$1:$1048576,8,FALSE)</f>
        <v>-7.3389260522769488</v>
      </c>
      <c r="K45" s="127">
        <f>VLOOKUP($B$9&amp;"-"&amp;$B45,Database!$1:$1048576,9,FALSE)</f>
        <v>-14.800347222222221</v>
      </c>
      <c r="L45" s="112"/>
      <c r="M45" s="128">
        <f>VLOOKUP($B$9&amp;"-"&amp;$B45,Database!$1:$1048576,12,FALSE)</f>
        <v>-42.074985121999596</v>
      </c>
      <c r="N45" s="128">
        <f>VLOOKUP($B$9&amp;"-"&amp;$B45,Database!$1:$1048576,13,FALSE)</f>
        <v>-68.07178835150863</v>
      </c>
      <c r="O45" s="128">
        <f>VLOOKUP($B$9&amp;"-"&amp;$B45,Database!$1:$1048576,14,FALSE)</f>
        <v>4.5503231763619594</v>
      </c>
      <c r="P45" s="128">
        <f>VLOOKUP($B$9&amp;"-"&amp;$B45,Database!$1:$1048576,15,FALSE)</f>
        <v>-65.02800861803631</v>
      </c>
      <c r="Q45" s="128">
        <f>VLOOKUP($B$9&amp;"-"&amp;$B45,Database!$1:$1048576,16,FALSE)</f>
        <v>-7.3288132084260642</v>
      </c>
      <c r="R45" s="128">
        <f>VLOOKUP($B$9&amp;"-"&amp;$B45,Database!$1:$1048576,17,FALSE)</f>
        <v>-70.201292705447841</v>
      </c>
      <c r="S45" s="112"/>
      <c r="T45" s="128">
        <f>VLOOKUP($B$9&amp;"-"&amp;$B45,Database!$1:$1048576,18,FALSE)</f>
        <v>-5.3983703033046622</v>
      </c>
      <c r="U45" s="128">
        <f>VLOOKUP($B$9&amp;"-"&amp;$B45,Database!$1:$1048576,19,FALSE)</f>
        <v>-19.614746520434139</v>
      </c>
      <c r="V45" s="128">
        <f>VLOOKUP($B$9&amp;"-"&amp;$B45,Database!$1:$1048576,20,FALSE)</f>
        <v>32.797929708395387</v>
      </c>
      <c r="W45" s="128">
        <f>VLOOKUP($B$9&amp;"-"&amp;$B45,Database!$1:$1048576,21,FALSE)</f>
        <v>-29.388429752066116</v>
      </c>
      <c r="X45" s="128">
        <f>VLOOKUP($B$9&amp;"-"&amp;$B45,Database!$1:$1048576,22,FALSE)</f>
        <v>10.171696149843912</v>
      </c>
      <c r="Y45" s="128">
        <f>VLOOKUP($B$9&amp;"-"&amp;$B45,Database!$1:$1048576,23,FALSE)</f>
        <v>-25.085537173449261</v>
      </c>
      <c r="Z45" s="112"/>
      <c r="AA45" s="128">
        <f>VLOOKUP($B$9&amp;"-"&amp;$B45,Database!$1:$1048576,24,FALSE)</f>
        <v>11.200466052861541</v>
      </c>
      <c r="AB45" s="128">
        <f>VLOOKUP($B$9&amp;"-"&amp;$B45,Database!$1:$1048576,25,FALSE)</f>
        <v>23.834556635588179</v>
      </c>
      <c r="AC45" s="107"/>
      <c r="AD45" s="129">
        <f>VLOOKUP($B$9&amp;"-"&amp;$B45,Database!$1:$1048576,26,FALSE)</f>
        <v>0.13074204946996468</v>
      </c>
      <c r="AE45" s="129">
        <f>VLOOKUP($B$9&amp;"-"&amp;$B45,Database!$1:$1048576,27,FALSE)</f>
        <v>8.8339222614840993E-2</v>
      </c>
      <c r="AF45" s="129">
        <f>VLOOKUP($B$9&amp;"-"&amp;$B45,Database!$1:$1048576,28,FALSE)</f>
        <v>7.0671378091872794E-2</v>
      </c>
      <c r="AG45" s="129">
        <f>VLOOKUP($B$9&amp;"-"&amp;$B45,Database!$1:$1048576,29,FALSE)</f>
        <v>2.8268551236749116E-2</v>
      </c>
      <c r="AH45" s="129">
        <f>VLOOKUP($B$9&amp;"-"&amp;$B45,Database!$1:$1048576,30,FALSE)</f>
        <v>3.5335689045936395E-3</v>
      </c>
      <c r="AI45" s="129">
        <f>VLOOKUP($B$9&amp;"-"&amp;$B45,Database!$1:$1048576,31,FALSE)</f>
        <v>0</v>
      </c>
      <c r="AJ45" s="130"/>
      <c r="AK45" s="129">
        <f>VLOOKUP($B$9&amp;"-"&amp;$B45,Database!$1:$1048576,32,FALSE)</f>
        <v>0.12186379928315412</v>
      </c>
      <c r="AL45" s="129">
        <f>VLOOKUP($B$9&amp;"-"&amp;$B45,Database!$1:$1048576,33,FALSE)</f>
        <v>7.5268817204301078E-2</v>
      </c>
      <c r="AM45" s="129">
        <f>VLOOKUP($B$9&amp;"-"&amp;$B45,Database!$1:$1048576,34,FALSE)</f>
        <v>6.093189964157706E-2</v>
      </c>
      <c r="AN45" s="129">
        <f>VLOOKUP($B$9&amp;"-"&amp;$B45,Database!$1:$1048576,35,FALSE)</f>
        <v>3.5842293906810034E-2</v>
      </c>
      <c r="AO45" s="129">
        <f>VLOOKUP($B$9&amp;"-"&amp;$B45,Database!$1:$1048576,36,FALSE)</f>
        <v>1.4336917562724014E-2</v>
      </c>
      <c r="AP45" s="129">
        <f>VLOOKUP($B$9&amp;"-"&amp;$B45,Database!$1:$1048576,37,FALSE)</f>
        <v>3.5842293906810036E-3</v>
      </c>
      <c r="AQ45" s="103"/>
      <c r="AR45" s="129">
        <f>VLOOKUP($B$9&amp;"-"&amp;$B45,Database!$1:$1048576,38,FALSE)</f>
        <v>0.11510791366906475</v>
      </c>
      <c r="AS45" s="129">
        <f>VLOOKUP($B$9&amp;"-"&amp;$B45,Database!$1:$1048576,39,FALSE)</f>
        <v>8.9928057553956831E-2</v>
      </c>
      <c r="AT45" s="129">
        <f>VLOOKUP($B$9&amp;"-"&amp;$B45,Database!$1:$1048576,40,FALSE)</f>
        <v>2.8776978417266189E-2</v>
      </c>
      <c r="AU45" s="129">
        <f>VLOOKUP($B$9&amp;"-"&amp;$B45,Database!$1:$1048576,41,FALSE)</f>
        <v>1.4388489208633094E-2</v>
      </c>
      <c r="AV45" s="129">
        <f>VLOOKUP($B$9&amp;"-"&amp;$B45,Database!$1:$1048576,42,FALSE)</f>
        <v>7.1942446043165471E-3</v>
      </c>
      <c r="AW45" s="129">
        <f>VLOOKUP($B$9&amp;"-"&amp;$B45,Database!$1:$1048576,43,FALSE)</f>
        <v>0</v>
      </c>
      <c r="AX45" s="103"/>
      <c r="AY45" s="129">
        <f>VLOOKUP($B$9&amp;"-"&amp;$B45,Database!$1:$1048576,44,FALSE)</f>
        <v>9.6774193548387094E-2</v>
      </c>
      <c r="AZ45" s="129">
        <f>VLOOKUP($B$9&amp;"-"&amp;$B45,Database!$1:$1048576,45,FALSE)</f>
        <v>7.1684587813620068E-2</v>
      </c>
      <c r="BA45" s="129">
        <f>VLOOKUP($B$9&amp;"-"&amp;$B45,Database!$1:$1048576,46,FALSE)</f>
        <v>6.8100358422939072E-2</v>
      </c>
      <c r="BB45" s="129">
        <f>VLOOKUP($B$9&amp;"-"&amp;$B45,Database!$1:$1048576,47,FALSE)</f>
        <v>1.7921146953405017E-2</v>
      </c>
      <c r="BC45" s="129">
        <f>VLOOKUP($B$9&amp;"-"&amp;$B45,Database!$1:$1048576,48,FALSE)</f>
        <v>7.1684587813620072E-3</v>
      </c>
      <c r="BD45" s="129">
        <f>VLOOKUP($B$9&amp;"-"&amp;$B45,Database!$1:$1048576,49,FALSE)</f>
        <v>3.5842293906810036E-3</v>
      </c>
      <c r="BE45" s="130"/>
      <c r="BF45" s="129">
        <f>VLOOKUP($B$9&amp;"-"&amp;$B45,Database!$1:$1048576,50,FALSE)</f>
        <v>9.3862815884476536E-2</v>
      </c>
      <c r="BG45" s="129">
        <f>VLOOKUP($B$9&amp;"-"&amp;$B45,Database!$1:$1048576,51,FALSE)</f>
        <v>4.6931407942238268E-2</v>
      </c>
      <c r="BH45" s="129">
        <f>VLOOKUP($B$9&amp;"-"&amp;$B45,Database!$1:$1048576,52,FALSE)</f>
        <v>2.8880866425992781E-2</v>
      </c>
      <c r="BI45" s="129">
        <f>VLOOKUP($B$9&amp;"-"&amp;$B45,Database!$1:$1048576,53,FALSE)</f>
        <v>1.0830324909747292E-2</v>
      </c>
      <c r="BJ45" s="129">
        <f>VLOOKUP($B$9&amp;"-"&amp;$B45,Database!$1:$1048576,54,FALSE)</f>
        <v>1.8050541516245487E-2</v>
      </c>
      <c r="BK45" s="129">
        <f>VLOOKUP($B$9&amp;"-"&amp;$B45,Database!$1:$1048576,55,FALSE)</f>
        <v>7.2202166064981952E-3</v>
      </c>
    </row>
    <row r="46" spans="2:63">
      <c r="B46" s="124">
        <v>44075</v>
      </c>
      <c r="D46" s="125">
        <f>VLOOKUP($B$9&amp;"-"&amp;$B46,Database!$1:$1048576,10,FALSE)</f>
        <v>84.406242910488942</v>
      </c>
      <c r="F46" s="127">
        <f>VLOOKUP($B$9&amp;"-"&amp;$B46,Database!$1:$1048576,4,FALSE)</f>
        <v>0</v>
      </c>
      <c r="G46" s="127">
        <f>VLOOKUP($B$9&amp;"-"&amp;$B46,Database!$1:$1048576,5,FALSE)</f>
        <v>-4.3993509154387045</v>
      </c>
      <c r="H46" s="127">
        <f>VLOOKUP($B$9&amp;"-"&amp;$B46,Database!$1:$1048576,6,FALSE)</f>
        <v>-49.545975064918309</v>
      </c>
      <c r="I46" s="127">
        <f>VLOOKUP($B$9&amp;"-"&amp;$B46,Database!$1:$1048576,7,FALSE)</f>
        <v>-40.249350816922302</v>
      </c>
      <c r="J46" s="127">
        <f>VLOOKUP($B$9&amp;"-"&amp;$B46,Database!$1:$1048576,8,FALSE)</f>
        <v>-2.0815461914182167</v>
      </c>
      <c r="K46" s="127">
        <f>VLOOKUP($B$9&amp;"-"&amp;$B46,Database!$1:$1048576,9,FALSE)</f>
        <v>-15.262421956295528</v>
      </c>
      <c r="L46" s="112"/>
      <c r="M46" s="128">
        <f>VLOOKUP($B$9&amp;"-"&amp;$B46,Database!$1:$1048576,12,FALSE)</f>
        <v>-32.848989822012229</v>
      </c>
      <c r="N46" s="128">
        <f>VLOOKUP($B$9&amp;"-"&amp;$B46,Database!$1:$1048576,13,FALSE)</f>
        <v>-64.851087544460654</v>
      </c>
      <c r="O46" s="128">
        <f>VLOOKUP($B$9&amp;"-"&amp;$B46,Database!$1:$1048576,14,FALSE)</f>
        <v>23.773990847619697</v>
      </c>
      <c r="P46" s="128">
        <f>VLOOKUP($B$9&amp;"-"&amp;$B46,Database!$1:$1048576,15,FALSE)</f>
        <v>-70.560669174952977</v>
      </c>
      <c r="Q46" s="128">
        <f>VLOOKUP($B$9&amp;"-"&amp;$B46,Database!$1:$1048576,16,FALSE)</f>
        <v>-10.066093254866454</v>
      </c>
      <c r="R46" s="128">
        <f>VLOOKUP($B$9&amp;"-"&amp;$B46,Database!$1:$1048576,17,FALSE)</f>
        <v>-71.716412813332425</v>
      </c>
      <c r="S46" s="112"/>
      <c r="T46" s="128">
        <f>VLOOKUP($B$9&amp;"-"&amp;$B46,Database!$1:$1048576,18,FALSE)</f>
        <v>-3.6196495259982746</v>
      </c>
      <c r="U46" s="128">
        <f>VLOOKUP($B$9&amp;"-"&amp;$B46,Database!$1:$1048576,19,FALSE)</f>
        <v>-15.931078313678412</v>
      </c>
      <c r="V46" s="128">
        <f>VLOOKUP($B$9&amp;"-"&amp;$B46,Database!$1:$1048576,20,FALSE)</f>
        <v>48.711605854462988</v>
      </c>
      <c r="W46" s="128">
        <f>VLOOKUP($B$9&amp;"-"&amp;$B46,Database!$1:$1048576,21,FALSE)</f>
        <v>-30.079758330416841</v>
      </c>
      <c r="X46" s="128">
        <f>VLOOKUP($B$9&amp;"-"&amp;$B46,Database!$1:$1048576,22,FALSE)</f>
        <v>10.743296357760503</v>
      </c>
      <c r="Y46" s="128">
        <f>VLOOKUP($B$9&amp;"-"&amp;$B46,Database!$1:$1048576,23,FALSE)</f>
        <v>-20.763971462544593</v>
      </c>
      <c r="Z46" s="112"/>
      <c r="AA46" s="128">
        <f>VLOOKUP($B$9&amp;"-"&amp;$B46,Database!$1:$1048576,24,FALSE)</f>
        <v>8.3445310400429999</v>
      </c>
      <c r="AB46" s="128">
        <f>VLOOKUP($B$9&amp;"-"&amp;$B46,Database!$1:$1048576,25,FALSE)</f>
        <v>22.206980643194633</v>
      </c>
      <c r="AC46" s="107"/>
      <c r="AD46" s="129">
        <f>VLOOKUP($B$9&amp;"-"&amp;$B46,Database!$1:$1048576,26,FALSE)</f>
        <v>7.43801652892562E-2</v>
      </c>
      <c r="AE46" s="129">
        <f>VLOOKUP($B$9&amp;"-"&amp;$B46,Database!$1:$1048576,27,FALSE)</f>
        <v>0.10330578512396695</v>
      </c>
      <c r="AF46" s="129">
        <f>VLOOKUP($B$9&amp;"-"&amp;$B46,Database!$1:$1048576,28,FALSE)</f>
        <v>4.9586776859504134E-2</v>
      </c>
      <c r="AG46" s="129">
        <f>VLOOKUP($B$9&amp;"-"&amp;$B46,Database!$1:$1048576,29,FALSE)</f>
        <v>1.2396694214876033E-2</v>
      </c>
      <c r="AH46" s="129">
        <f>VLOOKUP($B$9&amp;"-"&amp;$B46,Database!$1:$1048576,30,FALSE)</f>
        <v>1.6528925619834711E-2</v>
      </c>
      <c r="AI46" s="129">
        <f>VLOOKUP($B$9&amp;"-"&amp;$B46,Database!$1:$1048576,31,FALSE)</f>
        <v>4.1322314049586778E-3</v>
      </c>
      <c r="AJ46" s="130"/>
      <c r="AK46" s="129">
        <f>VLOOKUP($B$9&amp;"-"&amp;$B46,Database!$1:$1048576,32,FALSE)</f>
        <v>8.2644628099173556E-2</v>
      </c>
      <c r="AL46" s="129">
        <f>VLOOKUP($B$9&amp;"-"&amp;$B46,Database!$1:$1048576,33,FALSE)</f>
        <v>7.0247933884297523E-2</v>
      </c>
      <c r="AM46" s="129">
        <f>VLOOKUP($B$9&amp;"-"&amp;$B46,Database!$1:$1048576,34,FALSE)</f>
        <v>3.71900826446281E-2</v>
      </c>
      <c r="AN46" s="129">
        <f>VLOOKUP($B$9&amp;"-"&amp;$B46,Database!$1:$1048576,35,FALSE)</f>
        <v>5.7851239669421489E-2</v>
      </c>
      <c r="AO46" s="129">
        <f>VLOOKUP($B$9&amp;"-"&amp;$B46,Database!$1:$1048576,36,FALSE)</f>
        <v>1.6528925619834711E-2</v>
      </c>
      <c r="AP46" s="129">
        <f>VLOOKUP($B$9&amp;"-"&amp;$B46,Database!$1:$1048576,37,FALSE)</f>
        <v>2.8925619834710745E-2</v>
      </c>
      <c r="AQ46" s="103"/>
      <c r="AR46" s="129">
        <f>VLOOKUP($B$9&amp;"-"&amp;$B46,Database!$1:$1048576,38,FALSE)</f>
        <v>9.9173553719008267E-2</v>
      </c>
      <c r="AS46" s="129">
        <f>VLOOKUP($B$9&amp;"-"&amp;$B46,Database!$1:$1048576,39,FALSE)</f>
        <v>5.7851239669421489E-2</v>
      </c>
      <c r="AT46" s="129">
        <f>VLOOKUP($B$9&amp;"-"&amp;$B46,Database!$1:$1048576,40,FALSE)</f>
        <v>1.6528925619834711E-2</v>
      </c>
      <c r="AU46" s="129">
        <f>VLOOKUP($B$9&amp;"-"&amp;$B46,Database!$1:$1048576,41,FALSE)</f>
        <v>2.0661157024793389E-2</v>
      </c>
      <c r="AV46" s="129">
        <f>VLOOKUP($B$9&amp;"-"&amp;$B46,Database!$1:$1048576,42,FALSE)</f>
        <v>4.1322314049586778E-3</v>
      </c>
      <c r="AW46" s="129">
        <f>VLOOKUP($B$9&amp;"-"&amp;$B46,Database!$1:$1048576,43,FALSE)</f>
        <v>1.2396694214876033E-2</v>
      </c>
      <c r="AX46" s="103"/>
      <c r="AY46" s="129">
        <f>VLOOKUP($B$9&amp;"-"&amp;$B46,Database!$1:$1048576,44,FALSE)</f>
        <v>7.8838174273858919E-2</v>
      </c>
      <c r="AZ46" s="129">
        <f>VLOOKUP($B$9&amp;"-"&amp;$B46,Database!$1:$1048576,45,FALSE)</f>
        <v>5.8091286307053944E-2</v>
      </c>
      <c r="BA46" s="129">
        <f>VLOOKUP($B$9&amp;"-"&amp;$B46,Database!$1:$1048576,46,FALSE)</f>
        <v>4.1493775933609957E-2</v>
      </c>
      <c r="BB46" s="129">
        <f>VLOOKUP($B$9&amp;"-"&amp;$B46,Database!$1:$1048576,47,FALSE)</f>
        <v>2.0746887966804978E-2</v>
      </c>
      <c r="BC46" s="129">
        <f>VLOOKUP($B$9&amp;"-"&amp;$B46,Database!$1:$1048576,48,FALSE)</f>
        <v>8.2987551867219917E-3</v>
      </c>
      <c r="BD46" s="129">
        <f>VLOOKUP($B$9&amp;"-"&amp;$B46,Database!$1:$1048576,49,FALSE)</f>
        <v>2.4896265560165973E-2</v>
      </c>
      <c r="BE46" s="130"/>
      <c r="BF46" s="129">
        <f>VLOOKUP($B$9&amp;"-"&amp;$B46,Database!$1:$1048576,50,FALSE)</f>
        <v>6.7226890756302518E-2</v>
      </c>
      <c r="BG46" s="129">
        <f>VLOOKUP($B$9&amp;"-"&amp;$B46,Database!$1:$1048576,51,FALSE)</f>
        <v>4.2016806722689079E-2</v>
      </c>
      <c r="BH46" s="129">
        <f>VLOOKUP($B$9&amp;"-"&amp;$B46,Database!$1:$1048576,52,FALSE)</f>
        <v>2.5210084033613446E-2</v>
      </c>
      <c r="BI46" s="129">
        <f>VLOOKUP($B$9&amp;"-"&amp;$B46,Database!$1:$1048576,53,FALSE)</f>
        <v>1.2605042016806723E-2</v>
      </c>
      <c r="BJ46" s="129">
        <f>VLOOKUP($B$9&amp;"-"&amp;$B46,Database!$1:$1048576,54,FALSE)</f>
        <v>1.2605042016806723E-2</v>
      </c>
      <c r="BK46" s="129">
        <f>VLOOKUP($B$9&amp;"-"&amp;$B46,Database!$1:$1048576,55,FALSE)</f>
        <v>2.100840336134454E-2</v>
      </c>
    </row>
    <row r="47" spans="2:63">
      <c r="B47" s="124">
        <v>44166</v>
      </c>
      <c r="D47" s="125">
        <f>VLOOKUP($B$9&amp;"-"&amp;$B47,Database!$1:$1048576,10,FALSE)</f>
        <v>122.6427377412206</v>
      </c>
      <c r="F47" s="127">
        <f>VLOOKUP($B$9&amp;"-"&amp;$B47,Database!$1:$1048576,4,FALSE)</f>
        <v>26.556010947563351</v>
      </c>
      <c r="G47" s="127">
        <f>VLOOKUP($B$9&amp;"-"&amp;$B47,Database!$1:$1048576,5,FALSE)</f>
        <v>10.481996107266434</v>
      </c>
      <c r="H47" s="127">
        <f>VLOOKUP($B$9&amp;"-"&amp;$B47,Database!$1:$1048576,6,FALSE)</f>
        <v>14.107104238754328</v>
      </c>
      <c r="I47" s="127">
        <f>VLOOKUP($B$9&amp;"-"&amp;$B47,Database!$1:$1048576,7,FALSE)</f>
        <v>22.498307099127981</v>
      </c>
      <c r="J47" s="127">
        <f>VLOOKUP($B$9&amp;"-"&amp;$B47,Database!$1:$1048576,8,FALSE)</f>
        <v>-1.6408502459155403</v>
      </c>
      <c r="K47" s="127">
        <f>VLOOKUP($B$9&amp;"-"&amp;$B47,Database!$1:$1048576,9,FALSE)</f>
        <v>8.6904290802193476</v>
      </c>
      <c r="L47" s="112"/>
      <c r="M47" s="128">
        <f>VLOOKUP($B$9&amp;"-"&amp;$B47,Database!$1:$1048576,12,FALSE)</f>
        <v>30.104867431737237</v>
      </c>
      <c r="N47" s="128">
        <f>VLOOKUP($B$9&amp;"-"&amp;$B47,Database!$1:$1048576,13,FALSE)</f>
        <v>-45.161784361773229</v>
      </c>
      <c r="O47" s="128">
        <f>VLOOKUP($B$9&amp;"-"&amp;$B47,Database!$1:$1048576,14,FALSE)</f>
        <v>35.640495867768593</v>
      </c>
      <c r="P47" s="128">
        <f>VLOOKUP($B$9&amp;"-"&amp;$B47,Database!$1:$1048576,15,FALSE)</f>
        <v>-31.100035599857605</v>
      </c>
      <c r="Q47" s="128">
        <f>VLOOKUP($B$9&amp;"-"&amp;$B47,Database!$1:$1048576,16,FALSE)</f>
        <v>6.9095571026072946</v>
      </c>
      <c r="R47" s="128">
        <f>VLOOKUP($B$9&amp;"-"&amp;$B47,Database!$1:$1048576,17,FALSE)</f>
        <v>-34.281253162543919</v>
      </c>
      <c r="S47" s="112"/>
      <c r="T47" s="128">
        <f>VLOOKUP($B$9&amp;"-"&amp;$B47,Database!$1:$1048576,18,FALSE)</f>
        <v>21.27532958984375</v>
      </c>
      <c r="U47" s="128">
        <f>VLOOKUP($B$9&amp;"-"&amp;$B47,Database!$1:$1048576,19,FALSE)</f>
        <v>-13.813991817143517</v>
      </c>
      <c r="V47" s="128">
        <f>VLOOKUP($B$9&amp;"-"&amp;$B47,Database!$1:$1048576,20,FALSE)</f>
        <v>61.665406903502145</v>
      </c>
      <c r="W47" s="128">
        <f>VLOOKUP($B$9&amp;"-"&amp;$B47,Database!$1:$1048576,21,FALSE)</f>
        <v>-18.079236158472316</v>
      </c>
      <c r="X47" s="128">
        <f>VLOOKUP($B$9&amp;"-"&amp;$B47,Database!$1:$1048576,22,FALSE)</f>
        <v>29.706777759974361</v>
      </c>
      <c r="Y47" s="128">
        <f>VLOOKUP($B$9&amp;"-"&amp;$B47,Database!$1:$1048576,23,FALSE)</f>
        <v>-13.309511711386843</v>
      </c>
      <c r="Z47" s="112"/>
      <c r="AA47" s="128">
        <f>VLOOKUP($B$9&amp;"-"&amp;$B47,Database!$1:$1048576,24,FALSE)</f>
        <v>1.0783537791848041</v>
      </c>
      <c r="AB47" s="128">
        <f>VLOOKUP($B$9&amp;"-"&amp;$B47,Database!$1:$1048576,25,FALSE)</f>
        <v>13.123531505873979</v>
      </c>
      <c r="AC47" s="107"/>
      <c r="AD47" s="129">
        <f>VLOOKUP($B$9&amp;"-"&amp;$B47,Database!$1:$1048576,26,FALSE)</f>
        <v>0.13618677042801555</v>
      </c>
      <c r="AE47" s="129">
        <f>VLOOKUP($B$9&amp;"-"&amp;$B47,Database!$1:$1048576,27,FALSE)</f>
        <v>0.1245136186770428</v>
      </c>
      <c r="AF47" s="129">
        <f>VLOOKUP($B$9&amp;"-"&amp;$B47,Database!$1:$1048576,28,FALSE)</f>
        <v>3.1128404669260701E-2</v>
      </c>
      <c r="AG47" s="129">
        <f>VLOOKUP($B$9&amp;"-"&amp;$B47,Database!$1:$1048576,29,FALSE)</f>
        <v>3.8910505836575876E-3</v>
      </c>
      <c r="AH47" s="129">
        <f>VLOOKUP($B$9&amp;"-"&amp;$B47,Database!$1:$1048576,30,FALSE)</f>
        <v>7.7821011673151752E-3</v>
      </c>
      <c r="AI47" s="129">
        <f>VLOOKUP($B$9&amp;"-"&amp;$B47,Database!$1:$1048576,31,FALSE)</f>
        <v>0</v>
      </c>
      <c r="AJ47" s="130"/>
      <c r="AK47" s="129">
        <f>VLOOKUP($B$9&amp;"-"&amp;$B47,Database!$1:$1048576,32,FALSE)</f>
        <v>9.727626459143969E-2</v>
      </c>
      <c r="AL47" s="129">
        <f>VLOOKUP($B$9&amp;"-"&amp;$B47,Database!$1:$1048576,33,FALSE)</f>
        <v>0.10505836575875487</v>
      </c>
      <c r="AM47" s="129">
        <f>VLOOKUP($B$9&amp;"-"&amp;$B47,Database!$1:$1048576,34,FALSE)</f>
        <v>6.2256809338521402E-2</v>
      </c>
      <c r="AN47" s="129">
        <f>VLOOKUP($B$9&amp;"-"&amp;$B47,Database!$1:$1048576,35,FALSE)</f>
        <v>3.1128404669260701E-2</v>
      </c>
      <c r="AO47" s="129">
        <f>VLOOKUP($B$9&amp;"-"&amp;$B47,Database!$1:$1048576,36,FALSE)</f>
        <v>2.7237354085603113E-2</v>
      </c>
      <c r="AP47" s="129">
        <f>VLOOKUP($B$9&amp;"-"&amp;$B47,Database!$1:$1048576,37,FALSE)</f>
        <v>0</v>
      </c>
      <c r="AQ47" s="103"/>
      <c r="AR47" s="129">
        <f>VLOOKUP($B$9&amp;"-"&amp;$B47,Database!$1:$1048576,38,FALSE)</f>
        <v>0.11811023622047244</v>
      </c>
      <c r="AS47" s="129">
        <f>VLOOKUP($B$9&amp;"-"&amp;$B47,Database!$1:$1048576,39,FALSE)</f>
        <v>6.6929133858267723E-2</v>
      </c>
      <c r="AT47" s="129">
        <f>VLOOKUP($B$9&amp;"-"&amp;$B47,Database!$1:$1048576,40,FALSE)</f>
        <v>4.7244094488188976E-2</v>
      </c>
      <c r="AU47" s="129">
        <f>VLOOKUP($B$9&amp;"-"&amp;$B47,Database!$1:$1048576,41,FALSE)</f>
        <v>1.968503937007874E-2</v>
      </c>
      <c r="AV47" s="129">
        <f>VLOOKUP($B$9&amp;"-"&amp;$B47,Database!$1:$1048576,42,FALSE)</f>
        <v>7.874015748031496E-3</v>
      </c>
      <c r="AW47" s="129">
        <f>VLOOKUP($B$9&amp;"-"&amp;$B47,Database!$1:$1048576,43,FALSE)</f>
        <v>0</v>
      </c>
      <c r="AX47" s="103"/>
      <c r="AY47" s="129">
        <f>VLOOKUP($B$9&amp;"-"&amp;$B47,Database!$1:$1048576,44,FALSE)</f>
        <v>0.1111111111111111</v>
      </c>
      <c r="AZ47" s="129">
        <f>VLOOKUP($B$9&amp;"-"&amp;$B47,Database!$1:$1048576,45,FALSE)</f>
        <v>7.5396825396825393E-2</v>
      </c>
      <c r="BA47" s="129">
        <f>VLOOKUP($B$9&amp;"-"&amp;$B47,Database!$1:$1048576,46,FALSE)</f>
        <v>3.1746031746031744E-2</v>
      </c>
      <c r="BB47" s="129">
        <f>VLOOKUP($B$9&amp;"-"&amp;$B47,Database!$1:$1048576,47,FALSE)</f>
        <v>2.7777777777777776E-2</v>
      </c>
      <c r="BC47" s="129">
        <f>VLOOKUP($B$9&amp;"-"&amp;$B47,Database!$1:$1048576,48,FALSE)</f>
        <v>1.5873015873015872E-2</v>
      </c>
      <c r="BD47" s="129">
        <f>VLOOKUP($B$9&amp;"-"&amp;$B47,Database!$1:$1048576,49,FALSE)</f>
        <v>0</v>
      </c>
      <c r="BE47" s="130"/>
      <c r="BF47" s="129">
        <f>VLOOKUP($B$9&amp;"-"&amp;$B47,Database!$1:$1048576,50,FALSE)</f>
        <v>0.10236220472440945</v>
      </c>
      <c r="BG47" s="129">
        <f>VLOOKUP($B$9&amp;"-"&amp;$B47,Database!$1:$1048576,51,FALSE)</f>
        <v>4.7244094488188976E-2</v>
      </c>
      <c r="BH47" s="129">
        <f>VLOOKUP($B$9&amp;"-"&amp;$B47,Database!$1:$1048576,52,FALSE)</f>
        <v>1.1811023622047244E-2</v>
      </c>
      <c r="BI47" s="129">
        <f>VLOOKUP($B$9&amp;"-"&amp;$B47,Database!$1:$1048576,53,FALSE)</f>
        <v>1.968503937007874E-2</v>
      </c>
      <c r="BJ47" s="129">
        <f>VLOOKUP($B$9&amp;"-"&amp;$B47,Database!$1:$1048576,54,FALSE)</f>
        <v>1.1811023622047244E-2</v>
      </c>
      <c r="BK47" s="129">
        <f>VLOOKUP($B$9&amp;"-"&amp;$B47,Database!$1:$1048576,55,FALSE)</f>
        <v>7.874015748031496E-3</v>
      </c>
    </row>
    <row r="48" spans="2:63">
      <c r="B48" s="124">
        <v>44256</v>
      </c>
      <c r="D48" s="125">
        <f>VLOOKUP($B$9&amp;"-"&amp;$B48,Database!$1:$1048576,10,FALSE)</f>
        <v>144.8648382273787</v>
      </c>
      <c r="F48" s="127">
        <f>VLOOKUP($B$9&amp;"-"&amp;$B48,Database!$1:$1048576,4,FALSE)</f>
        <v>53.711262282690861</v>
      </c>
      <c r="G48" s="127">
        <f>VLOOKUP($B$9&amp;"-"&amp;$B48,Database!$1:$1048576,5,FALSE)</f>
        <v>32.269057568258347</v>
      </c>
      <c r="H48" s="127">
        <f>VLOOKUP($B$9&amp;"-"&amp;$B48,Database!$1:$1048576,6,FALSE)</f>
        <v>39.386400501547435</v>
      </c>
      <c r="I48" s="127">
        <f>VLOOKUP($B$9&amp;"-"&amp;$B48,Database!$1:$1048576,7,FALSE)</f>
        <v>48.181381188912027</v>
      </c>
      <c r="J48" s="127">
        <f>VLOOKUP($B$9&amp;"-"&amp;$B48,Database!$1:$1048576,8,FALSE)</f>
        <v>2.1907582457706192</v>
      </c>
      <c r="K48" s="127">
        <f>VLOOKUP($B$9&amp;"-"&amp;$B48,Database!$1:$1048576,9,FALSE)</f>
        <v>9.8039808515998992</v>
      </c>
      <c r="L48" s="112"/>
      <c r="M48" s="128">
        <f>VLOOKUP($B$9&amp;"-"&amp;$B48,Database!$1:$1048576,12,FALSE)</f>
        <v>72.041924213920979</v>
      </c>
      <c r="N48" s="128">
        <f>VLOOKUP($B$9&amp;"-"&amp;$B48,Database!$1:$1048576,13,FALSE)</f>
        <v>-14.628533859303088</v>
      </c>
      <c r="O48" s="128">
        <f>VLOOKUP($B$9&amp;"-"&amp;$B48,Database!$1:$1048576,14,FALSE)</f>
        <v>47.134695290858716</v>
      </c>
      <c r="P48" s="128">
        <f>VLOOKUP($B$9&amp;"-"&amp;$B48,Database!$1:$1048576,15,FALSE)</f>
        <v>-22.646394126197627</v>
      </c>
      <c r="Q48" s="128">
        <f>VLOOKUP($B$9&amp;"-"&amp;$B48,Database!$1:$1048576,16,FALSE)</f>
        <v>12.17486517024077</v>
      </c>
      <c r="R48" s="128">
        <f>VLOOKUP($B$9&amp;"-"&amp;$B48,Database!$1:$1048576,17,FALSE)</f>
        <v>-26.554756370334637</v>
      </c>
      <c r="S48" s="112"/>
      <c r="T48" s="128">
        <f>VLOOKUP($B$9&amp;"-"&amp;$B48,Database!$1:$1048576,18,FALSE)</f>
        <v>47.115283812275038</v>
      </c>
      <c r="U48" s="128">
        <f>VLOOKUP($B$9&amp;"-"&amp;$B48,Database!$1:$1048576,19,FALSE)</f>
        <v>-1.8255778255339685</v>
      </c>
      <c r="V48" s="128">
        <f>VLOOKUP($B$9&amp;"-"&amp;$B48,Database!$1:$1048576,20,FALSE)</f>
        <v>62.430546017555471</v>
      </c>
      <c r="W48" s="128">
        <f>VLOOKUP($B$9&amp;"-"&amp;$B48,Database!$1:$1048576,21,FALSE)</f>
        <v>-12.743537808641976</v>
      </c>
      <c r="X48" s="128">
        <f>VLOOKUP($B$9&amp;"-"&amp;$B48,Database!$1:$1048576,22,FALSE)</f>
        <v>39.374752671151576</v>
      </c>
      <c r="Y48" s="128">
        <f>VLOOKUP($B$9&amp;"-"&amp;$B48,Database!$1:$1048576,23,FALSE)</f>
        <v>-8.3812735568339605</v>
      </c>
      <c r="Z48" s="112"/>
      <c r="AA48" s="128">
        <f>VLOOKUP($B$9&amp;"-"&amp;$B48,Database!$1:$1048576,24,FALSE)</f>
        <v>-3.9708636836628517</v>
      </c>
      <c r="AB48" s="128">
        <f>VLOOKUP($B$9&amp;"-"&amp;$B48,Database!$1:$1048576,25,FALSE)</f>
        <v>1.6715367455305246</v>
      </c>
      <c r="AC48" s="107"/>
      <c r="AD48" s="129">
        <f>VLOOKUP($B$9&amp;"-"&amp;$B48,Database!$1:$1048576,26,FALSE)</f>
        <v>0.11960132890365449</v>
      </c>
      <c r="AE48" s="129">
        <f>VLOOKUP($B$9&amp;"-"&amp;$B48,Database!$1:$1048576,27,FALSE)</f>
        <v>0.10963455149501661</v>
      </c>
      <c r="AF48" s="129">
        <f>VLOOKUP($B$9&amp;"-"&amp;$B48,Database!$1:$1048576,28,FALSE)</f>
        <v>7.3089700996677748E-2</v>
      </c>
      <c r="AG48" s="129">
        <f>VLOOKUP($B$9&amp;"-"&amp;$B48,Database!$1:$1048576,29,FALSE)</f>
        <v>1.6611295681063124E-2</v>
      </c>
      <c r="AH48" s="129">
        <f>VLOOKUP($B$9&amp;"-"&amp;$B48,Database!$1:$1048576,30,FALSE)</f>
        <v>3.3222591362126247E-3</v>
      </c>
      <c r="AI48" s="129">
        <f>VLOOKUP($B$9&amp;"-"&amp;$B48,Database!$1:$1048576,31,FALSE)</f>
        <v>9.9667774086378731E-3</v>
      </c>
      <c r="AJ48" s="130"/>
      <c r="AK48" s="129">
        <f>VLOOKUP($B$9&amp;"-"&amp;$B48,Database!$1:$1048576,32,FALSE)</f>
        <v>0.11073825503355705</v>
      </c>
      <c r="AL48" s="129">
        <f>VLOOKUP($B$9&amp;"-"&amp;$B48,Database!$1:$1048576,33,FALSE)</f>
        <v>9.3959731543624164E-2</v>
      </c>
      <c r="AM48" s="129">
        <f>VLOOKUP($B$9&amp;"-"&amp;$B48,Database!$1:$1048576,34,FALSE)</f>
        <v>6.3758389261744972E-2</v>
      </c>
      <c r="AN48" s="129">
        <f>VLOOKUP($B$9&amp;"-"&amp;$B48,Database!$1:$1048576,35,FALSE)</f>
        <v>1.0067114093959731E-2</v>
      </c>
      <c r="AO48" s="129">
        <f>VLOOKUP($B$9&amp;"-"&amp;$B48,Database!$1:$1048576,36,FALSE)</f>
        <v>1.6778523489932886E-2</v>
      </c>
      <c r="AP48" s="129">
        <f>VLOOKUP($B$9&amp;"-"&amp;$B48,Database!$1:$1048576,37,FALSE)</f>
        <v>2.0134228187919462E-2</v>
      </c>
      <c r="AQ48" s="103"/>
      <c r="AR48" s="129">
        <f>VLOOKUP($B$9&amp;"-"&amp;$B48,Database!$1:$1048576,38,FALSE)</f>
        <v>9.7643097643097643E-2</v>
      </c>
      <c r="AS48" s="129">
        <f>VLOOKUP($B$9&amp;"-"&amp;$B48,Database!$1:$1048576,39,FALSE)</f>
        <v>8.7542087542087546E-2</v>
      </c>
      <c r="AT48" s="129">
        <f>VLOOKUP($B$9&amp;"-"&amp;$B48,Database!$1:$1048576,40,FALSE)</f>
        <v>3.3670033670033669E-2</v>
      </c>
      <c r="AU48" s="129">
        <f>VLOOKUP($B$9&amp;"-"&amp;$B48,Database!$1:$1048576,41,FALSE)</f>
        <v>1.6835016835016835E-2</v>
      </c>
      <c r="AV48" s="129">
        <f>VLOOKUP($B$9&amp;"-"&amp;$B48,Database!$1:$1048576,42,FALSE)</f>
        <v>3.3670033670033669E-3</v>
      </c>
      <c r="AW48" s="129">
        <f>VLOOKUP($B$9&amp;"-"&amp;$B48,Database!$1:$1048576,43,FALSE)</f>
        <v>6.7340067340067337E-3</v>
      </c>
      <c r="AX48" s="103"/>
      <c r="AY48" s="129">
        <f>VLOOKUP($B$9&amp;"-"&amp;$B48,Database!$1:$1048576,44,FALSE)</f>
        <v>9.4276094276094277E-2</v>
      </c>
      <c r="AZ48" s="129">
        <f>VLOOKUP($B$9&amp;"-"&amp;$B48,Database!$1:$1048576,45,FALSE)</f>
        <v>8.4175084175084181E-2</v>
      </c>
      <c r="BA48" s="129">
        <f>VLOOKUP($B$9&amp;"-"&amp;$B48,Database!$1:$1048576,46,FALSE)</f>
        <v>4.3771043771043773E-2</v>
      </c>
      <c r="BB48" s="129">
        <f>VLOOKUP($B$9&amp;"-"&amp;$B48,Database!$1:$1048576,47,FALSE)</f>
        <v>2.3569023569023569E-2</v>
      </c>
      <c r="BC48" s="129">
        <f>VLOOKUP($B$9&amp;"-"&amp;$B48,Database!$1:$1048576,48,FALSE)</f>
        <v>2.0202020202020204E-2</v>
      </c>
      <c r="BD48" s="129">
        <f>VLOOKUP($B$9&amp;"-"&amp;$B48,Database!$1:$1048576,49,FALSE)</f>
        <v>3.3670033670033669E-3</v>
      </c>
      <c r="BE48" s="130"/>
      <c r="BF48" s="129">
        <f>VLOOKUP($B$9&amp;"-"&amp;$B48,Database!$1:$1048576,50,FALSE)</f>
        <v>8.4175084175084181E-2</v>
      </c>
      <c r="BG48" s="129">
        <f>VLOOKUP($B$9&amp;"-"&amp;$B48,Database!$1:$1048576,51,FALSE)</f>
        <v>5.0505050505050504E-2</v>
      </c>
      <c r="BH48" s="129">
        <f>VLOOKUP($B$9&amp;"-"&amp;$B48,Database!$1:$1048576,52,FALSE)</f>
        <v>2.3569023569023569E-2</v>
      </c>
      <c r="BI48" s="129">
        <f>VLOOKUP($B$9&amp;"-"&amp;$B48,Database!$1:$1048576,53,FALSE)</f>
        <v>1.3468013468013467E-2</v>
      </c>
      <c r="BJ48" s="129">
        <f>VLOOKUP($B$9&amp;"-"&amp;$B48,Database!$1:$1048576,54,FALSE)</f>
        <v>6.7340067340067337E-3</v>
      </c>
      <c r="BK48" s="129">
        <f>VLOOKUP($B$9&amp;"-"&amp;$B48,Database!$1:$1048576,55,FALSE)</f>
        <v>1.0101010101010102E-2</v>
      </c>
    </row>
    <row r="49" spans="2:63">
      <c r="B49" s="124">
        <v>44348</v>
      </c>
      <c r="D49" s="125">
        <f>VLOOKUP($B$9&amp;"-"&amp;$B49,Database!$1:$1048576,10,FALSE)</f>
        <v>144.60469962222186</v>
      </c>
      <c r="F49" s="127">
        <f>VLOOKUP($B$9&amp;"-"&amp;$B49,Database!$1:$1048576,4,FALSE)</f>
        <v>54.110301768990631</v>
      </c>
      <c r="G49" s="127">
        <f>VLOOKUP($B$9&amp;"-"&amp;$B49,Database!$1:$1048576,5,FALSE)</f>
        <v>25.252257318380032</v>
      </c>
      <c r="H49" s="127">
        <f>VLOOKUP($B$9&amp;"-"&amp;$B49,Database!$1:$1048576,6,FALSE)</f>
        <v>37.412070759625394</v>
      </c>
      <c r="I49" s="127">
        <f>VLOOKUP($B$9&amp;"-"&amp;$B49,Database!$1:$1048576,7,FALSE)</f>
        <v>44.65761511216057</v>
      </c>
      <c r="J49" s="127">
        <f>VLOOKUP($B$9&amp;"-"&amp;$B49,Database!$1:$1048576,8,FALSE)</f>
        <v>9.854340231120668</v>
      </c>
      <c r="K49" s="127">
        <f>VLOOKUP($B$9&amp;"-"&amp;$B49,Database!$1:$1048576,9,FALSE)</f>
        <v>6.8782678360600435</v>
      </c>
      <c r="L49" s="112"/>
      <c r="M49" s="128">
        <f>VLOOKUP($B$9&amp;"-"&amp;$B49,Database!$1:$1048576,12,FALSE)</f>
        <v>65.009239420013827</v>
      </c>
      <c r="N49" s="128">
        <f>VLOOKUP($B$9&amp;"-"&amp;$B49,Database!$1:$1048576,13,FALSE)</f>
        <v>-7.1979060636905636</v>
      </c>
      <c r="O49" s="128">
        <f>VLOOKUP($B$9&amp;"-"&amp;$B49,Database!$1:$1048576,14,FALSE)</f>
        <v>45.189504373177833</v>
      </c>
      <c r="P49" s="128">
        <f>VLOOKUP($B$9&amp;"-"&amp;$B49,Database!$1:$1048576,15,FALSE)</f>
        <v>-12.659143518518515</v>
      </c>
      <c r="Q49" s="128">
        <f>VLOOKUP($B$9&amp;"-"&amp;$B49,Database!$1:$1048576,16,FALSE)</f>
        <v>21.105355808563719</v>
      </c>
      <c r="R49" s="128">
        <f>VLOOKUP($B$9&amp;"-"&amp;$B49,Database!$1:$1048576,17,FALSE)</f>
        <v>-14.452038995253066</v>
      </c>
      <c r="S49" s="112"/>
      <c r="T49" s="128">
        <f>VLOOKUP($B$9&amp;"-"&amp;$B49,Database!$1:$1048576,18,FALSE)</f>
        <v>53.69</v>
      </c>
      <c r="U49" s="128">
        <f>VLOOKUP($B$9&amp;"-"&amp;$B49,Database!$1:$1048576,19,FALSE)</f>
        <v>0.21634504141792793</v>
      </c>
      <c r="V49" s="128">
        <f>VLOOKUP($B$9&amp;"-"&amp;$B49,Database!$1:$1048576,20,FALSE)</f>
        <v>65.940289319790708</v>
      </c>
      <c r="W49" s="128">
        <f>VLOOKUP($B$9&amp;"-"&amp;$B49,Database!$1:$1048576,21,FALSE)</f>
        <v>-5.2183659372597084</v>
      </c>
      <c r="X49" s="128">
        <f>VLOOKUP($B$9&amp;"-"&amp;$B49,Database!$1:$1048576,22,FALSE)</f>
        <v>43.86756852972588</v>
      </c>
      <c r="Y49" s="128">
        <f>VLOOKUP($B$9&amp;"-"&amp;$B49,Database!$1:$1048576,23,FALSE)</f>
        <v>-3.5636746701609701</v>
      </c>
      <c r="Z49" s="112"/>
      <c r="AA49" s="128">
        <f>VLOOKUP($B$9&amp;"-"&amp;$B49,Database!$1:$1048576,24,FALSE)</f>
        <v>-2.3527105185766102</v>
      </c>
      <c r="AB49" s="128">
        <f>VLOOKUP($B$9&amp;"-"&amp;$B49,Database!$1:$1048576,25,FALSE)</f>
        <v>1.9390581717451525</v>
      </c>
      <c r="AC49" s="107"/>
      <c r="AD49" s="129">
        <f>VLOOKUP($B$9&amp;"-"&amp;$B49,Database!$1:$1048576,26,FALSE)</f>
        <v>0.15666666666666668</v>
      </c>
      <c r="AE49" s="129">
        <f>VLOOKUP($B$9&amp;"-"&amp;$B49,Database!$1:$1048576,27,FALSE)</f>
        <v>0.11</v>
      </c>
      <c r="AF49" s="129">
        <f>VLOOKUP($B$9&amp;"-"&amp;$B49,Database!$1:$1048576,28,FALSE)</f>
        <v>5.6666666666666664E-2</v>
      </c>
      <c r="AG49" s="129">
        <f>VLOOKUP($B$9&amp;"-"&amp;$B49,Database!$1:$1048576,29,FALSE)</f>
        <v>2.6666666666666668E-2</v>
      </c>
      <c r="AH49" s="129">
        <f>VLOOKUP($B$9&amp;"-"&amp;$B49,Database!$1:$1048576,30,FALSE)</f>
        <v>6.6666666666666671E-3</v>
      </c>
      <c r="AI49" s="129">
        <f>VLOOKUP($B$9&amp;"-"&amp;$B49,Database!$1:$1048576,31,FALSE)</f>
        <v>0</v>
      </c>
      <c r="AJ49" s="130"/>
      <c r="AK49" s="129">
        <f>VLOOKUP($B$9&amp;"-"&amp;$B49,Database!$1:$1048576,32,FALSE)</f>
        <v>0.13043478260869565</v>
      </c>
      <c r="AL49" s="129">
        <f>VLOOKUP($B$9&amp;"-"&amp;$B49,Database!$1:$1048576,33,FALSE)</f>
        <v>4.6822742474916385E-2</v>
      </c>
      <c r="AM49" s="129">
        <f>VLOOKUP($B$9&amp;"-"&amp;$B49,Database!$1:$1048576,34,FALSE)</f>
        <v>6.354515050167224E-2</v>
      </c>
      <c r="AN49" s="129">
        <f>VLOOKUP($B$9&amp;"-"&amp;$B49,Database!$1:$1048576,35,FALSE)</f>
        <v>3.678929765886288E-2</v>
      </c>
      <c r="AO49" s="129">
        <f>VLOOKUP($B$9&amp;"-"&amp;$B49,Database!$1:$1048576,36,FALSE)</f>
        <v>3.3444816053511705E-3</v>
      </c>
      <c r="AP49" s="129">
        <f>VLOOKUP($B$9&amp;"-"&amp;$B49,Database!$1:$1048576,37,FALSE)</f>
        <v>6.688963210702341E-3</v>
      </c>
      <c r="AQ49" s="103"/>
      <c r="AR49" s="129">
        <f>VLOOKUP($B$9&amp;"-"&amp;$B49,Database!$1:$1048576,38,FALSE)</f>
        <v>0.11486486486486487</v>
      </c>
      <c r="AS49" s="129">
        <f>VLOOKUP($B$9&amp;"-"&amp;$B49,Database!$1:$1048576,39,FALSE)</f>
        <v>5.4054054054054057E-2</v>
      </c>
      <c r="AT49" s="129">
        <f>VLOOKUP($B$9&amp;"-"&amp;$B49,Database!$1:$1048576,40,FALSE)</f>
        <v>5.7432432432432436E-2</v>
      </c>
      <c r="AU49" s="129">
        <f>VLOOKUP($B$9&amp;"-"&amp;$B49,Database!$1:$1048576,41,FALSE)</f>
        <v>1.6891891891891893E-2</v>
      </c>
      <c r="AV49" s="129">
        <f>VLOOKUP($B$9&amp;"-"&amp;$B49,Database!$1:$1048576,42,FALSE)</f>
        <v>0</v>
      </c>
      <c r="AW49" s="129">
        <f>VLOOKUP($B$9&amp;"-"&amp;$B49,Database!$1:$1048576,43,FALSE)</f>
        <v>3.3783783783783786E-3</v>
      </c>
      <c r="AX49" s="103"/>
      <c r="AY49" s="129">
        <f>VLOOKUP($B$9&amp;"-"&amp;$B49,Database!$1:$1048576,44,FALSE)</f>
        <v>0.12925170068027211</v>
      </c>
      <c r="AZ49" s="129">
        <f>VLOOKUP($B$9&amp;"-"&amp;$B49,Database!$1:$1048576,45,FALSE)</f>
        <v>5.1020408163265307E-2</v>
      </c>
      <c r="BA49" s="129">
        <f>VLOOKUP($B$9&amp;"-"&amp;$B49,Database!$1:$1048576,46,FALSE)</f>
        <v>5.7823129251700682E-2</v>
      </c>
      <c r="BB49" s="129">
        <f>VLOOKUP($B$9&amp;"-"&amp;$B49,Database!$1:$1048576,47,FALSE)</f>
        <v>2.3809523809523808E-2</v>
      </c>
      <c r="BC49" s="129">
        <f>VLOOKUP($B$9&amp;"-"&amp;$B49,Database!$1:$1048576,48,FALSE)</f>
        <v>3.4013605442176869E-3</v>
      </c>
      <c r="BD49" s="129">
        <f>VLOOKUP($B$9&amp;"-"&amp;$B49,Database!$1:$1048576,49,FALSE)</f>
        <v>1.020408163265306E-2</v>
      </c>
      <c r="BE49" s="130"/>
      <c r="BF49" s="129">
        <f>VLOOKUP($B$9&amp;"-"&amp;$B49,Database!$1:$1048576,50,FALSE)</f>
        <v>0.10884353741496598</v>
      </c>
      <c r="BG49" s="129">
        <f>VLOOKUP($B$9&amp;"-"&amp;$B49,Database!$1:$1048576,51,FALSE)</f>
        <v>4.4217687074829932E-2</v>
      </c>
      <c r="BH49" s="129">
        <f>VLOOKUP($B$9&amp;"-"&amp;$B49,Database!$1:$1048576,52,FALSE)</f>
        <v>3.0612244897959183E-2</v>
      </c>
      <c r="BI49" s="129">
        <f>VLOOKUP($B$9&amp;"-"&amp;$B49,Database!$1:$1048576,53,FALSE)</f>
        <v>1.3605442176870748E-2</v>
      </c>
      <c r="BJ49" s="129">
        <f>VLOOKUP($B$9&amp;"-"&amp;$B49,Database!$1:$1048576,54,FALSE)</f>
        <v>0</v>
      </c>
      <c r="BK49" s="129">
        <f>VLOOKUP($B$9&amp;"-"&amp;$B49,Database!$1:$1048576,55,FALSE)</f>
        <v>6.8027210884353739E-3</v>
      </c>
    </row>
    <row r="50" spans="2:63">
      <c r="B50" s="124">
        <v>44440</v>
      </c>
      <c r="D50" s="125">
        <f>VLOOKUP($B$9&amp;"-"&amp;$B50,Database!$1:$1048576,10,FALSE)</f>
        <v>136.33864841209993</v>
      </c>
      <c r="F50" s="127">
        <f>VLOOKUP($B$9&amp;"-"&amp;$B50,Database!$1:$1048576,4,FALSE)</f>
        <v>42.345607648924364</v>
      </c>
      <c r="G50" s="127">
        <f>VLOOKUP($B$9&amp;"-"&amp;$B50,Database!$1:$1048576,5,FALSE)</f>
        <v>23.404800000000002</v>
      </c>
      <c r="H50" s="127">
        <f>VLOOKUP($B$9&amp;"-"&amp;$B50,Database!$1:$1048576,6,FALSE)</f>
        <v>24.691358024691365</v>
      </c>
      <c r="I50" s="127">
        <f>VLOOKUP($B$9&amp;"-"&amp;$B50,Database!$1:$1048576,7,FALSE)</f>
        <v>27.328987150415717</v>
      </c>
      <c r="J50" s="127">
        <f>VLOOKUP($B$9&amp;"-"&amp;$B50,Database!$1:$1048576,8,FALSE)</f>
        <v>1.7754942767950046</v>
      </c>
      <c r="K50" s="127">
        <f>VLOOKUP($B$9&amp;"-"&amp;$B50,Database!$1:$1048576,9,FALSE)</f>
        <v>5.0983048660505483</v>
      </c>
      <c r="L50" s="112"/>
      <c r="M50" s="128">
        <f>VLOOKUP($B$9&amp;"-"&amp;$B50,Database!$1:$1048576,12,FALSE)</f>
        <v>63.433020266930299</v>
      </c>
      <c r="N50" s="128">
        <f>VLOOKUP($B$9&amp;"-"&amp;$B50,Database!$1:$1048576,13,FALSE)</f>
        <v>-15.88006283723789</v>
      </c>
      <c r="O50" s="128">
        <f>VLOOKUP($B$9&amp;"-"&amp;$B50,Database!$1:$1048576,14,FALSE)</f>
        <v>43.773391709625017</v>
      </c>
      <c r="P50" s="128">
        <f>VLOOKUP($B$9&amp;"-"&amp;$B50,Database!$1:$1048576,15,FALSE)</f>
        <v>-15.704843820733366</v>
      </c>
      <c r="Q50" s="128">
        <f>VLOOKUP($B$9&amp;"-"&amp;$B50,Database!$1:$1048576,16,FALSE)</f>
        <v>25.118906064209273</v>
      </c>
      <c r="R50" s="128">
        <f>VLOOKUP($B$9&amp;"-"&amp;$B50,Database!$1:$1048576,17,FALSE)</f>
        <v>-10.94121581450654</v>
      </c>
      <c r="S50" s="112"/>
      <c r="T50" s="128">
        <f>VLOOKUP($B$9&amp;"-"&amp;$B50,Database!$1:$1048576,18,FALSE)</f>
        <v>49.395626019002634</v>
      </c>
      <c r="U50" s="128">
        <f>VLOOKUP($B$9&amp;"-"&amp;$B50,Database!$1:$1048576,19,FALSE)</f>
        <v>-0.95950225820355828</v>
      </c>
      <c r="V50" s="128">
        <f>VLOOKUP($B$9&amp;"-"&amp;$B50,Database!$1:$1048576,20,FALSE)</f>
        <v>67.426109569368705</v>
      </c>
      <c r="W50" s="128">
        <f>VLOOKUP($B$9&amp;"-"&amp;$B50,Database!$1:$1048576,21,FALSE)</f>
        <v>-5.6</v>
      </c>
      <c r="X50" s="128">
        <f>VLOOKUP($B$9&amp;"-"&amp;$B50,Database!$1:$1048576,22,FALSE)</f>
        <v>58.577442747250323</v>
      </c>
      <c r="Y50" s="128">
        <f>VLOOKUP($B$9&amp;"-"&amp;$B50,Database!$1:$1048576,23,FALSE)</f>
        <v>-0.4264987244897957</v>
      </c>
      <c r="Z50" s="112"/>
      <c r="AA50" s="128">
        <f>VLOOKUP($B$9&amp;"-"&amp;$B50,Database!$1:$1048576,24,FALSE)</f>
        <v>-3.287002253944403</v>
      </c>
      <c r="AB50" s="128">
        <f>VLOOKUP($B$9&amp;"-"&amp;$B50,Database!$1:$1048576,25,FALSE)</f>
        <v>4.0030302508565621</v>
      </c>
      <c r="AC50" s="107"/>
      <c r="AD50" s="129">
        <f>VLOOKUP($B$9&amp;"-"&amp;$B50,Database!$1:$1048576,26,FALSE)</f>
        <v>0.16182572614107885</v>
      </c>
      <c r="AE50" s="129">
        <f>VLOOKUP($B$9&amp;"-"&amp;$B50,Database!$1:$1048576,27,FALSE)</f>
        <v>7.0539419087136929E-2</v>
      </c>
      <c r="AF50" s="129">
        <f>VLOOKUP($B$9&amp;"-"&amp;$B50,Database!$1:$1048576,28,FALSE)</f>
        <v>2.0746887966804978E-2</v>
      </c>
      <c r="AG50" s="129">
        <f>VLOOKUP($B$9&amp;"-"&amp;$B50,Database!$1:$1048576,29,FALSE)</f>
        <v>8.2987551867219917E-3</v>
      </c>
      <c r="AH50" s="129">
        <f>VLOOKUP($B$9&amp;"-"&amp;$B50,Database!$1:$1048576,30,FALSE)</f>
        <v>0</v>
      </c>
      <c r="AI50" s="129">
        <f>VLOOKUP($B$9&amp;"-"&amp;$B50,Database!$1:$1048576,31,FALSE)</f>
        <v>8.2987551867219917E-3</v>
      </c>
      <c r="AJ50" s="130"/>
      <c r="AK50" s="129">
        <f>VLOOKUP($B$9&amp;"-"&amp;$B50,Database!$1:$1048576,32,FALSE)</f>
        <v>0.12017167381974249</v>
      </c>
      <c r="AL50" s="129">
        <f>VLOOKUP($B$9&amp;"-"&amp;$B50,Database!$1:$1048576,33,FALSE)</f>
        <v>4.2918454935622317E-2</v>
      </c>
      <c r="AM50" s="129">
        <f>VLOOKUP($B$9&amp;"-"&amp;$B50,Database!$1:$1048576,34,FALSE)</f>
        <v>2.1459227467811159E-2</v>
      </c>
      <c r="AN50" s="129">
        <f>VLOOKUP($B$9&amp;"-"&amp;$B50,Database!$1:$1048576,35,FALSE)</f>
        <v>1.2875536480686695E-2</v>
      </c>
      <c r="AO50" s="129">
        <f>VLOOKUP($B$9&amp;"-"&amp;$B50,Database!$1:$1048576,36,FALSE)</f>
        <v>1.7167381974248927E-2</v>
      </c>
      <c r="AP50" s="129">
        <f>VLOOKUP($B$9&amp;"-"&amp;$B50,Database!$1:$1048576,37,FALSE)</f>
        <v>8.5836909871244635E-3</v>
      </c>
      <c r="AQ50" s="103"/>
      <c r="AR50" s="129">
        <f>VLOOKUP($B$9&amp;"-"&amp;$B50,Database!$1:$1048576,38,FALSE)</f>
        <v>9.8712446351931327E-2</v>
      </c>
      <c r="AS50" s="129">
        <f>VLOOKUP($B$9&amp;"-"&amp;$B50,Database!$1:$1048576,39,FALSE)</f>
        <v>4.2918454935622317E-2</v>
      </c>
      <c r="AT50" s="129">
        <f>VLOOKUP($B$9&amp;"-"&amp;$B50,Database!$1:$1048576,40,FALSE)</f>
        <v>2.1459227467811159E-2</v>
      </c>
      <c r="AU50" s="129">
        <f>VLOOKUP($B$9&amp;"-"&amp;$B50,Database!$1:$1048576,41,FALSE)</f>
        <v>0</v>
      </c>
      <c r="AV50" s="129">
        <f>VLOOKUP($B$9&amp;"-"&amp;$B50,Database!$1:$1048576,42,FALSE)</f>
        <v>0</v>
      </c>
      <c r="AW50" s="129">
        <f>VLOOKUP($B$9&amp;"-"&amp;$B50,Database!$1:$1048576,43,FALSE)</f>
        <v>4.2918454935622317E-3</v>
      </c>
      <c r="AX50" s="103"/>
      <c r="AY50" s="129">
        <f>VLOOKUP($B$9&amp;"-"&amp;$B50,Database!$1:$1048576,44,FALSE)</f>
        <v>0.10683760683760683</v>
      </c>
      <c r="AZ50" s="129">
        <f>VLOOKUP($B$9&amp;"-"&amp;$B50,Database!$1:$1048576,45,FALSE)</f>
        <v>2.564102564102564E-2</v>
      </c>
      <c r="BA50" s="129">
        <f>VLOOKUP($B$9&amp;"-"&amp;$B50,Database!$1:$1048576,46,FALSE)</f>
        <v>2.564102564102564E-2</v>
      </c>
      <c r="BB50" s="129">
        <f>VLOOKUP($B$9&amp;"-"&amp;$B50,Database!$1:$1048576,47,FALSE)</f>
        <v>1.282051282051282E-2</v>
      </c>
      <c r="BC50" s="129">
        <f>VLOOKUP($B$9&amp;"-"&amp;$B50,Database!$1:$1048576,48,FALSE)</f>
        <v>8.5470085470085479E-3</v>
      </c>
      <c r="BD50" s="129">
        <f>VLOOKUP($B$9&amp;"-"&amp;$B50,Database!$1:$1048576,49,FALSE)</f>
        <v>1.7094017094017096E-2</v>
      </c>
      <c r="BE50" s="130"/>
      <c r="BF50" s="129">
        <f>VLOOKUP($B$9&amp;"-"&amp;$B50,Database!$1:$1048576,50,FALSE)</f>
        <v>0.1072961373390558</v>
      </c>
      <c r="BG50" s="129">
        <f>VLOOKUP($B$9&amp;"-"&amp;$B50,Database!$1:$1048576,51,FALSE)</f>
        <v>1.2875536480686695E-2</v>
      </c>
      <c r="BH50" s="129">
        <f>VLOOKUP($B$9&amp;"-"&amp;$B50,Database!$1:$1048576,52,FALSE)</f>
        <v>1.7167381974248927E-2</v>
      </c>
      <c r="BI50" s="129">
        <f>VLOOKUP($B$9&amp;"-"&amp;$B50,Database!$1:$1048576,53,FALSE)</f>
        <v>4.2918454935622317E-3</v>
      </c>
      <c r="BJ50" s="129">
        <f>VLOOKUP($B$9&amp;"-"&amp;$B50,Database!$1:$1048576,54,FALSE)</f>
        <v>1.2875536480686695E-2</v>
      </c>
      <c r="BK50" s="129">
        <f>VLOOKUP($B$9&amp;"-"&amp;$B50,Database!$1:$1048576,55,FALSE)</f>
        <v>1.7167381974248927E-2</v>
      </c>
    </row>
    <row r="51" spans="2:63">
      <c r="B51" s="124">
        <v>44531</v>
      </c>
      <c r="D51" s="125">
        <f>VLOOKUP($B$9&amp;"-"&amp;$B51,Database!$1:$1048576,10,FALSE)</f>
        <v>144.61236517647447</v>
      </c>
      <c r="F51" s="127">
        <f>VLOOKUP($B$9&amp;"-"&amp;$B51,Database!$1:$1048576,4,FALSE)</f>
        <v>52.117617894395607</v>
      </c>
      <c r="G51" s="127">
        <f>VLOOKUP($B$9&amp;"-"&amp;$B51,Database!$1:$1048576,5,FALSE)</f>
        <v>31.066001668963111</v>
      </c>
      <c r="H51" s="127">
        <f>VLOOKUP($B$9&amp;"-"&amp;$B51,Database!$1:$1048576,6,FALSE)</f>
        <v>40.404739919975377</v>
      </c>
      <c r="I51" s="127">
        <f>VLOOKUP($B$9&amp;"-"&amp;$B51,Database!$1:$1048576,7,FALSE)</f>
        <v>47.590625655498556</v>
      </c>
      <c r="J51" s="127">
        <f>VLOOKUP($B$9&amp;"-"&amp;$B51,Database!$1:$1048576,8,FALSE)</f>
        <v>38.366356018482257</v>
      </c>
      <c r="K51" s="127">
        <f>VLOOKUP($B$9&amp;"-"&amp;$B51,Database!$1:$1048576,9,FALSE)</f>
        <v>-10.844568181384796</v>
      </c>
      <c r="L51" s="112"/>
      <c r="M51" s="128">
        <f>VLOOKUP($B$9&amp;"-"&amp;$B51,Database!$1:$1048576,12,FALSE)</f>
        <v>37.358498086734699</v>
      </c>
      <c r="N51" s="128">
        <f>VLOOKUP($B$9&amp;"-"&amp;$B51,Database!$1:$1048576,13,FALSE)</f>
        <v>-5.6888334774477665</v>
      </c>
      <c r="O51" s="128">
        <f>VLOOKUP($B$9&amp;"-"&amp;$B51,Database!$1:$1048576,14,FALSE)</f>
        <v>42.325095718760878</v>
      </c>
      <c r="P51" s="128">
        <f>VLOOKUP($B$9&amp;"-"&amp;$B51,Database!$1:$1048576,15,FALSE)</f>
        <v>-4.3683238123553281</v>
      </c>
      <c r="Q51" s="128">
        <f>VLOOKUP($B$9&amp;"-"&amp;$B51,Database!$1:$1048576,16,FALSE)</f>
        <v>26.812572972230488</v>
      </c>
      <c r="R51" s="128">
        <f>VLOOKUP($B$9&amp;"-"&amp;$B51,Database!$1:$1048576,17,FALSE)</f>
        <v>10.079365079365081</v>
      </c>
      <c r="S51" s="112"/>
      <c r="T51" s="128">
        <f>VLOOKUP($B$9&amp;"-"&amp;$B51,Database!$1:$1048576,18,FALSE)</f>
        <v>51.772850189291511</v>
      </c>
      <c r="U51" s="128">
        <f>VLOOKUP($B$9&amp;"-"&amp;$B51,Database!$1:$1048576,19,FALSE)</f>
        <v>2.60067306151416</v>
      </c>
      <c r="V51" s="128">
        <f>VLOOKUP($B$9&amp;"-"&amp;$B51,Database!$1:$1048576,20,FALSE)</f>
        <v>64.557137573964496</v>
      </c>
      <c r="W51" s="128">
        <f>VLOOKUP($B$9&amp;"-"&amp;$B51,Database!$1:$1048576,21,FALSE)</f>
        <v>-7.4634180494293894</v>
      </c>
      <c r="X51" s="128">
        <f>VLOOKUP($B$9&amp;"-"&amp;$B51,Database!$1:$1048576,22,FALSE)</f>
        <v>46.954392408937863</v>
      </c>
      <c r="Y51" s="128">
        <f>VLOOKUP($B$9&amp;"-"&amp;$B51,Database!$1:$1048576,23,FALSE)</f>
        <v>6.5597667638483976</v>
      </c>
      <c r="Z51" s="112"/>
      <c r="AA51" s="128">
        <f>VLOOKUP($B$9&amp;"-"&amp;$B51,Database!$1:$1048576,24,FALSE)</f>
        <v>-2.6548157348289316</v>
      </c>
      <c r="AB51" s="128">
        <f>VLOOKUP($B$9&amp;"-"&amp;$B51,Database!$1:$1048576,25,FALSE)</f>
        <v>2.3161563160780014</v>
      </c>
      <c r="AC51" s="107"/>
      <c r="AD51" s="129">
        <f>VLOOKUP($B$9&amp;"-"&amp;$B51,Database!$1:$1048576,26,FALSE)</f>
        <v>0.18181818181818182</v>
      </c>
      <c r="AE51" s="129">
        <f>VLOOKUP($B$9&amp;"-"&amp;$B51,Database!$1:$1048576,27,FALSE)</f>
        <v>9.5454545454545459E-2</v>
      </c>
      <c r="AF51" s="129">
        <f>VLOOKUP($B$9&amp;"-"&amp;$B51,Database!$1:$1048576,28,FALSE)</f>
        <v>5.909090909090909E-2</v>
      </c>
      <c r="AG51" s="129">
        <f>VLOOKUP($B$9&amp;"-"&amp;$B51,Database!$1:$1048576,29,FALSE)</f>
        <v>1.3636363636363636E-2</v>
      </c>
      <c r="AH51" s="129">
        <f>VLOOKUP($B$9&amp;"-"&amp;$B51,Database!$1:$1048576,30,FALSE)</f>
        <v>0</v>
      </c>
      <c r="AI51" s="129">
        <f>VLOOKUP($B$9&amp;"-"&amp;$B51,Database!$1:$1048576,31,FALSE)</f>
        <v>0</v>
      </c>
      <c r="AJ51" s="130"/>
      <c r="AK51" s="129">
        <f>VLOOKUP($B$9&amp;"-"&amp;$B51,Database!$1:$1048576,32,FALSE)</f>
        <v>0.11009174311926606</v>
      </c>
      <c r="AL51" s="129">
        <f>VLOOKUP($B$9&amp;"-"&amp;$B51,Database!$1:$1048576,33,FALSE)</f>
        <v>5.0458715596330278E-2</v>
      </c>
      <c r="AM51" s="129">
        <f>VLOOKUP($B$9&amp;"-"&amp;$B51,Database!$1:$1048576,34,FALSE)</f>
        <v>5.5045871559633031E-2</v>
      </c>
      <c r="AN51" s="129">
        <f>VLOOKUP($B$9&amp;"-"&amp;$B51,Database!$1:$1048576,35,FALSE)</f>
        <v>3.669724770642202E-2</v>
      </c>
      <c r="AO51" s="129">
        <f>VLOOKUP($B$9&amp;"-"&amp;$B51,Database!$1:$1048576,36,FALSE)</f>
        <v>4.5871559633027525E-3</v>
      </c>
      <c r="AP51" s="129">
        <f>VLOOKUP($B$9&amp;"-"&amp;$B51,Database!$1:$1048576,37,FALSE)</f>
        <v>1.3761467889908258E-2</v>
      </c>
      <c r="AQ51" s="103"/>
      <c r="AR51" s="129">
        <f>VLOOKUP($B$9&amp;"-"&amp;$B51,Database!$1:$1048576,38,FALSE)</f>
        <v>9.7222222222222224E-2</v>
      </c>
      <c r="AS51" s="129">
        <f>VLOOKUP($B$9&amp;"-"&amp;$B51,Database!$1:$1048576,39,FALSE)</f>
        <v>5.0925925925925923E-2</v>
      </c>
      <c r="AT51" s="129">
        <f>VLOOKUP($B$9&amp;"-"&amp;$B51,Database!$1:$1048576,40,FALSE)</f>
        <v>2.3148148148148147E-2</v>
      </c>
      <c r="AU51" s="129">
        <f>VLOOKUP($B$9&amp;"-"&amp;$B51,Database!$1:$1048576,41,FALSE)</f>
        <v>3.2407407407407406E-2</v>
      </c>
      <c r="AV51" s="129">
        <f>VLOOKUP($B$9&amp;"-"&amp;$B51,Database!$1:$1048576,42,FALSE)</f>
        <v>0</v>
      </c>
      <c r="AW51" s="129">
        <f>VLOOKUP($B$9&amp;"-"&amp;$B51,Database!$1:$1048576,43,FALSE)</f>
        <v>0</v>
      </c>
      <c r="AX51" s="103"/>
      <c r="AY51" s="129">
        <f>VLOOKUP($B$9&amp;"-"&amp;$B51,Database!$1:$1048576,44,FALSE)</f>
        <v>0.10091743119266056</v>
      </c>
      <c r="AZ51" s="129">
        <f>VLOOKUP($B$9&amp;"-"&amp;$B51,Database!$1:$1048576,45,FALSE)</f>
        <v>5.5045871559633031E-2</v>
      </c>
      <c r="BA51" s="129">
        <f>VLOOKUP($B$9&amp;"-"&amp;$B51,Database!$1:$1048576,46,FALSE)</f>
        <v>3.2110091743119268E-2</v>
      </c>
      <c r="BB51" s="129">
        <f>VLOOKUP($B$9&amp;"-"&amp;$B51,Database!$1:$1048576,47,FALSE)</f>
        <v>4.5871559633027525E-2</v>
      </c>
      <c r="BC51" s="129">
        <f>VLOOKUP($B$9&amp;"-"&amp;$B51,Database!$1:$1048576,48,FALSE)</f>
        <v>0</v>
      </c>
      <c r="BD51" s="129">
        <f>VLOOKUP($B$9&amp;"-"&amp;$B51,Database!$1:$1048576,49,FALSE)</f>
        <v>0</v>
      </c>
      <c r="BE51" s="130"/>
      <c r="BF51" s="129">
        <f>VLOOKUP($B$9&amp;"-"&amp;$B51,Database!$1:$1048576,50,FALSE)</f>
        <v>8.7962962962962965E-2</v>
      </c>
      <c r="BG51" s="129">
        <f>VLOOKUP($B$9&amp;"-"&amp;$B51,Database!$1:$1048576,51,FALSE)</f>
        <v>5.0925925925925923E-2</v>
      </c>
      <c r="BH51" s="129">
        <f>VLOOKUP($B$9&amp;"-"&amp;$B51,Database!$1:$1048576,52,FALSE)</f>
        <v>2.7777777777777776E-2</v>
      </c>
      <c r="BI51" s="129">
        <f>VLOOKUP($B$9&amp;"-"&amp;$B51,Database!$1:$1048576,53,FALSE)</f>
        <v>1.8518518518518517E-2</v>
      </c>
      <c r="BJ51" s="129">
        <f>VLOOKUP($B$9&amp;"-"&amp;$B51,Database!$1:$1048576,54,FALSE)</f>
        <v>0</v>
      </c>
      <c r="BK51" s="129">
        <f>VLOOKUP($B$9&amp;"-"&amp;$B51,Database!$1:$1048576,55,FALSE)</f>
        <v>0</v>
      </c>
    </row>
    <row r="52" spans="2:63">
      <c r="B52" s="124">
        <v>44621</v>
      </c>
      <c r="D52" s="125">
        <f>VLOOKUP($B$9&amp;"-"&amp;$B52,Database!$1:$1048576,10,FALSE)</f>
        <v>137.54878215658408</v>
      </c>
      <c r="F52" s="127">
        <f>VLOOKUP($B$9&amp;"-"&amp;$B52,Database!$1:$1048576,4,FALSE)</f>
        <v>57.816983738973313</v>
      </c>
      <c r="G52" s="127">
        <f>VLOOKUP($B$9&amp;"-"&amp;$B52,Database!$1:$1048576,5,FALSE)</f>
        <v>36.9140625</v>
      </c>
      <c r="H52" s="127">
        <f>VLOOKUP($B$9&amp;"-"&amp;$B52,Database!$1:$1048576,6,FALSE)</f>
        <v>15.584310988214447</v>
      </c>
      <c r="I52" s="127">
        <f>VLOOKUP($B$9&amp;"-"&amp;$B52,Database!$1:$1048576,7,FALSE)</f>
        <v>23.39249654586035</v>
      </c>
      <c r="J52" s="127">
        <f>VLOOKUP($B$9&amp;"-"&amp;$B52,Database!$1:$1048576,8,FALSE)</f>
        <v>73.841688368055557</v>
      </c>
      <c r="K52" s="127">
        <f>VLOOKUP($B$9&amp;"-"&amp;$B52,Database!$1:$1048576,9,FALSE)</f>
        <v>-7.046444893187374</v>
      </c>
      <c r="L52" s="112"/>
      <c r="M52" s="128">
        <f>VLOOKUP($B$9&amp;"-"&amp;$B52,Database!$1:$1048576,12,FALSE)</f>
        <v>8.3312337280591251</v>
      </c>
      <c r="N52" s="128">
        <f>VLOOKUP($B$9&amp;"-"&amp;$B52,Database!$1:$1048576,13,FALSE)</f>
        <v>-9.3045438779049618</v>
      </c>
      <c r="O52" s="128">
        <f>VLOOKUP($B$9&amp;"-"&amp;$B52,Database!$1:$1048576,14,FALSE)</f>
        <v>45.058482986767487</v>
      </c>
      <c r="P52" s="128">
        <f>VLOOKUP($B$9&amp;"-"&amp;$B52,Database!$1:$1048576,15,FALSE)</f>
        <v>-4.0968676281764154</v>
      </c>
      <c r="Q52" s="128">
        <f>VLOOKUP($B$9&amp;"-"&amp;$B52,Database!$1:$1048576,16,FALSE)</f>
        <v>18.176711088917326</v>
      </c>
      <c r="R52" s="128">
        <f>VLOOKUP($B$9&amp;"-"&amp;$B52,Database!$1:$1048576,17,FALSE)</f>
        <v>12.109375</v>
      </c>
      <c r="S52" s="112"/>
      <c r="T52" s="128">
        <f>VLOOKUP($B$9&amp;"-"&amp;$B52,Database!$1:$1048576,18,FALSE)</f>
        <v>33.333333333333336</v>
      </c>
      <c r="U52" s="128">
        <f>VLOOKUP($B$9&amp;"-"&amp;$B52,Database!$1:$1048576,19,FALSE)</f>
        <v>0.72489795918367339</v>
      </c>
      <c r="V52" s="128">
        <f>VLOOKUP($B$9&amp;"-"&amp;$B52,Database!$1:$1048576,20,FALSE)</f>
        <v>66.759058950784208</v>
      </c>
      <c r="W52" s="128">
        <f>VLOOKUP($B$9&amp;"-"&amp;$B52,Database!$1:$1048576,21,FALSE)</f>
        <v>-2.6777469990766392</v>
      </c>
      <c r="X52" s="128">
        <f>VLOOKUP($B$9&amp;"-"&amp;$B52,Database!$1:$1048576,22,FALSE)</f>
        <v>48.561807781248731</v>
      </c>
      <c r="Y52" s="128">
        <f>VLOOKUP($B$9&amp;"-"&amp;$B52,Database!$1:$1048576,23,FALSE)</f>
        <v>6.2677041127326181</v>
      </c>
      <c r="Z52" s="112"/>
      <c r="AA52" s="128">
        <f>VLOOKUP($B$9&amp;"-"&amp;$B52,Database!$1:$1048576,24,FALSE)</f>
        <v>0.5626942134878643</v>
      </c>
      <c r="AB52" s="128">
        <f>VLOOKUP($B$9&amp;"-"&amp;$B52,Database!$1:$1048576,25,FALSE)</f>
        <v>6.0574001736111116</v>
      </c>
      <c r="AC52" s="107"/>
      <c r="AD52" s="129">
        <f>VLOOKUP($B$9&amp;"-"&amp;$B52,Database!$1:$1048576,26,FALSE)</f>
        <v>0.1702127659574468</v>
      </c>
      <c r="AE52" s="129">
        <f>VLOOKUP($B$9&amp;"-"&amp;$B52,Database!$1:$1048576,27,FALSE)</f>
        <v>0.14893617021276595</v>
      </c>
      <c r="AF52" s="129">
        <f>VLOOKUP($B$9&amp;"-"&amp;$B52,Database!$1:$1048576,28,FALSE)</f>
        <v>2.1276595744680851E-2</v>
      </c>
      <c r="AG52" s="129">
        <f>VLOOKUP($B$9&amp;"-"&amp;$B52,Database!$1:$1048576,29,FALSE)</f>
        <v>2.1276595744680851E-2</v>
      </c>
      <c r="AH52" s="129">
        <f>VLOOKUP($B$9&amp;"-"&amp;$B52,Database!$1:$1048576,30,FALSE)</f>
        <v>0</v>
      </c>
      <c r="AI52" s="129">
        <f>VLOOKUP($B$9&amp;"-"&amp;$B52,Database!$1:$1048576,31,FALSE)</f>
        <v>5.3191489361702126E-3</v>
      </c>
      <c r="AJ52" s="130"/>
      <c r="AK52" s="129">
        <f>VLOOKUP($B$9&amp;"-"&amp;$B52,Database!$1:$1048576,32,FALSE)</f>
        <v>0.11475409836065574</v>
      </c>
      <c r="AL52" s="129">
        <f>VLOOKUP($B$9&amp;"-"&amp;$B52,Database!$1:$1048576,33,FALSE)</f>
        <v>7.1038251366120214E-2</v>
      </c>
      <c r="AM52" s="129">
        <f>VLOOKUP($B$9&amp;"-"&amp;$B52,Database!$1:$1048576,34,FALSE)</f>
        <v>4.3715846994535519E-2</v>
      </c>
      <c r="AN52" s="129">
        <f>VLOOKUP($B$9&amp;"-"&amp;$B52,Database!$1:$1048576,35,FALSE)</f>
        <v>4.9180327868852458E-2</v>
      </c>
      <c r="AO52" s="129">
        <f>VLOOKUP($B$9&amp;"-"&amp;$B52,Database!$1:$1048576,36,FALSE)</f>
        <v>1.092896174863388E-2</v>
      </c>
      <c r="AP52" s="129">
        <f>VLOOKUP($B$9&amp;"-"&amp;$B52,Database!$1:$1048576,37,FALSE)</f>
        <v>5.4644808743169399E-3</v>
      </c>
      <c r="AQ52" s="103"/>
      <c r="AR52" s="129">
        <f>VLOOKUP($B$9&amp;"-"&amp;$B52,Database!$1:$1048576,38,FALSE)</f>
        <v>8.7912087912087919E-2</v>
      </c>
      <c r="AS52" s="129">
        <f>VLOOKUP($B$9&amp;"-"&amp;$B52,Database!$1:$1048576,39,FALSE)</f>
        <v>8.2417582417582416E-2</v>
      </c>
      <c r="AT52" s="129">
        <f>VLOOKUP($B$9&amp;"-"&amp;$B52,Database!$1:$1048576,40,FALSE)</f>
        <v>3.8461538461538464E-2</v>
      </c>
      <c r="AU52" s="129">
        <f>VLOOKUP($B$9&amp;"-"&amp;$B52,Database!$1:$1048576,41,FALSE)</f>
        <v>3.2967032967032968E-2</v>
      </c>
      <c r="AV52" s="129">
        <f>VLOOKUP($B$9&amp;"-"&amp;$B52,Database!$1:$1048576,42,FALSE)</f>
        <v>0</v>
      </c>
      <c r="AW52" s="129">
        <f>VLOOKUP($B$9&amp;"-"&amp;$B52,Database!$1:$1048576,43,FALSE)</f>
        <v>1.098901098901099E-2</v>
      </c>
      <c r="AX52" s="103"/>
      <c r="AY52" s="129">
        <f>VLOOKUP($B$9&amp;"-"&amp;$B52,Database!$1:$1048576,44,FALSE)</f>
        <v>8.2872928176795577E-2</v>
      </c>
      <c r="AZ52" s="129">
        <f>VLOOKUP($B$9&amp;"-"&amp;$B52,Database!$1:$1048576,45,FALSE)</f>
        <v>6.0773480662983423E-2</v>
      </c>
      <c r="BA52" s="129">
        <f>VLOOKUP($B$9&amp;"-"&amp;$B52,Database!$1:$1048576,46,FALSE)</f>
        <v>2.2099447513812154E-2</v>
      </c>
      <c r="BB52" s="129">
        <f>VLOOKUP($B$9&amp;"-"&amp;$B52,Database!$1:$1048576,47,FALSE)</f>
        <v>4.4198895027624308E-2</v>
      </c>
      <c r="BC52" s="129">
        <f>VLOOKUP($B$9&amp;"-"&amp;$B52,Database!$1:$1048576,48,FALSE)</f>
        <v>5.5248618784530384E-3</v>
      </c>
      <c r="BD52" s="129">
        <f>VLOOKUP($B$9&amp;"-"&amp;$B52,Database!$1:$1048576,49,FALSE)</f>
        <v>1.1049723756906077E-2</v>
      </c>
      <c r="BE52" s="130"/>
      <c r="BF52" s="129">
        <f>VLOOKUP($B$9&amp;"-"&amp;$B52,Database!$1:$1048576,50,FALSE)</f>
        <v>7.1428571428571425E-2</v>
      </c>
      <c r="BG52" s="129">
        <f>VLOOKUP($B$9&amp;"-"&amp;$B52,Database!$1:$1048576,51,FALSE)</f>
        <v>4.3956043956043959E-2</v>
      </c>
      <c r="BH52" s="129">
        <f>VLOOKUP($B$9&amp;"-"&amp;$B52,Database!$1:$1048576,52,FALSE)</f>
        <v>3.2967032967032968E-2</v>
      </c>
      <c r="BI52" s="129">
        <f>VLOOKUP($B$9&amp;"-"&amp;$B52,Database!$1:$1048576,53,FALSE)</f>
        <v>3.8461538461538464E-2</v>
      </c>
      <c r="BJ52" s="129">
        <f>VLOOKUP($B$9&amp;"-"&amp;$B52,Database!$1:$1048576,54,FALSE)</f>
        <v>1.098901098901099E-2</v>
      </c>
      <c r="BK52" s="129">
        <f>VLOOKUP($B$9&amp;"-"&amp;$B52,Database!$1:$1048576,55,FALSE)</f>
        <v>1.098901098901099E-2</v>
      </c>
    </row>
    <row r="53" spans="2:63">
      <c r="B53" s="124">
        <v>44713</v>
      </c>
      <c r="D53" s="125">
        <f>VLOOKUP($B$9&amp;"-"&amp;$B53,Database!$1:$1048576,10,FALSE)</f>
        <v>111.81563367782299</v>
      </c>
      <c r="F53" s="127">
        <f>VLOOKUP($B$9&amp;"-"&amp;$B53,Database!$1:$1048576,4,FALSE)</f>
        <v>36.291152263374485</v>
      </c>
      <c r="G53" s="127">
        <f>VLOOKUP($B$9&amp;"-"&amp;$B53,Database!$1:$1048576,5,FALSE)</f>
        <v>18.081275720164609</v>
      </c>
      <c r="H53" s="127">
        <f>VLOOKUP($B$9&amp;"-"&amp;$B53,Database!$1:$1048576,6,FALSE)</f>
        <v>-30.598422496570649</v>
      </c>
      <c r="I53" s="127">
        <f>VLOOKUP($B$9&amp;"-"&amp;$B53,Database!$1:$1048576,7,FALSE)</f>
        <v>-20.770372958336974</v>
      </c>
      <c r="J53" s="127">
        <f>VLOOKUP($B$9&amp;"-"&amp;$B53,Database!$1:$1048576,8,FALSE)</f>
        <v>95.318618725525084</v>
      </c>
      <c r="K53" s="127">
        <f>VLOOKUP($B$9&amp;"-"&amp;$B53,Database!$1:$1048576,9,FALSE)</f>
        <v>-30.287200511362382</v>
      </c>
      <c r="L53" s="112"/>
      <c r="M53" s="128">
        <f>VLOOKUP($B$9&amp;"-"&amp;$B53,Database!$1:$1048576,12,FALSE)</f>
        <v>-46.139534883720934</v>
      </c>
      <c r="N53" s="128">
        <f>VLOOKUP($B$9&amp;"-"&amp;$B53,Database!$1:$1048576,13,FALSE)</f>
        <v>-25.215455487226958</v>
      </c>
      <c r="O53" s="128">
        <f>VLOOKUP($B$9&amp;"-"&amp;$B53,Database!$1:$1048576,14,FALSE)</f>
        <v>14.528934559221199</v>
      </c>
      <c r="P53" s="128">
        <f>VLOOKUP($B$9&amp;"-"&amp;$B53,Database!$1:$1048576,15,FALSE)</f>
        <v>-18.514844938173642</v>
      </c>
      <c r="Q53" s="128">
        <f>VLOOKUP($B$9&amp;"-"&amp;$B53,Database!$1:$1048576,16,FALSE)</f>
        <v>12.775243007339816</v>
      </c>
      <c r="R53" s="128">
        <f>VLOOKUP($B$9&amp;"-"&amp;$B53,Database!$1:$1048576,17,FALSE)</f>
        <v>3.0152747470739936</v>
      </c>
      <c r="S53" s="112"/>
      <c r="T53" s="128">
        <f>VLOOKUP($B$9&amp;"-"&amp;$B53,Database!$1:$1048576,18,FALSE)</f>
        <v>1.3672255273120606</v>
      </c>
      <c r="U53" s="128">
        <f>VLOOKUP($B$9&amp;"-"&amp;$B53,Database!$1:$1048576,19,FALSE)</f>
        <v>-1.4573691705233176</v>
      </c>
      <c r="V53" s="128">
        <f>VLOOKUP($B$9&amp;"-"&amp;$B53,Database!$1:$1048576,20,FALSE)</f>
        <v>40.786797337278109</v>
      </c>
      <c r="W53" s="128">
        <f>VLOOKUP($B$9&amp;"-"&amp;$B53,Database!$1:$1048576,21,FALSE)</f>
        <v>-5.3061224489795915</v>
      </c>
      <c r="X53" s="128">
        <f>VLOOKUP($B$9&amp;"-"&amp;$B53,Database!$1:$1048576,22,FALSE)</f>
        <v>40.800970328608976</v>
      </c>
      <c r="Y53" s="128">
        <f>VLOOKUP($B$9&amp;"-"&amp;$B53,Database!$1:$1048576,23,FALSE)</f>
        <v>20.192743764172338</v>
      </c>
      <c r="Z53" s="112"/>
      <c r="AA53" s="128">
        <f>VLOOKUP($B$9&amp;"-"&amp;$B53,Database!$1:$1048576,24,FALSE)</f>
        <v>4.7823129251700687</v>
      </c>
      <c r="AB53" s="128">
        <f>VLOOKUP($B$9&amp;"-"&amp;$B53,Database!$1:$1048576,25,FALSE)</f>
        <v>12.383219954648528</v>
      </c>
      <c r="AC53" s="107"/>
      <c r="AD53" s="129">
        <f>VLOOKUP($B$9&amp;"-"&amp;$B53,Database!$1:$1048576,26,FALSE)</f>
        <v>0.15942028985507245</v>
      </c>
      <c r="AE53" s="129">
        <f>VLOOKUP($B$9&amp;"-"&amp;$B53,Database!$1:$1048576,27,FALSE)</f>
        <v>0.10144927536231885</v>
      </c>
      <c r="AF53" s="129">
        <f>VLOOKUP($B$9&amp;"-"&amp;$B53,Database!$1:$1048576,28,FALSE)</f>
        <v>5.3140096618357488E-2</v>
      </c>
      <c r="AG53" s="129">
        <f>VLOOKUP($B$9&amp;"-"&amp;$B53,Database!$1:$1048576,29,FALSE)</f>
        <v>3.3816425120772944E-2</v>
      </c>
      <c r="AH53" s="129">
        <f>VLOOKUP($B$9&amp;"-"&amp;$B53,Database!$1:$1048576,30,FALSE)</f>
        <v>4.830917874396135E-3</v>
      </c>
      <c r="AI53" s="129">
        <f>VLOOKUP($B$9&amp;"-"&amp;$B53,Database!$1:$1048576,31,FALSE)</f>
        <v>0</v>
      </c>
      <c r="AJ53" s="130"/>
      <c r="AK53" s="129">
        <f>VLOOKUP($B$9&amp;"-"&amp;$B53,Database!$1:$1048576,32,FALSE)</f>
        <v>0.10552763819095477</v>
      </c>
      <c r="AL53" s="129">
        <f>VLOOKUP($B$9&amp;"-"&amp;$B53,Database!$1:$1048576,33,FALSE)</f>
        <v>9.0452261306532666E-2</v>
      </c>
      <c r="AM53" s="129">
        <f>VLOOKUP($B$9&amp;"-"&amp;$B53,Database!$1:$1048576,34,FALSE)</f>
        <v>7.0351758793969849E-2</v>
      </c>
      <c r="AN53" s="129">
        <f>VLOOKUP($B$9&amp;"-"&amp;$B53,Database!$1:$1048576,35,FALSE)</f>
        <v>6.5326633165829151E-2</v>
      </c>
      <c r="AO53" s="129">
        <f>VLOOKUP($B$9&amp;"-"&amp;$B53,Database!$1:$1048576,36,FALSE)</f>
        <v>2.5125628140703519E-2</v>
      </c>
      <c r="AP53" s="129">
        <f>VLOOKUP($B$9&amp;"-"&amp;$B53,Database!$1:$1048576,37,FALSE)</f>
        <v>5.0251256281407036E-3</v>
      </c>
      <c r="AQ53" s="103"/>
      <c r="AR53" s="129">
        <f>VLOOKUP($B$9&amp;"-"&amp;$B53,Database!$1:$1048576,38,FALSE)</f>
        <v>0.1065989847715736</v>
      </c>
      <c r="AS53" s="129">
        <f>VLOOKUP($B$9&amp;"-"&amp;$B53,Database!$1:$1048576,39,FALSE)</f>
        <v>0.10152284263959391</v>
      </c>
      <c r="AT53" s="129">
        <f>VLOOKUP($B$9&amp;"-"&amp;$B53,Database!$1:$1048576,40,FALSE)</f>
        <v>8.6294416243654817E-2</v>
      </c>
      <c r="AU53" s="129">
        <f>VLOOKUP($B$9&amp;"-"&amp;$B53,Database!$1:$1048576,41,FALSE)</f>
        <v>4.060913705583756E-2</v>
      </c>
      <c r="AV53" s="129">
        <f>VLOOKUP($B$9&amp;"-"&amp;$B53,Database!$1:$1048576,42,FALSE)</f>
        <v>5.076142131979695E-3</v>
      </c>
      <c r="AW53" s="129">
        <f>VLOOKUP($B$9&amp;"-"&amp;$B53,Database!$1:$1048576,43,FALSE)</f>
        <v>1.015228426395939E-2</v>
      </c>
      <c r="AX53" s="103"/>
      <c r="AY53" s="129">
        <f>VLOOKUP($B$9&amp;"-"&amp;$B53,Database!$1:$1048576,44,FALSE)</f>
        <v>0.1306532663316583</v>
      </c>
      <c r="AZ53" s="129">
        <f>VLOOKUP($B$9&amp;"-"&amp;$B53,Database!$1:$1048576,45,FALSE)</f>
        <v>7.0351758793969849E-2</v>
      </c>
      <c r="BA53" s="129">
        <f>VLOOKUP($B$9&amp;"-"&amp;$B53,Database!$1:$1048576,46,FALSE)</f>
        <v>7.0351758793969849E-2</v>
      </c>
      <c r="BB53" s="129">
        <f>VLOOKUP($B$9&amp;"-"&amp;$B53,Database!$1:$1048576,47,FALSE)</f>
        <v>6.5326633165829151E-2</v>
      </c>
      <c r="BC53" s="129">
        <f>VLOOKUP($B$9&amp;"-"&amp;$B53,Database!$1:$1048576,48,FALSE)</f>
        <v>0</v>
      </c>
      <c r="BD53" s="129">
        <f>VLOOKUP($B$9&amp;"-"&amp;$B53,Database!$1:$1048576,49,FALSE)</f>
        <v>1.507537688442211E-2</v>
      </c>
      <c r="BE53" s="130"/>
      <c r="BF53" s="129">
        <f>VLOOKUP($B$9&amp;"-"&amp;$B53,Database!$1:$1048576,50,FALSE)</f>
        <v>9.5959595959595953E-2</v>
      </c>
      <c r="BG53" s="129">
        <f>VLOOKUP($B$9&amp;"-"&amp;$B53,Database!$1:$1048576,51,FALSE)</f>
        <v>7.0707070707070704E-2</v>
      </c>
      <c r="BH53" s="129">
        <f>VLOOKUP($B$9&amp;"-"&amp;$B53,Database!$1:$1048576,52,FALSE)</f>
        <v>3.5353535353535352E-2</v>
      </c>
      <c r="BI53" s="129">
        <f>VLOOKUP($B$9&amp;"-"&amp;$B53,Database!$1:$1048576,53,FALSE)</f>
        <v>5.0505050505050504E-2</v>
      </c>
      <c r="BJ53" s="129">
        <f>VLOOKUP($B$9&amp;"-"&amp;$B53,Database!$1:$1048576,54,FALSE)</f>
        <v>1.0101010101010102E-2</v>
      </c>
      <c r="BK53" s="129">
        <f>VLOOKUP($B$9&amp;"-"&amp;$B53,Database!$1:$1048576,55,FALSE)</f>
        <v>2.5252525252525252E-2</v>
      </c>
    </row>
    <row r="54" spans="2:63">
      <c r="B54" s="124">
        <v>44805</v>
      </c>
      <c r="D54" s="125">
        <f>VLOOKUP($B$9&amp;"-"&amp;$B54,Database!$1:$1048576,10,FALSE)</f>
        <v>120.65126370369205</v>
      </c>
      <c r="F54" s="127">
        <f>VLOOKUP($B$9&amp;"-"&amp;$B54,Database!$1:$1048576,4,FALSE)</f>
        <v>40.948275862068961</v>
      </c>
      <c r="G54" s="127">
        <f>VLOOKUP($B$9&amp;"-"&amp;$B54,Database!$1:$1048576,5,FALSE)</f>
        <v>27.602556173984745</v>
      </c>
      <c r="H54" s="127">
        <f>VLOOKUP($B$9&amp;"-"&amp;$B54,Database!$1:$1048576,6,FALSE)</f>
        <v>-16.330812854442346</v>
      </c>
      <c r="I54" s="127">
        <f>VLOOKUP($B$9&amp;"-"&amp;$B54,Database!$1:$1048576,7,FALSE)</f>
        <v>-5.7164461247637046</v>
      </c>
      <c r="J54" s="127">
        <f>VLOOKUP($B$9&amp;"-"&amp;$B54,Database!$1:$1048576,8,FALSE)</f>
        <v>83.211720226843099</v>
      </c>
      <c r="K54" s="127">
        <f>VLOOKUP($B$9&amp;"-"&amp;$B54,Database!$1:$1048576,9,FALSE)</f>
        <v>-24.962050936076913</v>
      </c>
      <c r="L54" s="112"/>
      <c r="M54" s="128">
        <f>VLOOKUP($B$9&amp;"-"&amp;$B54,Database!$1:$1048576,12,FALSE)</f>
        <v>-34.407151290268175</v>
      </c>
      <c r="N54" s="128">
        <f>VLOOKUP($B$9&amp;"-"&amp;$B54,Database!$1:$1048576,13,FALSE)</f>
        <v>-18.465028355387524</v>
      </c>
      <c r="O54" s="128">
        <f>VLOOKUP($B$9&amp;"-"&amp;$B54,Database!$1:$1048576,14,FALSE)</f>
        <v>14.705496523678342</v>
      </c>
      <c r="P54" s="128">
        <f>VLOOKUP($B$9&amp;"-"&amp;$B54,Database!$1:$1048576,15,FALSE)</f>
        <v>-7.4234404536861991</v>
      </c>
      <c r="Q54" s="128">
        <f>VLOOKUP($B$9&amp;"-"&amp;$B54,Database!$1:$1048576,16,FALSE)</f>
        <v>15.850661625708886</v>
      </c>
      <c r="R54" s="128">
        <f>VLOOKUP($B$9&amp;"-"&amp;$B54,Database!$1:$1048576,17,FALSE)</f>
        <v>14.911153119092624</v>
      </c>
      <c r="S54" s="112"/>
      <c r="T54" s="128">
        <f>VLOOKUP($B$9&amp;"-"&amp;$B54,Database!$1:$1048576,18,FALSE)</f>
        <v>16.022684310018903</v>
      </c>
      <c r="U54" s="128">
        <f>VLOOKUP($B$9&amp;"-"&amp;$B54,Database!$1:$1048576,19,FALSE)</f>
        <v>4.6831955922865012</v>
      </c>
      <c r="V54" s="128">
        <f>VLOOKUP($B$9&amp;"-"&amp;$B54,Database!$1:$1048576,20,FALSE)</f>
        <v>46.925032505967515</v>
      </c>
      <c r="W54" s="128">
        <f>VLOOKUP($B$9&amp;"-"&amp;$B54,Database!$1:$1048576,21,FALSE)</f>
        <v>0</v>
      </c>
      <c r="X54" s="128">
        <f>VLOOKUP($B$9&amp;"-"&amp;$B54,Database!$1:$1048576,22,FALSE)</f>
        <v>41.852748803417164</v>
      </c>
      <c r="Y54" s="128">
        <f>VLOOKUP($B$9&amp;"-"&amp;$B54,Database!$1:$1048576,23,FALSE)</f>
        <v>17.32514177693762</v>
      </c>
      <c r="Z54" s="112"/>
      <c r="AA54" s="128">
        <f>VLOOKUP($B$9&amp;"-"&amp;$B54,Database!$1:$1048576,24,FALSE)</f>
        <v>3.7748148148148148</v>
      </c>
      <c r="AB54" s="128">
        <f>VLOOKUP($B$9&amp;"-"&amp;$B54,Database!$1:$1048576,25,FALSE)</f>
        <v>9.0958489394321642</v>
      </c>
      <c r="AC54" s="107"/>
      <c r="AD54" s="129">
        <f>VLOOKUP($B$9&amp;"-"&amp;$B54,Database!$1:$1048576,26,FALSE)</f>
        <v>0.13901345291479822</v>
      </c>
      <c r="AE54" s="129">
        <f>VLOOKUP($B$9&amp;"-"&amp;$B54,Database!$1:$1048576,27,FALSE)</f>
        <v>9.417040358744394E-2</v>
      </c>
      <c r="AF54" s="129">
        <f>VLOOKUP($B$9&amp;"-"&amp;$B54,Database!$1:$1048576,28,FALSE)</f>
        <v>6.726457399103139E-2</v>
      </c>
      <c r="AG54" s="129">
        <f>VLOOKUP($B$9&amp;"-"&amp;$B54,Database!$1:$1048576,29,FALSE)</f>
        <v>3.1390134529147982E-2</v>
      </c>
      <c r="AH54" s="129">
        <f>VLOOKUP($B$9&amp;"-"&amp;$B54,Database!$1:$1048576,30,FALSE)</f>
        <v>1.7937219730941704E-2</v>
      </c>
      <c r="AI54" s="129">
        <f>VLOOKUP($B$9&amp;"-"&amp;$B54,Database!$1:$1048576,31,FALSE)</f>
        <v>0</v>
      </c>
      <c r="AJ54" s="130"/>
      <c r="AK54" s="129">
        <f>VLOOKUP($B$9&amp;"-"&amp;$B54,Database!$1:$1048576,32,FALSE)</f>
        <v>0.11659192825112108</v>
      </c>
      <c r="AL54" s="129">
        <f>VLOOKUP($B$9&amp;"-"&amp;$B54,Database!$1:$1048576,33,FALSE)</f>
        <v>0.11210762331838565</v>
      </c>
      <c r="AM54" s="129">
        <f>VLOOKUP($B$9&amp;"-"&amp;$B54,Database!$1:$1048576,34,FALSE)</f>
        <v>7.1748878923766815E-2</v>
      </c>
      <c r="AN54" s="129">
        <f>VLOOKUP($B$9&amp;"-"&amp;$B54,Database!$1:$1048576,35,FALSE)</f>
        <v>5.3811659192825115E-2</v>
      </c>
      <c r="AO54" s="129">
        <f>VLOOKUP($B$9&amp;"-"&amp;$B54,Database!$1:$1048576,36,FALSE)</f>
        <v>8.9686098654708519E-3</v>
      </c>
      <c r="AP54" s="129">
        <f>VLOOKUP($B$9&amp;"-"&amp;$B54,Database!$1:$1048576,37,FALSE)</f>
        <v>1.7937219730941704E-2</v>
      </c>
      <c r="AQ54" s="103"/>
      <c r="AR54" s="129">
        <f>VLOOKUP($B$9&amp;"-"&amp;$B54,Database!$1:$1048576,38,FALSE)</f>
        <v>9.417040358744394E-2</v>
      </c>
      <c r="AS54" s="129">
        <f>VLOOKUP($B$9&amp;"-"&amp;$B54,Database!$1:$1048576,39,FALSE)</f>
        <v>0.1031390134529148</v>
      </c>
      <c r="AT54" s="129">
        <f>VLOOKUP($B$9&amp;"-"&amp;$B54,Database!$1:$1048576,40,FALSE)</f>
        <v>4.4843049327354258E-2</v>
      </c>
      <c r="AU54" s="129">
        <f>VLOOKUP($B$9&amp;"-"&amp;$B54,Database!$1:$1048576,41,FALSE)</f>
        <v>3.1390134529147982E-2</v>
      </c>
      <c r="AV54" s="129">
        <f>VLOOKUP($B$9&amp;"-"&amp;$B54,Database!$1:$1048576,42,FALSE)</f>
        <v>1.3452914798206279E-2</v>
      </c>
      <c r="AW54" s="129">
        <f>VLOOKUP($B$9&amp;"-"&amp;$B54,Database!$1:$1048576,43,FALSE)</f>
        <v>4.4843049327354259E-3</v>
      </c>
      <c r="AX54" s="103"/>
      <c r="AY54" s="129">
        <f>VLOOKUP($B$9&amp;"-"&amp;$B54,Database!$1:$1048576,44,FALSE)</f>
        <v>8.5585585585585586E-2</v>
      </c>
      <c r="AZ54" s="129">
        <f>VLOOKUP($B$9&amp;"-"&amp;$B54,Database!$1:$1048576,45,FALSE)</f>
        <v>0.1036036036036036</v>
      </c>
      <c r="BA54" s="129">
        <f>VLOOKUP($B$9&amp;"-"&amp;$B54,Database!$1:$1048576,46,FALSE)</f>
        <v>5.4054054054054057E-2</v>
      </c>
      <c r="BB54" s="129">
        <f>VLOOKUP($B$9&amp;"-"&amp;$B54,Database!$1:$1048576,47,FALSE)</f>
        <v>3.6036036036036036E-2</v>
      </c>
      <c r="BC54" s="129">
        <f>VLOOKUP($B$9&amp;"-"&amp;$B54,Database!$1:$1048576,48,FALSE)</f>
        <v>3.1531531531531529E-2</v>
      </c>
      <c r="BD54" s="129">
        <f>VLOOKUP($B$9&amp;"-"&amp;$B54,Database!$1:$1048576,49,FALSE)</f>
        <v>9.0090090090090089E-3</v>
      </c>
      <c r="BE54" s="130"/>
      <c r="BF54" s="129">
        <f>VLOOKUP($B$9&amp;"-"&amp;$B54,Database!$1:$1048576,50,FALSE)</f>
        <v>7.623318385650224E-2</v>
      </c>
      <c r="BG54" s="129">
        <f>VLOOKUP($B$9&amp;"-"&amp;$B54,Database!$1:$1048576,51,FALSE)</f>
        <v>6.2780269058295965E-2</v>
      </c>
      <c r="BH54" s="129">
        <f>VLOOKUP($B$9&amp;"-"&amp;$B54,Database!$1:$1048576,52,FALSE)</f>
        <v>6.2780269058295965E-2</v>
      </c>
      <c r="BI54" s="129">
        <f>VLOOKUP($B$9&amp;"-"&amp;$B54,Database!$1:$1048576,53,FALSE)</f>
        <v>1.3452914798206279E-2</v>
      </c>
      <c r="BJ54" s="129">
        <f>VLOOKUP($B$9&amp;"-"&amp;$B54,Database!$1:$1048576,54,FALSE)</f>
        <v>2.6905829596412557E-2</v>
      </c>
      <c r="BK54" s="129">
        <f>VLOOKUP($B$9&amp;"-"&amp;$B54,Database!$1:$1048576,55,FALSE)</f>
        <v>8.9686098654708519E-3</v>
      </c>
    </row>
    <row r="55" spans="2:63">
      <c r="B55" s="124">
        <v>44896</v>
      </c>
      <c r="D55" s="125">
        <f>VLOOKUP($B$9&amp;"-"&amp;$B55,Database!$1:$1048576,10,FALSE)</f>
        <v>110.18991508954554</v>
      </c>
      <c r="F55" s="127">
        <f>VLOOKUP($B$9&amp;"-"&amp;$B55,Database!$1:$1048576,4,FALSE)</f>
        <v>37.096381252225406</v>
      </c>
      <c r="G55" s="127">
        <f>VLOOKUP($B$9&amp;"-"&amp;$B55,Database!$1:$1048576,5,FALSE)</f>
        <v>18.578449905482039</v>
      </c>
      <c r="H55" s="127">
        <f>VLOOKUP($B$9&amp;"-"&amp;$B55,Database!$1:$1048576,6,FALSE)</f>
        <v>-36.728895329989896</v>
      </c>
      <c r="I55" s="127">
        <f>VLOOKUP($B$9&amp;"-"&amp;$B55,Database!$1:$1048576,7,FALSE)</f>
        <v>-23.869565217391298</v>
      </c>
      <c r="J55" s="127">
        <f>VLOOKUP($B$9&amp;"-"&amp;$B55,Database!$1:$1048576,8,FALSE)</f>
        <v>77.746691871455582</v>
      </c>
      <c r="K55" s="127">
        <f>VLOOKUP($B$9&amp;"-"&amp;$B55,Database!$1:$1048576,9,FALSE)</f>
        <v>-31.801453061535824</v>
      </c>
      <c r="L55" s="112"/>
      <c r="M55" s="128">
        <f>VLOOKUP($B$9&amp;"-"&amp;$B55,Database!$1:$1048576,12,FALSE)</f>
        <v>-36.882797731568999</v>
      </c>
      <c r="N55" s="128">
        <f>VLOOKUP($B$9&amp;"-"&amp;$B55,Database!$1:$1048576,13,FALSE)</f>
        <v>-37.985545660837893</v>
      </c>
      <c r="O55" s="128">
        <f>VLOOKUP($B$9&amp;"-"&amp;$B55,Database!$1:$1048576,14,FALSE)</f>
        <v>2.1852877808556475</v>
      </c>
      <c r="P55" s="128">
        <f>VLOOKUP($B$9&amp;"-"&amp;$B55,Database!$1:$1048576,15,FALSE)</f>
        <v>-16.253077870113881</v>
      </c>
      <c r="Q55" s="128">
        <f>VLOOKUP($B$9&amp;"-"&amp;$B55,Database!$1:$1048576,16,FALSE)</f>
        <v>9.466374269005847</v>
      </c>
      <c r="R55" s="128">
        <f>VLOOKUP($B$9&amp;"-"&amp;$B55,Database!$1:$1048576,17,FALSE)</f>
        <v>7.3234072022160657</v>
      </c>
      <c r="S55" s="112"/>
      <c r="T55" s="128">
        <f>VLOOKUP($B$9&amp;"-"&amp;$B55,Database!$1:$1048576,18,FALSE)</f>
        <v>6.5797107835576973</v>
      </c>
      <c r="U55" s="128">
        <f>VLOOKUP($B$9&amp;"-"&amp;$B55,Database!$1:$1048576,19,FALSE)</f>
        <v>-2.0602469135802477</v>
      </c>
      <c r="V55" s="128">
        <f>VLOOKUP($B$9&amp;"-"&amp;$B55,Database!$1:$1048576,20,FALSE)</f>
        <v>38.524804440065161</v>
      </c>
      <c r="W55" s="128">
        <f>VLOOKUP($B$9&amp;"-"&amp;$B55,Database!$1:$1048576,21,FALSE)</f>
        <v>-3.9760044642857149</v>
      </c>
      <c r="X55" s="128">
        <f>VLOOKUP($B$9&amp;"-"&amp;$B55,Database!$1:$1048576,22,FALSE)</f>
        <v>34.976868760652543</v>
      </c>
      <c r="Y55" s="128">
        <f>VLOOKUP($B$9&amp;"-"&amp;$B55,Database!$1:$1048576,23,FALSE)</f>
        <v>16.888888888888889</v>
      </c>
      <c r="Z55" s="112"/>
      <c r="AA55" s="128">
        <f>VLOOKUP($B$9&amp;"-"&amp;$B55,Database!$1:$1048576,24,FALSE)</f>
        <v>4.1608956602031393</v>
      </c>
      <c r="AB55" s="128">
        <f>VLOOKUP($B$9&amp;"-"&amp;$B55,Database!$1:$1048576,25,FALSE)</f>
        <v>5.2650815635580193</v>
      </c>
      <c r="AC55" s="107"/>
      <c r="AD55" s="129">
        <f>VLOOKUP($B$9&amp;"-"&amp;$B55,Database!$1:$1048576,26,FALSE)</f>
        <v>0.10714285714285714</v>
      </c>
      <c r="AE55" s="129">
        <f>VLOOKUP($B$9&amp;"-"&amp;$B55,Database!$1:$1048576,27,FALSE)</f>
        <v>0.14732142857142858</v>
      </c>
      <c r="AF55" s="129">
        <f>VLOOKUP($B$9&amp;"-"&amp;$B55,Database!$1:$1048576,28,FALSE)</f>
        <v>4.9107142857142856E-2</v>
      </c>
      <c r="AG55" s="129">
        <f>VLOOKUP($B$9&amp;"-"&amp;$B55,Database!$1:$1048576,29,FALSE)</f>
        <v>4.4642857142857144E-2</v>
      </c>
      <c r="AH55" s="129">
        <f>VLOOKUP($B$9&amp;"-"&amp;$B55,Database!$1:$1048576,30,FALSE)</f>
        <v>8.9285714285714281E-3</v>
      </c>
      <c r="AI55" s="129">
        <f>VLOOKUP($B$9&amp;"-"&amp;$B55,Database!$1:$1048576,31,FALSE)</f>
        <v>0</v>
      </c>
      <c r="AJ55" s="130"/>
      <c r="AK55" s="129">
        <f>VLOOKUP($B$9&amp;"-"&amp;$B55,Database!$1:$1048576,32,FALSE)</f>
        <v>8.520179372197309E-2</v>
      </c>
      <c r="AL55" s="129">
        <f>VLOOKUP($B$9&amp;"-"&amp;$B55,Database!$1:$1048576,33,FALSE)</f>
        <v>8.9686098654708515E-2</v>
      </c>
      <c r="AM55" s="129">
        <f>VLOOKUP($B$9&amp;"-"&amp;$B55,Database!$1:$1048576,34,FALSE)</f>
        <v>7.623318385650224E-2</v>
      </c>
      <c r="AN55" s="129">
        <f>VLOOKUP($B$9&amp;"-"&amp;$B55,Database!$1:$1048576,35,FALSE)</f>
        <v>5.3811659192825115E-2</v>
      </c>
      <c r="AO55" s="129">
        <f>VLOOKUP($B$9&amp;"-"&amp;$B55,Database!$1:$1048576,36,FALSE)</f>
        <v>8.9686098654708519E-3</v>
      </c>
      <c r="AP55" s="129">
        <f>VLOOKUP($B$9&amp;"-"&amp;$B55,Database!$1:$1048576,37,FALSE)</f>
        <v>4.4843049327354259E-3</v>
      </c>
      <c r="AQ55" s="103"/>
      <c r="AR55" s="129">
        <f>VLOOKUP($B$9&amp;"-"&amp;$B55,Database!$1:$1048576,38,FALSE)</f>
        <v>0.1031390134529148</v>
      </c>
      <c r="AS55" s="129">
        <f>VLOOKUP($B$9&amp;"-"&amp;$B55,Database!$1:$1048576,39,FALSE)</f>
        <v>8.0717488789237665E-2</v>
      </c>
      <c r="AT55" s="129">
        <f>VLOOKUP($B$9&amp;"-"&amp;$B55,Database!$1:$1048576,40,FALSE)</f>
        <v>5.3811659192825115E-2</v>
      </c>
      <c r="AU55" s="129">
        <f>VLOOKUP($B$9&amp;"-"&amp;$B55,Database!$1:$1048576,41,FALSE)</f>
        <v>3.5874439461883408E-2</v>
      </c>
      <c r="AV55" s="129">
        <f>VLOOKUP($B$9&amp;"-"&amp;$B55,Database!$1:$1048576,42,FALSE)</f>
        <v>4.4843049327354259E-3</v>
      </c>
      <c r="AW55" s="129">
        <f>VLOOKUP($B$9&amp;"-"&amp;$B55,Database!$1:$1048576,43,FALSE)</f>
        <v>0</v>
      </c>
      <c r="AX55" s="103"/>
      <c r="AY55" s="129">
        <f>VLOOKUP($B$9&amp;"-"&amp;$B55,Database!$1:$1048576,44,FALSE)</f>
        <v>8.5585585585585586E-2</v>
      </c>
      <c r="AZ55" s="129">
        <f>VLOOKUP($B$9&amp;"-"&amp;$B55,Database!$1:$1048576,45,FALSE)</f>
        <v>7.6576576576576572E-2</v>
      </c>
      <c r="BA55" s="129">
        <f>VLOOKUP($B$9&amp;"-"&amp;$B55,Database!$1:$1048576,46,FALSE)</f>
        <v>8.5585585585585586E-2</v>
      </c>
      <c r="BB55" s="129">
        <f>VLOOKUP($B$9&amp;"-"&amp;$B55,Database!$1:$1048576,47,FALSE)</f>
        <v>4.0540540540540543E-2</v>
      </c>
      <c r="BC55" s="129">
        <f>VLOOKUP($B$9&amp;"-"&amp;$B55,Database!$1:$1048576,48,FALSE)</f>
        <v>9.0090090090090089E-3</v>
      </c>
      <c r="BD55" s="129">
        <f>VLOOKUP($B$9&amp;"-"&amp;$B55,Database!$1:$1048576,49,FALSE)</f>
        <v>4.5045045045045045E-3</v>
      </c>
      <c r="BE55" s="130"/>
      <c r="BF55" s="129">
        <f>VLOOKUP($B$9&amp;"-"&amp;$B55,Database!$1:$1048576,50,FALSE)</f>
        <v>7.2072072072072071E-2</v>
      </c>
      <c r="BG55" s="129">
        <f>VLOOKUP($B$9&amp;"-"&amp;$B55,Database!$1:$1048576,51,FALSE)</f>
        <v>5.8558558558558557E-2</v>
      </c>
      <c r="BH55" s="129">
        <f>VLOOKUP($B$9&amp;"-"&amp;$B55,Database!$1:$1048576,52,FALSE)</f>
        <v>5.4054054054054057E-2</v>
      </c>
      <c r="BI55" s="129">
        <f>VLOOKUP($B$9&amp;"-"&amp;$B55,Database!$1:$1048576,53,FALSE)</f>
        <v>4.0540540540540543E-2</v>
      </c>
      <c r="BJ55" s="129">
        <f>VLOOKUP($B$9&amp;"-"&amp;$B55,Database!$1:$1048576,54,FALSE)</f>
        <v>9.0090090090090089E-3</v>
      </c>
      <c r="BK55" s="129">
        <f>VLOOKUP($B$9&amp;"-"&amp;$B55,Database!$1:$1048576,55,FALSE)</f>
        <v>1.3513513513513514E-2</v>
      </c>
    </row>
    <row r="56" spans="2:63">
      <c r="B56" s="124">
        <v>44986</v>
      </c>
      <c r="D56" s="125">
        <f>VLOOKUP($B$9&amp;"-"&amp;$B56,Database!$1:$1048576,10,FALSE)</f>
        <v>113.25637637256385</v>
      </c>
      <c r="F56" s="127">
        <f>VLOOKUP($B$9&amp;"-"&amp;$B56,Database!$1:$1048576,4,FALSE)</f>
        <v>36.409544249463444</v>
      </c>
      <c r="G56" s="127">
        <f>VLOOKUP($B$9&amp;"-"&amp;$B56,Database!$1:$1048576,5,FALSE)</f>
        <v>13.679271552684339</v>
      </c>
      <c r="H56" s="127">
        <f>VLOOKUP($B$9&amp;"-"&amp;$B56,Database!$1:$1048576,6,FALSE)</f>
        <v>-30.792969462329388</v>
      </c>
      <c r="I56" s="127">
        <f>VLOOKUP($B$9&amp;"-"&amp;$B56,Database!$1:$1048576,7,FALSE)</f>
        <v>-21.089051013588776</v>
      </c>
      <c r="J56" s="127">
        <f>VLOOKUP($B$9&amp;"-"&amp;$B56,Database!$1:$1048576,8,FALSE)</f>
        <v>52.013329223000248</v>
      </c>
      <c r="K56" s="127">
        <f>VLOOKUP($B$9&amp;"-"&amp;$B56,Database!$1:$1048576,9,FALSE)</f>
        <v>-23.530762167125804</v>
      </c>
      <c r="L56" s="112"/>
      <c r="M56" s="128">
        <f>VLOOKUP($B$9&amp;"-"&amp;$B56,Database!$1:$1048576,12,FALSE)</f>
        <v>-8.293342826628697</v>
      </c>
      <c r="N56" s="128">
        <f>VLOOKUP($B$9&amp;"-"&amp;$B56,Database!$1:$1048576,13,FALSE)</f>
        <v>-24.866631005219102</v>
      </c>
      <c r="O56" s="128">
        <f>VLOOKUP($B$9&amp;"-"&amp;$B56,Database!$1:$1048576,14,FALSE)</f>
        <v>17.746363089208909</v>
      </c>
      <c r="P56" s="128">
        <f>VLOOKUP($B$9&amp;"-"&amp;$B56,Database!$1:$1048576,15,FALSE)</f>
        <v>-7.1622553984821105</v>
      </c>
      <c r="Q56" s="128">
        <f>VLOOKUP($B$9&amp;"-"&amp;$B56,Database!$1:$1048576,16,FALSE)</f>
        <v>22.633136094674555</v>
      </c>
      <c r="R56" s="128">
        <f>VLOOKUP($B$9&amp;"-"&amp;$B56,Database!$1:$1048576,17,FALSE)</f>
        <v>14.386165793220886</v>
      </c>
      <c r="S56" s="112"/>
      <c r="T56" s="128">
        <f>VLOOKUP($B$9&amp;"-"&amp;$B56,Database!$1:$1048576,18,FALSE)</f>
        <v>14.283855484393298</v>
      </c>
      <c r="U56" s="128">
        <f>VLOOKUP($B$9&amp;"-"&amp;$B56,Database!$1:$1048576,19,FALSE)</f>
        <v>0</v>
      </c>
      <c r="V56" s="128">
        <f>VLOOKUP($B$9&amp;"-"&amp;$B56,Database!$1:$1048576,20,FALSE)</f>
        <v>48.5595703125</v>
      </c>
      <c r="W56" s="128">
        <f>VLOOKUP($B$9&amp;"-"&amp;$B56,Database!$1:$1048576,21,FALSE)</f>
        <v>0.61686390532544311</v>
      </c>
      <c r="X56" s="128">
        <f>VLOOKUP($B$9&amp;"-"&amp;$B56,Database!$1:$1048576,22,FALSE)</f>
        <v>45.090264009182924</v>
      </c>
      <c r="Y56" s="128">
        <f>VLOOKUP($B$9&amp;"-"&amp;$B56,Database!$1:$1048576,23,FALSE)</f>
        <v>30.757396449704135</v>
      </c>
      <c r="Z56" s="112"/>
      <c r="AA56" s="128">
        <f>VLOOKUP($B$9&amp;"-"&amp;$B56,Database!$1:$1048576,24,FALSE)</f>
        <v>3.0695380279209048</v>
      </c>
      <c r="AB56" s="128">
        <f>VLOOKUP($B$9&amp;"-"&amp;$B56,Database!$1:$1048576,25,FALSE)</f>
        <v>6.9853155410523851</v>
      </c>
      <c r="AC56" s="107"/>
      <c r="AD56" s="129">
        <f>VLOOKUP($B$9&amp;"-"&amp;$B56,Database!$1:$1048576,26,FALSE)</f>
        <v>0</v>
      </c>
      <c r="AE56" s="129">
        <f>VLOOKUP($B$9&amp;"-"&amp;$B56,Database!$1:$1048576,27,FALSE)</f>
        <v>0</v>
      </c>
      <c r="AF56" s="129">
        <f>VLOOKUP($B$9&amp;"-"&amp;$B56,Database!$1:$1048576,28,FALSE)</f>
        <v>0</v>
      </c>
      <c r="AG56" s="129">
        <f>VLOOKUP($B$9&amp;"-"&amp;$B56,Database!$1:$1048576,29,FALSE)</f>
        <v>0</v>
      </c>
      <c r="AH56" s="129">
        <f>VLOOKUP($B$9&amp;"-"&amp;$B56,Database!$1:$1048576,30,FALSE)</f>
        <v>0</v>
      </c>
      <c r="AI56" s="129">
        <f>VLOOKUP($B$9&amp;"-"&amp;$B56,Database!$1:$1048576,31,FALSE)</f>
        <v>0</v>
      </c>
      <c r="AJ56" s="130"/>
      <c r="AK56" s="129">
        <f>VLOOKUP($B$9&amp;"-"&amp;$B56,Database!$1:$1048576,32,FALSE)</f>
        <v>0</v>
      </c>
      <c r="AL56" s="129">
        <f>VLOOKUP($B$9&amp;"-"&amp;$B56,Database!$1:$1048576,33,FALSE)</f>
        <v>0</v>
      </c>
      <c r="AM56" s="129">
        <f>VLOOKUP($B$9&amp;"-"&amp;$B56,Database!$1:$1048576,34,FALSE)</f>
        <v>0</v>
      </c>
      <c r="AN56" s="129">
        <f>VLOOKUP($B$9&amp;"-"&amp;$B56,Database!$1:$1048576,35,FALSE)</f>
        <v>0</v>
      </c>
      <c r="AO56" s="129">
        <f>VLOOKUP($B$9&amp;"-"&amp;$B56,Database!$1:$1048576,36,FALSE)</f>
        <v>0</v>
      </c>
      <c r="AP56" s="129">
        <f>VLOOKUP($B$9&amp;"-"&amp;$B56,Database!$1:$1048576,37,FALSE)</f>
        <v>0</v>
      </c>
      <c r="AQ56" s="103"/>
      <c r="AR56" s="129">
        <f>VLOOKUP($B$9&amp;"-"&amp;$B56,Database!$1:$1048576,38,FALSE)</f>
        <v>0</v>
      </c>
      <c r="AS56" s="129">
        <f>VLOOKUP($B$9&amp;"-"&amp;$B56,Database!$1:$1048576,39,FALSE)</f>
        <v>0</v>
      </c>
      <c r="AT56" s="129">
        <f>VLOOKUP($B$9&amp;"-"&amp;$B56,Database!$1:$1048576,40,FALSE)</f>
        <v>0</v>
      </c>
      <c r="AU56" s="129">
        <f>VLOOKUP($B$9&amp;"-"&amp;$B56,Database!$1:$1048576,41,FALSE)</f>
        <v>0</v>
      </c>
      <c r="AV56" s="129">
        <f>VLOOKUP($B$9&amp;"-"&amp;$B56,Database!$1:$1048576,42,FALSE)</f>
        <v>0</v>
      </c>
      <c r="AW56" s="129">
        <f>VLOOKUP($B$9&amp;"-"&amp;$B56,Database!$1:$1048576,43,FALSE)</f>
        <v>0</v>
      </c>
      <c r="AX56" s="103"/>
      <c r="AY56" s="129">
        <f>VLOOKUP($B$9&amp;"-"&amp;$B56,Database!$1:$1048576,44,FALSE)</f>
        <v>0</v>
      </c>
      <c r="AZ56" s="129">
        <f>VLOOKUP($B$9&amp;"-"&amp;$B56,Database!$1:$1048576,45,FALSE)</f>
        <v>0</v>
      </c>
      <c r="BA56" s="129">
        <f>VLOOKUP($B$9&amp;"-"&amp;$B56,Database!$1:$1048576,46,FALSE)</f>
        <v>0</v>
      </c>
      <c r="BB56" s="129">
        <f>VLOOKUP($B$9&amp;"-"&amp;$B56,Database!$1:$1048576,47,FALSE)</f>
        <v>0</v>
      </c>
      <c r="BC56" s="129">
        <f>VLOOKUP($B$9&amp;"-"&amp;$B56,Database!$1:$1048576,48,FALSE)</f>
        <v>0</v>
      </c>
      <c r="BD56" s="129">
        <f>VLOOKUP($B$9&amp;"-"&amp;$B56,Database!$1:$1048576,49,FALSE)</f>
        <v>0</v>
      </c>
      <c r="BE56" s="130"/>
      <c r="BF56" s="129">
        <f>VLOOKUP($B$9&amp;"-"&amp;$B56,Database!$1:$1048576,50,FALSE)</f>
        <v>0</v>
      </c>
      <c r="BG56" s="129">
        <f>VLOOKUP($B$9&amp;"-"&amp;$B56,Database!$1:$1048576,51,FALSE)</f>
        <v>0</v>
      </c>
      <c r="BH56" s="129">
        <f>VLOOKUP($B$9&amp;"-"&amp;$B56,Database!$1:$1048576,52,FALSE)</f>
        <v>0</v>
      </c>
      <c r="BI56" s="129">
        <f>VLOOKUP($B$9&amp;"-"&amp;$B56,Database!$1:$1048576,53,FALSE)</f>
        <v>0</v>
      </c>
      <c r="BJ56" s="129">
        <f>VLOOKUP($B$9&amp;"-"&amp;$B56,Database!$1:$1048576,54,FALSE)</f>
        <v>0</v>
      </c>
      <c r="BK56" s="129">
        <f>VLOOKUP($B$9&amp;"-"&amp;$B56,Database!$1:$1048576,55,FALSE)</f>
        <v>0</v>
      </c>
    </row>
    <row r="57" spans="2:63">
      <c r="B57" s="124">
        <v>45078</v>
      </c>
      <c r="D57" s="125">
        <f>VLOOKUP($B$9&amp;"-"&amp;$B57,Database!$1:$1048576,10,FALSE)</f>
        <v>111.1761979649628</v>
      </c>
      <c r="F57" s="127">
        <f>VLOOKUP($B$9&amp;"-"&amp;$B57,Database!$1:$1048576,4,FALSE)</f>
        <v>30.822716049382709</v>
      </c>
      <c r="G57" s="127">
        <f>VLOOKUP($B$9&amp;"-"&amp;$B57,Database!$1:$1048576,5,FALSE)</f>
        <v>13.839285714285715</v>
      </c>
      <c r="H57" s="127">
        <f>VLOOKUP($B$9&amp;"-"&amp;$B57,Database!$1:$1048576,6,FALSE)</f>
        <v>-33.048888888888882</v>
      </c>
      <c r="I57" s="127">
        <f>VLOOKUP($B$9&amp;"-"&amp;$B57,Database!$1:$1048576,7,FALSE)</f>
        <v>-27.137990445610455</v>
      </c>
      <c r="J57" s="127">
        <f>VLOOKUP($B$9&amp;"-"&amp;$B57,Database!$1:$1048576,8,FALSE)</f>
        <v>43.000637755102041</v>
      </c>
      <c r="K57" s="127">
        <f>VLOOKUP($B$9&amp;"-"&amp;$B57,Database!$1:$1048576,9,FALSE)</f>
        <v>-22.400779157535915</v>
      </c>
      <c r="L57" s="112"/>
      <c r="M57" s="128">
        <f>VLOOKUP($B$9&amp;"-"&amp;$B57,Database!$1:$1048576,12,FALSE)</f>
        <v>31.760204081632658</v>
      </c>
      <c r="N57" s="128">
        <f>VLOOKUP($B$9&amp;"-"&amp;$B57,Database!$1:$1048576,13,FALSE)</f>
        <v>-20.497123318523371</v>
      </c>
      <c r="O57" s="128">
        <f>VLOOKUP($B$9&amp;"-"&amp;$B57,Database!$1:$1048576,14,FALSE)</f>
        <v>22.561983471074377</v>
      </c>
      <c r="P57" s="128">
        <f>VLOOKUP($B$9&amp;"-"&amp;$B57,Database!$1:$1048576,15,FALSE)</f>
        <v>-4.9446162035994359</v>
      </c>
      <c r="Q57" s="128">
        <f>VLOOKUP($B$9&amp;"-"&amp;$B57,Database!$1:$1048576,16,FALSE)</f>
        <v>28.276925574222872</v>
      </c>
      <c r="R57" s="128">
        <f>VLOOKUP($B$9&amp;"-"&amp;$B57,Database!$1:$1048576,17,FALSE)</f>
        <v>10.874060727667327</v>
      </c>
      <c r="S57" s="112"/>
      <c r="T57" s="128">
        <f>VLOOKUP($B$9&amp;"-"&amp;$B57,Database!$1:$1048576,18,FALSE)</f>
        <v>16.969349521918062</v>
      </c>
      <c r="U57" s="128">
        <f>VLOOKUP($B$9&amp;"-"&amp;$B57,Database!$1:$1048576,19,FALSE)</f>
        <v>-1.7380691860954467</v>
      </c>
      <c r="V57" s="128">
        <f>VLOOKUP($B$9&amp;"-"&amp;$B57,Database!$1:$1048576,20,FALSE)</f>
        <v>42.779881016765813</v>
      </c>
      <c r="W57" s="128">
        <f>VLOOKUP($B$9&amp;"-"&amp;$B57,Database!$1:$1048576,21,FALSE)</f>
        <v>0.2622936366241258</v>
      </c>
      <c r="X57" s="128">
        <f>VLOOKUP($B$9&amp;"-"&amp;$B57,Database!$1:$1048576,22,FALSE)</f>
        <v>46.364883401920437</v>
      </c>
      <c r="Y57" s="128">
        <f>VLOOKUP($B$9&amp;"-"&amp;$B57,Database!$1:$1048576,23,FALSE)</f>
        <v>19.350137174211248</v>
      </c>
      <c r="Z57" s="112"/>
      <c r="AA57" s="128">
        <f>VLOOKUP($B$9&amp;"-"&amp;$B57,Database!$1:$1048576,24,FALSE)</f>
        <v>2.7918517128500238</v>
      </c>
      <c r="AB57" s="128">
        <f>VLOOKUP($B$9&amp;"-"&amp;$B57,Database!$1:$1048576,25,FALSE)</f>
        <v>7.3647140721934452</v>
      </c>
      <c r="AC57" s="107"/>
      <c r="AD57" s="129">
        <f>VLOOKUP($B$9&amp;"-"&amp;$B57,Database!$1:$1048576,26,FALSE)</f>
        <v>0</v>
      </c>
      <c r="AE57" s="129">
        <f>VLOOKUP($B$9&amp;"-"&amp;$B57,Database!$1:$1048576,27,FALSE)</f>
        <v>0</v>
      </c>
      <c r="AF57" s="129">
        <f>VLOOKUP($B$9&amp;"-"&amp;$B57,Database!$1:$1048576,28,FALSE)</f>
        <v>0</v>
      </c>
      <c r="AG57" s="129">
        <f>VLOOKUP($B$9&amp;"-"&amp;$B57,Database!$1:$1048576,29,FALSE)</f>
        <v>0</v>
      </c>
      <c r="AH57" s="129">
        <f>VLOOKUP($B$9&amp;"-"&amp;$B57,Database!$1:$1048576,30,FALSE)</f>
        <v>0</v>
      </c>
      <c r="AI57" s="129">
        <f>VLOOKUP($B$9&amp;"-"&amp;$B57,Database!$1:$1048576,31,FALSE)</f>
        <v>0</v>
      </c>
      <c r="AJ57" s="130"/>
      <c r="AK57" s="129">
        <f>VLOOKUP($B$9&amp;"-"&amp;$B57,Database!$1:$1048576,32,FALSE)</f>
        <v>0</v>
      </c>
      <c r="AL57" s="129">
        <f>VLOOKUP($B$9&amp;"-"&amp;$B57,Database!$1:$1048576,33,FALSE)</f>
        <v>0</v>
      </c>
      <c r="AM57" s="129">
        <f>VLOOKUP($B$9&amp;"-"&amp;$B57,Database!$1:$1048576,34,FALSE)</f>
        <v>0</v>
      </c>
      <c r="AN57" s="129">
        <f>VLOOKUP($B$9&amp;"-"&amp;$B57,Database!$1:$1048576,35,FALSE)</f>
        <v>0</v>
      </c>
      <c r="AO57" s="129">
        <f>VLOOKUP($B$9&amp;"-"&amp;$B57,Database!$1:$1048576,36,FALSE)</f>
        <v>0</v>
      </c>
      <c r="AP57" s="129">
        <f>VLOOKUP($B$9&amp;"-"&amp;$B57,Database!$1:$1048576,37,FALSE)</f>
        <v>0</v>
      </c>
      <c r="AQ57" s="103"/>
      <c r="AR57" s="129">
        <f>VLOOKUP($B$9&amp;"-"&amp;$B57,Database!$1:$1048576,38,FALSE)</f>
        <v>0</v>
      </c>
      <c r="AS57" s="129">
        <f>VLOOKUP($B$9&amp;"-"&amp;$B57,Database!$1:$1048576,39,FALSE)</f>
        <v>0</v>
      </c>
      <c r="AT57" s="129">
        <f>VLOOKUP($B$9&amp;"-"&amp;$B57,Database!$1:$1048576,40,FALSE)</f>
        <v>0</v>
      </c>
      <c r="AU57" s="129">
        <f>VLOOKUP($B$9&amp;"-"&amp;$B57,Database!$1:$1048576,41,FALSE)</f>
        <v>0</v>
      </c>
      <c r="AV57" s="129">
        <f>VLOOKUP($B$9&amp;"-"&amp;$B57,Database!$1:$1048576,42,FALSE)</f>
        <v>0</v>
      </c>
      <c r="AW57" s="129">
        <f>VLOOKUP($B$9&amp;"-"&amp;$B57,Database!$1:$1048576,43,FALSE)</f>
        <v>0</v>
      </c>
      <c r="AX57" s="103"/>
      <c r="AY57" s="129">
        <f>VLOOKUP($B$9&amp;"-"&amp;$B57,Database!$1:$1048576,44,FALSE)</f>
        <v>0</v>
      </c>
      <c r="AZ57" s="129">
        <f>VLOOKUP($B$9&amp;"-"&amp;$B57,Database!$1:$1048576,45,FALSE)</f>
        <v>0</v>
      </c>
      <c r="BA57" s="129">
        <f>VLOOKUP($B$9&amp;"-"&amp;$B57,Database!$1:$1048576,46,FALSE)</f>
        <v>0</v>
      </c>
      <c r="BB57" s="129">
        <f>VLOOKUP($B$9&amp;"-"&amp;$B57,Database!$1:$1048576,47,FALSE)</f>
        <v>0</v>
      </c>
      <c r="BC57" s="129">
        <f>VLOOKUP($B$9&amp;"-"&amp;$B57,Database!$1:$1048576,48,FALSE)</f>
        <v>0</v>
      </c>
      <c r="BD57" s="129">
        <f>VLOOKUP($B$9&amp;"-"&amp;$B57,Database!$1:$1048576,49,FALSE)</f>
        <v>0</v>
      </c>
      <c r="BE57" s="130"/>
      <c r="BF57" s="129">
        <f>VLOOKUP($B$9&amp;"-"&amp;$B57,Database!$1:$1048576,50,FALSE)</f>
        <v>0</v>
      </c>
      <c r="BG57" s="129">
        <f>VLOOKUP($B$9&amp;"-"&amp;$B57,Database!$1:$1048576,51,FALSE)</f>
        <v>0</v>
      </c>
      <c r="BH57" s="129">
        <f>VLOOKUP($B$9&amp;"-"&amp;$B57,Database!$1:$1048576,52,FALSE)</f>
        <v>0</v>
      </c>
      <c r="BI57" s="129">
        <f>VLOOKUP($B$9&amp;"-"&amp;$B57,Database!$1:$1048576,53,FALSE)</f>
        <v>0</v>
      </c>
      <c r="BJ57" s="129">
        <f>VLOOKUP($B$9&amp;"-"&amp;$B57,Database!$1:$1048576,54,FALSE)</f>
        <v>0</v>
      </c>
      <c r="BK57" s="129">
        <f>VLOOKUP($B$9&amp;"-"&amp;$B57,Database!$1:$1048576,55,FALSE)</f>
        <v>0</v>
      </c>
    </row>
    <row r="58" spans="2:63">
      <c r="B58" s="124">
        <v>45170</v>
      </c>
      <c r="D58" s="125">
        <f>VLOOKUP($B$9&amp;"-"&amp;$B58,Database!$1:$1048576,10,FALSE)</f>
        <v>109.59053829026621</v>
      </c>
      <c r="F58" s="127">
        <f>VLOOKUP($B$9&amp;"-"&amp;$B58,Database!$1:$1048576,4,FALSE)</f>
        <v>33.319349364047206</v>
      </c>
      <c r="G58" s="127">
        <f>VLOOKUP($B$9&amp;"-"&amp;$B58,Database!$1:$1048576,5,FALSE)</f>
        <v>9.2313266337407764</v>
      </c>
      <c r="H58" s="127">
        <f>VLOOKUP($B$9&amp;"-"&amp;$B58,Database!$1:$1048576,6,FALSE)</f>
        <v>-25.26465028355388</v>
      </c>
      <c r="I58" s="127">
        <f>VLOOKUP($B$9&amp;"-"&amp;$B58,Database!$1:$1048576,7,FALSE)</f>
        <v>-18.283553875236297</v>
      </c>
      <c r="J58" s="127">
        <f>VLOOKUP($B$9&amp;"-"&amp;$B58,Database!$1:$1048576,8,FALSE)</f>
        <v>1.5602864406450725</v>
      </c>
      <c r="K58" s="127">
        <f>VLOOKUP($B$9&amp;"-"&amp;$B58,Database!$1:$1048576,9,FALSE)</f>
        <v>-9.7158003826530592</v>
      </c>
      <c r="L58" s="112"/>
      <c r="M58" s="128">
        <f>VLOOKUP($B$9&amp;"-"&amp;$B58,Database!$1:$1048576,12,FALSE)</f>
        <v>34.69308544702983</v>
      </c>
      <c r="N58" s="128">
        <f>VLOOKUP($B$9&amp;"-"&amp;$B58,Database!$1:$1048576,13,FALSE)</f>
        <v>-35.265578606221737</v>
      </c>
      <c r="O58" s="128">
        <f>VLOOKUP($B$9&amp;"-"&amp;$B58,Database!$1:$1048576,14,FALSE)</f>
        <v>17.659958469987771</v>
      </c>
      <c r="P58" s="128">
        <f>VLOOKUP($B$9&amp;"-"&amp;$B58,Database!$1:$1048576,15,FALSE)</f>
        <v>-8.8804362591938517</v>
      </c>
      <c r="Q58" s="128">
        <f>VLOOKUP($B$9&amp;"-"&amp;$B58,Database!$1:$1048576,16,FALSE)</f>
        <v>33.777777777777786</v>
      </c>
      <c r="R58" s="128">
        <f>VLOOKUP($B$9&amp;"-"&amp;$B58,Database!$1:$1048576,17,FALSE)</f>
        <v>10.88</v>
      </c>
      <c r="S58" s="112"/>
      <c r="T58" s="128">
        <f>VLOOKUP($B$9&amp;"-"&amp;$B58,Database!$1:$1048576,18,FALSE)</f>
        <v>22.319680476153181</v>
      </c>
      <c r="U58" s="128">
        <f>VLOOKUP($B$9&amp;"-"&amp;$B58,Database!$1:$1048576,19,FALSE)</f>
        <v>-14.754539858417976</v>
      </c>
      <c r="V58" s="128">
        <f>VLOOKUP($B$9&amp;"-"&amp;$B58,Database!$1:$1048576,20,FALSE)</f>
        <v>41.718518518518522</v>
      </c>
      <c r="W58" s="128">
        <f>VLOOKUP($B$9&amp;"-"&amp;$B58,Database!$1:$1048576,21,FALSE)</f>
        <v>-4.5440051020408152</v>
      </c>
      <c r="X58" s="128">
        <f>VLOOKUP($B$9&amp;"-"&amp;$B58,Database!$1:$1048576,22,FALSE)</f>
        <v>51.602416128039408</v>
      </c>
      <c r="Y58" s="128">
        <f>VLOOKUP($B$9&amp;"-"&amp;$B58,Database!$1:$1048576,23,FALSE)</f>
        <v>13.937782607851892</v>
      </c>
      <c r="Z58" s="112"/>
      <c r="AA58" s="128">
        <f>VLOOKUP($B$9&amp;"-"&amp;$B58,Database!$1:$1048576,24,FALSE)</f>
        <v>6.3401191562033015</v>
      </c>
      <c r="AB58" s="128">
        <f>VLOOKUP($B$9&amp;"-"&amp;$B58,Database!$1:$1048576,25,FALSE)</f>
        <v>13.029602944631529</v>
      </c>
      <c r="AC58" s="107"/>
      <c r="AD58" s="129">
        <f>VLOOKUP($B$9&amp;"-"&amp;$B58,Database!$1:$1048576,26,FALSE)</f>
        <v>0</v>
      </c>
      <c r="AE58" s="129">
        <f>VLOOKUP($B$9&amp;"-"&amp;$B58,Database!$1:$1048576,27,FALSE)</f>
        <v>0</v>
      </c>
      <c r="AF58" s="129">
        <f>VLOOKUP($B$9&amp;"-"&amp;$B58,Database!$1:$1048576,28,FALSE)</f>
        <v>0</v>
      </c>
      <c r="AG58" s="129">
        <f>VLOOKUP($B$9&amp;"-"&amp;$B58,Database!$1:$1048576,29,FALSE)</f>
        <v>0</v>
      </c>
      <c r="AH58" s="129">
        <f>VLOOKUP($B$9&amp;"-"&amp;$B58,Database!$1:$1048576,30,FALSE)</f>
        <v>0</v>
      </c>
      <c r="AI58" s="129">
        <f>VLOOKUP($B$9&amp;"-"&amp;$B58,Database!$1:$1048576,31,FALSE)</f>
        <v>0</v>
      </c>
      <c r="AJ58" s="130"/>
      <c r="AK58" s="129">
        <f>VLOOKUP($B$9&amp;"-"&amp;$B58,Database!$1:$1048576,32,FALSE)</f>
        <v>0</v>
      </c>
      <c r="AL58" s="129">
        <f>VLOOKUP($B$9&amp;"-"&amp;$B58,Database!$1:$1048576,33,FALSE)</f>
        <v>0</v>
      </c>
      <c r="AM58" s="129">
        <f>VLOOKUP($B$9&amp;"-"&amp;$B58,Database!$1:$1048576,34,FALSE)</f>
        <v>0</v>
      </c>
      <c r="AN58" s="129">
        <f>VLOOKUP($B$9&amp;"-"&amp;$B58,Database!$1:$1048576,35,FALSE)</f>
        <v>0</v>
      </c>
      <c r="AO58" s="129">
        <f>VLOOKUP($B$9&amp;"-"&amp;$B58,Database!$1:$1048576,36,FALSE)</f>
        <v>0</v>
      </c>
      <c r="AP58" s="129">
        <f>VLOOKUP($B$9&amp;"-"&amp;$B58,Database!$1:$1048576,37,FALSE)</f>
        <v>0</v>
      </c>
      <c r="AQ58" s="103"/>
      <c r="AR58" s="129">
        <f>VLOOKUP($B$9&amp;"-"&amp;$B58,Database!$1:$1048576,38,FALSE)</f>
        <v>0</v>
      </c>
      <c r="AS58" s="129">
        <f>VLOOKUP($B$9&amp;"-"&amp;$B58,Database!$1:$1048576,39,FALSE)</f>
        <v>0</v>
      </c>
      <c r="AT58" s="129">
        <f>VLOOKUP($B$9&amp;"-"&amp;$B58,Database!$1:$1048576,40,FALSE)</f>
        <v>0</v>
      </c>
      <c r="AU58" s="129">
        <f>VLOOKUP($B$9&amp;"-"&amp;$B58,Database!$1:$1048576,41,FALSE)</f>
        <v>0</v>
      </c>
      <c r="AV58" s="129">
        <f>VLOOKUP($B$9&amp;"-"&amp;$B58,Database!$1:$1048576,42,FALSE)</f>
        <v>0</v>
      </c>
      <c r="AW58" s="129">
        <f>VLOOKUP($B$9&amp;"-"&amp;$B58,Database!$1:$1048576,43,FALSE)</f>
        <v>0</v>
      </c>
      <c r="AX58" s="103"/>
      <c r="AY58" s="129">
        <f>VLOOKUP($B$9&amp;"-"&amp;$B58,Database!$1:$1048576,44,FALSE)</f>
        <v>0</v>
      </c>
      <c r="AZ58" s="129">
        <f>VLOOKUP($B$9&amp;"-"&amp;$B58,Database!$1:$1048576,45,FALSE)</f>
        <v>0</v>
      </c>
      <c r="BA58" s="129">
        <f>VLOOKUP($B$9&amp;"-"&amp;$B58,Database!$1:$1048576,46,FALSE)</f>
        <v>0</v>
      </c>
      <c r="BB58" s="129">
        <f>VLOOKUP($B$9&amp;"-"&amp;$B58,Database!$1:$1048576,47,FALSE)</f>
        <v>0</v>
      </c>
      <c r="BC58" s="129">
        <f>VLOOKUP($B$9&amp;"-"&amp;$B58,Database!$1:$1048576,48,FALSE)</f>
        <v>0</v>
      </c>
      <c r="BD58" s="129">
        <f>VLOOKUP($B$9&amp;"-"&amp;$B58,Database!$1:$1048576,49,FALSE)</f>
        <v>0</v>
      </c>
      <c r="BE58" s="130"/>
      <c r="BF58" s="129">
        <f>VLOOKUP($B$9&amp;"-"&amp;$B58,Database!$1:$1048576,50,FALSE)</f>
        <v>0</v>
      </c>
      <c r="BG58" s="129">
        <f>VLOOKUP($B$9&amp;"-"&amp;$B58,Database!$1:$1048576,51,FALSE)</f>
        <v>0</v>
      </c>
      <c r="BH58" s="129">
        <f>VLOOKUP($B$9&amp;"-"&amp;$B58,Database!$1:$1048576,52,FALSE)</f>
        <v>0</v>
      </c>
      <c r="BI58" s="129">
        <f>VLOOKUP($B$9&amp;"-"&amp;$B58,Database!$1:$1048576,53,FALSE)</f>
        <v>0</v>
      </c>
      <c r="BJ58" s="129">
        <f>VLOOKUP($B$9&amp;"-"&amp;$B58,Database!$1:$1048576,54,FALSE)</f>
        <v>0</v>
      </c>
      <c r="BK58" s="129">
        <f>VLOOKUP($B$9&amp;"-"&amp;$B58,Database!$1:$1048576,55,FALSE)</f>
        <v>0</v>
      </c>
    </row>
    <row r="59" spans="2:63">
      <c r="B59" s="124">
        <v>45261</v>
      </c>
      <c r="D59" s="125">
        <f>VLOOKUP($B$9&amp;"-"&amp;$B59,Database!$1:$1048576,10,FALSE)</f>
        <v>111.18980830304199</v>
      </c>
      <c r="F59" s="127">
        <f>VLOOKUP($B$9&amp;"-"&amp;$B59,Database!$1:$1048576,4,FALSE)</f>
        <v>24.620408163265306</v>
      </c>
      <c r="G59" s="127">
        <f>VLOOKUP($B$9&amp;"-"&amp;$B59,Database!$1:$1048576,5,FALSE)</f>
        <v>8.7771428571428558</v>
      </c>
      <c r="H59" s="127">
        <f>VLOOKUP($B$9&amp;"-"&amp;$B59,Database!$1:$1048576,6,FALSE)</f>
        <v>-28.692693882943587</v>
      </c>
      <c r="I59" s="127">
        <f>VLOOKUP($B$9&amp;"-"&amp;$B59,Database!$1:$1048576,7,FALSE)</f>
        <v>-22.925714285714282</v>
      </c>
      <c r="J59" s="127">
        <f>VLOOKUP($B$9&amp;"-"&amp;$B59,Database!$1:$1048576,8,FALSE)</f>
        <v>28.370855362207202</v>
      </c>
      <c r="K59" s="127">
        <f>VLOOKUP($B$9&amp;"-"&amp;$B59,Database!$1:$1048576,9,FALSE)</f>
        <v>-14.955717307899171</v>
      </c>
      <c r="L59" s="112"/>
      <c r="M59" s="128">
        <f>VLOOKUP($B$9&amp;"-"&amp;$B59,Database!$1:$1048576,12,FALSE)</f>
        <v>31.764897959183674</v>
      </c>
      <c r="N59" s="128">
        <f>VLOOKUP($B$9&amp;"-"&amp;$B59,Database!$1:$1048576,13,FALSE)</f>
        <v>-38.278444649635787</v>
      </c>
      <c r="O59" s="128">
        <f>VLOOKUP($B$9&amp;"-"&amp;$B59,Database!$1:$1048576,14,FALSE)</f>
        <v>16.98984302862419</v>
      </c>
      <c r="P59" s="128">
        <f>VLOOKUP($B$9&amp;"-"&amp;$B59,Database!$1:$1048576,15,FALSE)</f>
        <v>-8.2315926267911497</v>
      </c>
      <c r="Q59" s="128">
        <f>VLOOKUP($B$9&amp;"-"&amp;$B59,Database!$1:$1048576,16,FALSE)</f>
        <v>24.607896160086533</v>
      </c>
      <c r="R59" s="128">
        <f>VLOOKUP($B$9&amp;"-"&amp;$B59,Database!$1:$1048576,17,FALSE)</f>
        <v>9.4217024041585447</v>
      </c>
      <c r="S59" s="112"/>
      <c r="T59" s="128">
        <f>VLOOKUP($B$9&amp;"-"&amp;$B59,Database!$1:$1048576,18,FALSE)</f>
        <v>22.052190183434128</v>
      </c>
      <c r="U59" s="128">
        <f>VLOOKUP($B$9&amp;"-"&amp;$B59,Database!$1:$1048576,19,FALSE)</f>
        <v>-18.493250108869212</v>
      </c>
      <c r="V59" s="128">
        <f>VLOOKUP($B$9&amp;"-"&amp;$B59,Database!$1:$1048576,20,FALSE)</f>
        <v>35.276416804907221</v>
      </c>
      <c r="W59" s="128">
        <f>VLOOKUP($B$9&amp;"-"&amp;$B59,Database!$1:$1048576,21,FALSE)</f>
        <v>-1.4257812500000002</v>
      </c>
      <c r="X59" s="128">
        <f>VLOOKUP($B$9&amp;"-"&amp;$B59,Database!$1:$1048576,22,FALSE)</f>
        <v>54.875983288795204</v>
      </c>
      <c r="Y59" s="128">
        <f>VLOOKUP($B$9&amp;"-"&amp;$B59,Database!$1:$1048576,23,FALSE)</f>
        <v>19.797979797979803</v>
      </c>
      <c r="Z59" s="112"/>
      <c r="AA59" s="128">
        <f>VLOOKUP($B$9&amp;"-"&amp;$B59,Database!$1:$1048576,24,FALSE)</f>
        <v>7.7062074829931966</v>
      </c>
      <c r="AB59" s="128">
        <f>VLOOKUP($B$9&amp;"-"&amp;$B59,Database!$1:$1048576,25,FALSE)</f>
        <v>14.072664359861593</v>
      </c>
      <c r="AC59" s="107"/>
      <c r="AD59" s="129"/>
      <c r="AE59" s="129"/>
      <c r="AF59" s="129"/>
      <c r="AG59" s="129"/>
      <c r="AH59" s="129"/>
      <c r="AI59" s="129"/>
      <c r="AJ59" s="130"/>
      <c r="AK59" s="129"/>
      <c r="AL59" s="129"/>
      <c r="AM59" s="129"/>
      <c r="AN59" s="129"/>
      <c r="AO59" s="129"/>
      <c r="AP59" s="129"/>
      <c r="AQ59" s="103"/>
      <c r="AR59" s="129"/>
      <c r="AS59" s="129"/>
      <c r="AT59" s="129"/>
      <c r="AU59" s="129"/>
      <c r="AV59" s="129"/>
      <c r="AW59" s="129"/>
      <c r="AX59" s="103"/>
      <c r="AY59" s="129"/>
      <c r="AZ59" s="129"/>
      <c r="BA59" s="129"/>
      <c r="BB59" s="129"/>
      <c r="BC59" s="129"/>
      <c r="BD59" s="129"/>
      <c r="BE59" s="130"/>
      <c r="BF59" s="129"/>
      <c r="BG59" s="129"/>
      <c r="BH59" s="129"/>
      <c r="BI59" s="129"/>
      <c r="BJ59" s="129"/>
      <c r="BK59" s="129"/>
    </row>
    <row r="60" spans="2:63">
      <c r="B60" s="124">
        <v>45352</v>
      </c>
      <c r="D60" s="125">
        <f>VLOOKUP($B$9&amp;"-"&amp;$B60,Database!$1:$1048576,10,FALSE)</f>
        <v>123.26887153311596</v>
      </c>
      <c r="F60" s="127">
        <f>VLOOKUP($B$9&amp;"-"&amp;$B60,Database!$1:$1048576,4,FALSE)</f>
        <v>40.605468749999993</v>
      </c>
      <c r="G60" s="127">
        <f>VLOOKUP($B$9&amp;"-"&amp;$B60,Database!$1:$1048576,5,FALSE)</f>
        <v>15.812499999999998</v>
      </c>
      <c r="H60" s="127">
        <f>VLOOKUP($B$9&amp;"-"&amp;$B60,Database!$1:$1048576,6,FALSE)</f>
        <v>0.41796875000000222</v>
      </c>
      <c r="I60" s="127">
        <f>VLOOKUP($B$9&amp;"-"&amp;$B60,Database!$1:$1048576,7,FALSE)</f>
        <v>0</v>
      </c>
      <c r="J60" s="127">
        <f>VLOOKUP($B$9&amp;"-"&amp;$B60,Database!$1:$1048576,8,FALSE)</f>
        <v>-23.634033007530835</v>
      </c>
      <c r="K60" s="127">
        <f>VLOOKUP($B$9&amp;"-"&amp;$B60,Database!$1:$1048576,9,FALSE)</f>
        <v>6.982054157987502</v>
      </c>
      <c r="L60" s="112"/>
      <c r="M60" s="128">
        <f>VLOOKUP($B$9&amp;"-"&amp;$B60,Database!$1:$1048576,12,FALSE)</f>
        <v>45.53757410671367</v>
      </c>
      <c r="N60" s="128">
        <f>VLOOKUP($B$9&amp;"-"&amp;$B60,Database!$1:$1048576,13,FALSE)</f>
        <v>-12.865713346482574</v>
      </c>
      <c r="O60" s="128">
        <f>VLOOKUP($B$9&amp;"-"&amp;$B60,Database!$1:$1048576,14,FALSE)</f>
        <v>25.136316337148802</v>
      </c>
      <c r="P60" s="128">
        <f>VLOOKUP($B$9&amp;"-"&amp;$B60,Database!$1:$1048576,15,FALSE)</f>
        <v>-0.54942767950052052</v>
      </c>
      <c r="Q60" s="128">
        <f>VLOOKUP($B$9&amp;"-"&amp;$B60,Database!$1:$1048576,16,FALSE)</f>
        <v>30.006243496357961</v>
      </c>
      <c r="R60" s="128">
        <f>VLOOKUP($B$9&amp;"-"&amp;$B60,Database!$1:$1048576,17,FALSE)</f>
        <v>15.748861528082312</v>
      </c>
      <c r="S60" s="112"/>
      <c r="T60" s="128">
        <f>VLOOKUP($B$9&amp;"-"&amp;$B60,Database!$1:$1048576,18,FALSE)</f>
        <v>39.251085236723604</v>
      </c>
      <c r="U60" s="128">
        <f>VLOOKUP($B$9&amp;"-"&amp;$B60,Database!$1:$1048576,19,FALSE)</f>
        <v>-9.8896982310093655</v>
      </c>
      <c r="V60" s="128">
        <f>VLOOKUP($B$9&amp;"-"&amp;$B60,Database!$1:$1048576,20,FALSE)</f>
        <v>43.733610822060349</v>
      </c>
      <c r="W60" s="128">
        <f>VLOOKUP($B$9&amp;"-"&amp;$B60,Database!$1:$1048576,21,FALSE)</f>
        <v>1.5685613088210497</v>
      </c>
      <c r="X60" s="128">
        <f>VLOOKUP($B$9&amp;"-"&amp;$B60,Database!$1:$1048576,22,FALSE)</f>
        <v>58.492157193455895</v>
      </c>
      <c r="Y60" s="128">
        <f>VLOOKUP($B$9&amp;"-"&amp;$B60,Database!$1:$1048576,23,FALSE)</f>
        <v>24.995783437341878</v>
      </c>
      <c r="Z60" s="112"/>
      <c r="AA60" s="128">
        <f>VLOOKUP($B$9&amp;"-"&amp;$B60,Database!$1:$1048576,24,FALSE)</f>
        <v>0</v>
      </c>
      <c r="AB60" s="128">
        <f>VLOOKUP($B$9&amp;"-"&amp;$B60,Database!$1:$1048576,25,FALSE)</f>
        <v>0</v>
      </c>
      <c r="AC60" s="107"/>
      <c r="AD60" s="129"/>
      <c r="AE60" s="129"/>
      <c r="AF60" s="129"/>
      <c r="AG60" s="129"/>
      <c r="AH60" s="129"/>
      <c r="AI60" s="129"/>
      <c r="AJ60" s="130"/>
      <c r="AK60" s="129"/>
      <c r="AL60" s="129"/>
      <c r="AM60" s="129"/>
      <c r="AN60" s="129"/>
      <c r="AO60" s="129"/>
      <c r="AP60" s="129"/>
      <c r="AQ60" s="103"/>
      <c r="AR60" s="129"/>
      <c r="AS60" s="129"/>
      <c r="AT60" s="129"/>
      <c r="AU60" s="129"/>
      <c r="AV60" s="129"/>
      <c r="AW60" s="129"/>
      <c r="AX60" s="103"/>
      <c r="AY60" s="129"/>
      <c r="AZ60" s="129"/>
      <c r="BA60" s="129"/>
      <c r="BB60" s="129"/>
      <c r="BC60" s="129"/>
      <c r="BD60" s="129"/>
      <c r="BE60" s="130"/>
      <c r="BF60" s="129"/>
      <c r="BG60" s="129"/>
      <c r="BH60" s="129"/>
      <c r="BI60" s="129"/>
      <c r="BJ60" s="129"/>
      <c r="BK60" s="129"/>
    </row>
    <row r="61" spans="2:63">
      <c r="B61" s="124">
        <v>45444</v>
      </c>
      <c r="D61" s="125">
        <f>VLOOKUP($B$9&amp;"-"&amp;$B61,Database!$1:$1048576,10,FALSE)</f>
        <v>104.74806362868789</v>
      </c>
      <c r="F61" s="127">
        <f>VLOOKUP($B$9&amp;"-"&amp;$B61,Database!$1:$1048576,4,FALSE)</f>
        <v>18.983624065503736</v>
      </c>
      <c r="G61" s="127">
        <f>VLOOKUP($B$9&amp;"-"&amp;$B61,Database!$1:$1048576,5,FALSE)</f>
        <v>6.9387755102040813</v>
      </c>
      <c r="H61" s="127">
        <f>VLOOKUP($B$9&amp;"-"&amp;$B61,Database!$1:$1048576,6,FALSE)</f>
        <v>-28.10650887573965</v>
      </c>
      <c r="I61" s="127">
        <f>VLOOKUP($B$9&amp;"-"&amp;$B61,Database!$1:$1048576,7,FALSE)</f>
        <v>-21.495931952662716</v>
      </c>
      <c r="J61" s="127">
        <f>VLOOKUP($B$9&amp;"-"&amp;$B61,Database!$1:$1048576,8,FALSE)</f>
        <v>-12.148451406194376</v>
      </c>
      <c r="K61" s="127">
        <f>VLOOKUP($B$9&amp;"-"&amp;$B61,Database!$1:$1048576,9,FALSE)</f>
        <v>-5.0884353741496611</v>
      </c>
      <c r="L61" s="112"/>
      <c r="M61" s="128">
        <f>VLOOKUP($B$9&amp;"-"&amp;$B61,Database!$1:$1048576,12,FALSE)</f>
        <v>58.718565088757401</v>
      </c>
      <c r="N61" s="128">
        <f>VLOOKUP($B$9&amp;"-"&amp;$B61,Database!$1:$1048576,13,FALSE)</f>
        <v>-24.836601307189547</v>
      </c>
      <c r="O61" s="128">
        <f>VLOOKUP($B$9&amp;"-"&amp;$B61,Database!$1:$1048576,14,FALSE)</f>
        <v>14.494425221068818</v>
      </c>
      <c r="P61" s="128">
        <f>VLOOKUP($B$9&amp;"-"&amp;$B61,Database!$1:$1048576,15,FALSE)</f>
        <v>0</v>
      </c>
      <c r="Q61" s="128">
        <f>VLOOKUP($B$9&amp;"-"&amp;$B61,Database!$1:$1048576,16,FALSE)</f>
        <v>37.908496732026151</v>
      </c>
      <c r="R61" s="128">
        <f>VLOOKUP($B$9&amp;"-"&amp;$B61,Database!$1:$1048576,17,FALSE)</f>
        <v>9.4108420743064407</v>
      </c>
      <c r="S61" s="112"/>
      <c r="T61" s="128">
        <f>VLOOKUP($B$9&amp;"-"&amp;$B61,Database!$1:$1048576,18,FALSE)</f>
        <v>10.440000000000001</v>
      </c>
      <c r="U61" s="128">
        <f>VLOOKUP($B$9&amp;"-"&amp;$B61,Database!$1:$1048576,19,FALSE)</f>
        <v>-12.121212121212119</v>
      </c>
      <c r="V61" s="128">
        <f>VLOOKUP($B$9&amp;"-"&amp;$B61,Database!$1:$1048576,20,FALSE)</f>
        <v>30.202921282227233</v>
      </c>
      <c r="W61" s="128">
        <f>VLOOKUP($B$9&amp;"-"&amp;$B61,Database!$1:$1048576,21,FALSE)</f>
        <v>-3.7172011661807582</v>
      </c>
      <c r="X61" s="128">
        <f>VLOOKUP($B$9&amp;"-"&amp;$B61,Database!$1:$1048576,22,FALSE)</f>
        <v>50.465640623468282</v>
      </c>
      <c r="Y61" s="128">
        <f>VLOOKUP($B$9&amp;"-"&amp;$B61,Database!$1:$1048576,23,FALSE)</f>
        <v>15.559636771757983</v>
      </c>
      <c r="Z61" s="112"/>
      <c r="AA61" s="128">
        <f>VLOOKUP($B$9&amp;"-"&amp;$B61,Database!$1:$1048576,24,FALSE)</f>
        <v>0</v>
      </c>
      <c r="AB61" s="128">
        <f>VLOOKUP($B$9&amp;"-"&amp;$B61,Database!$1:$1048576,25,FALSE)</f>
        <v>0</v>
      </c>
      <c r="AC61" s="107"/>
      <c r="AD61" s="129"/>
      <c r="AE61" s="129"/>
      <c r="AF61" s="129"/>
      <c r="AG61" s="129"/>
      <c r="AH61" s="129"/>
      <c r="AI61" s="129"/>
      <c r="AJ61" s="130"/>
      <c r="AK61" s="129"/>
      <c r="AL61" s="129"/>
      <c r="AM61" s="129"/>
      <c r="AN61" s="129"/>
      <c r="AO61" s="129"/>
      <c r="AP61" s="129"/>
      <c r="AQ61" s="103"/>
      <c r="AR61" s="129"/>
      <c r="AS61" s="129"/>
      <c r="AT61" s="129"/>
      <c r="AU61" s="129"/>
      <c r="AV61" s="129"/>
      <c r="AW61" s="129"/>
      <c r="AX61" s="103"/>
      <c r="AY61" s="129"/>
      <c r="AZ61" s="129"/>
      <c r="BA61" s="129"/>
      <c r="BB61" s="129"/>
      <c r="BC61" s="129"/>
      <c r="BD61" s="129"/>
      <c r="BE61" s="130"/>
      <c r="BF61" s="129"/>
      <c r="BG61" s="129"/>
      <c r="BH61" s="129"/>
      <c r="BI61" s="129"/>
      <c r="BJ61" s="129"/>
      <c r="BK61" s="129"/>
    </row>
    <row r="62" spans="2:63">
      <c r="B62" s="124">
        <v>45536</v>
      </c>
      <c r="D62" s="125">
        <f>VLOOKUP($B$9&amp;"-"&amp;$B62,Database!$1:$1048576,10,FALSE)</f>
        <v>107</v>
      </c>
      <c r="F62" s="127">
        <f>VLOOKUP($B$9&amp;"-"&amp;$B62,Database!$1:$1048576,4,FALSE)</f>
        <v>29.3</v>
      </c>
      <c r="G62" s="127">
        <f>VLOOKUP($B$9&amp;"-"&amp;$B62,Database!$1:$1048576,5,FALSE)</f>
        <v>7.6</v>
      </c>
      <c r="H62" s="127">
        <f>VLOOKUP($B$9&amp;"-"&amp;$B62,Database!$1:$1048576,6,FALSE)</f>
        <v>-20.594285714285711</v>
      </c>
      <c r="I62" s="127">
        <f>VLOOKUP($B$9&amp;"-"&amp;$B62,Database!$1:$1048576,7,FALSE)</f>
        <v>-14.367346938775508</v>
      </c>
      <c r="J62" s="127">
        <f>VLOOKUP($B$9&amp;"-"&amp;$B62,Database!$1:$1048576,8,FALSE)</f>
        <v>-28.084627667295685</v>
      </c>
      <c r="K62" s="127">
        <f>VLOOKUP($B$9&amp;"-"&amp;$B62,Database!$1:$1048576,9,FALSE)</f>
        <v>-4.2600821945270484</v>
      </c>
      <c r="L62" s="112"/>
      <c r="M62" s="128">
        <f>VLOOKUP($B$9&amp;"-"&amp;$B62,Database!$1:$1048576,12,FALSE)</f>
        <v>21.101509555738822</v>
      </c>
      <c r="N62" s="128">
        <f>VLOOKUP($B$9&amp;"-"&amp;$B62,Database!$1:$1048576,13,FALSE)</f>
        <v>-22.049644360574831</v>
      </c>
      <c r="O62" s="128">
        <f>VLOOKUP($B$9&amp;"-"&amp;$B62,Database!$1:$1048576,14,FALSE)</f>
        <v>11.522633744855968</v>
      </c>
      <c r="P62" s="128">
        <f>VLOOKUP($B$9&amp;"-"&amp;$B62,Database!$1:$1048576,15,FALSE)</f>
        <v>-6.2381852551984887</v>
      </c>
      <c r="Q62" s="128">
        <f>VLOOKUP($B$9&amp;"-"&amp;$B62,Database!$1:$1048576,16,FALSE)</f>
        <v>31.109910883067784</v>
      </c>
      <c r="R62" s="128">
        <f>VLOOKUP($B$9&amp;"-"&amp;$B62,Database!$1:$1048576,17,FALSE)</f>
        <v>4.3208209559816364</v>
      </c>
      <c r="S62" s="112"/>
      <c r="T62" s="128">
        <f>VLOOKUP($B$9&amp;"-"&amp;$B62,Database!$1:$1048576,18,FALSE)</f>
        <v>13.518434228493399</v>
      </c>
      <c r="U62" s="128">
        <f>VLOOKUP($B$9&amp;"-"&amp;$B62,Database!$1:$1048576,19,FALSE)</f>
        <v>-12.207612456747402</v>
      </c>
      <c r="V62" s="128">
        <f>VLOOKUP($B$9&amp;"-"&amp;$B62,Database!$1:$1048576,20,FALSE)</f>
        <v>23.76977790680796</v>
      </c>
      <c r="W62" s="128">
        <f>VLOOKUP($B$9&amp;"-"&amp;$B62,Database!$1:$1048576,21,FALSE)</f>
        <v>-3.2718619869125525</v>
      </c>
      <c r="X62" s="128">
        <f>VLOOKUP($B$9&amp;"-"&amp;$B62,Database!$1:$1048576,22,FALSE)</f>
        <v>40.330578512396691</v>
      </c>
      <c r="Y62" s="128">
        <f>VLOOKUP($B$9&amp;"-"&amp;$B62,Database!$1:$1048576,23,FALSE)</f>
        <v>9.0725436179981624</v>
      </c>
      <c r="Z62" s="112"/>
      <c r="AA62" s="128">
        <f>VLOOKUP($B$9&amp;"-"&amp;$B62,Database!$1:$1048576,24,FALSE)</f>
        <v>0</v>
      </c>
      <c r="AB62" s="128">
        <f>VLOOKUP($B$9&amp;"-"&amp;$B62,Database!$1:$1048576,25,FALSE)</f>
        <v>0</v>
      </c>
      <c r="AC62" s="107"/>
      <c r="AD62" s="129"/>
      <c r="AE62" s="129"/>
      <c r="AF62" s="129"/>
      <c r="AG62" s="129"/>
      <c r="AH62" s="129"/>
      <c r="AI62" s="129"/>
      <c r="AJ62" s="130"/>
      <c r="AK62" s="129"/>
      <c r="AL62" s="129"/>
      <c r="AM62" s="129"/>
      <c r="AN62" s="129"/>
      <c r="AO62" s="129"/>
      <c r="AP62" s="129"/>
      <c r="AQ62" s="103"/>
      <c r="AR62" s="129"/>
      <c r="AS62" s="129"/>
      <c r="AT62" s="129"/>
      <c r="AU62" s="129"/>
      <c r="AV62" s="129"/>
      <c r="AW62" s="129"/>
      <c r="AX62" s="103"/>
      <c r="AY62" s="129"/>
      <c r="AZ62" s="129"/>
      <c r="BA62" s="129"/>
      <c r="BB62" s="129"/>
      <c r="BC62" s="129"/>
      <c r="BD62" s="129"/>
      <c r="BE62" s="130"/>
      <c r="BF62" s="129"/>
      <c r="BG62" s="129"/>
      <c r="BH62" s="129"/>
      <c r="BI62" s="129"/>
      <c r="BJ62" s="129"/>
      <c r="BK62" s="129"/>
    </row>
    <row r="63" spans="2:63">
      <c r="B63" s="124">
        <v>45627</v>
      </c>
      <c r="D63" s="125">
        <f>VLOOKUP($B$9&amp;"-"&amp;$B63,Database!$1:$1048576,10,FALSE)</f>
        <v>120.26360407142093</v>
      </c>
      <c r="F63" s="127">
        <f>VLOOKUP($B$9&amp;"-"&amp;$B63,Database!$1:$1048576,4,FALSE)</f>
        <v>30.201666465402731</v>
      </c>
      <c r="G63" s="127">
        <f>VLOOKUP($B$9&amp;"-"&amp;$B63,Database!$1:$1048576,5,FALSE)</f>
        <v>8</v>
      </c>
      <c r="H63" s="127">
        <f>VLOOKUP($B$9&amp;"-"&amp;$B63,Database!$1:$1048576,6,FALSE)</f>
        <v>2.0370370370370399</v>
      </c>
      <c r="I63" s="127">
        <f>VLOOKUP($B$9&amp;"-"&amp;$B63,Database!$1:$1048576,7,FALSE)</f>
        <v>2.9585798816568047</v>
      </c>
      <c r="J63" s="127">
        <f>VLOOKUP($B$9&amp;"-"&amp;$B63,Database!$1:$1048576,8,FALSE)</f>
        <v>-38.40665873959572</v>
      </c>
      <c r="K63" s="127">
        <f>VLOOKUP($B$9&amp;"-"&amp;$B63,Database!$1:$1048576,9,FALSE)</f>
        <v>13.629629629629628</v>
      </c>
      <c r="L63" s="112"/>
      <c r="M63" s="128">
        <f>VLOOKUP($B$9&amp;"-"&amp;$B63,Database!$1:$1048576,12,FALSE)</f>
        <v>35.068228474821879</v>
      </c>
      <c r="N63" s="128">
        <f>VLOOKUP($B$9&amp;"-"&amp;$B63,Database!$1:$1048576,13,FALSE)</f>
        <v>-5.7947228885241762</v>
      </c>
      <c r="O63" s="128">
        <f>VLOOKUP($B$9&amp;"-"&amp;$B63,Database!$1:$1048576,14,FALSE)</f>
        <v>26.514332071389941</v>
      </c>
      <c r="P63" s="128">
        <f>VLOOKUP($B$9&amp;"-"&amp;$B63,Database!$1:$1048576,15,FALSE)</f>
        <v>1.5883264462809916</v>
      </c>
      <c r="Q63" s="128">
        <f>VLOOKUP($B$9&amp;"-"&amp;$B63,Database!$1:$1048576,16,FALSE)</f>
        <v>34.452479338842977</v>
      </c>
      <c r="R63" s="128">
        <f>VLOOKUP($B$9&amp;"-"&amp;$B63,Database!$1:$1048576,17,FALSE)</f>
        <v>13.066455278108071</v>
      </c>
      <c r="S63" s="112"/>
      <c r="T63" s="128">
        <f>VLOOKUP($B$9&amp;"-"&amp;$B63,Database!$1:$1048576,18,FALSE)</f>
        <v>19.568236333796236</v>
      </c>
      <c r="U63" s="128">
        <f>VLOOKUP($B$9&amp;"-"&amp;$B63,Database!$1:$1048576,19,FALSE)</f>
        <v>-6.973140495867769</v>
      </c>
      <c r="V63" s="128">
        <f>VLOOKUP($B$9&amp;"-"&amp;$B63,Database!$1:$1048576,20,FALSE)</f>
        <v>24.970273483947683</v>
      </c>
      <c r="W63" s="128">
        <f>VLOOKUP($B$9&amp;"-"&amp;$B63,Database!$1:$1048576,21,FALSE)</f>
        <v>0.45970795024337568</v>
      </c>
      <c r="X63" s="128">
        <f>VLOOKUP($B$9&amp;"-"&amp;$B63,Database!$1:$1048576,22,FALSE)</f>
        <v>51.340996168582386</v>
      </c>
      <c r="Y63" s="128">
        <f>VLOOKUP($B$9&amp;"-"&amp;$B63,Database!$1:$1048576,23,FALSE)</f>
        <v>27.122769064359119</v>
      </c>
      <c r="Z63" s="112"/>
      <c r="AA63" s="128">
        <f>VLOOKUP($B$9&amp;"-"&amp;$B63,Database!$1:$1048576,24,FALSE)</f>
        <v>0</v>
      </c>
      <c r="AB63" s="128">
        <f>VLOOKUP($B$9&amp;"-"&amp;$B63,Database!$1:$1048576,25,FALSE)</f>
        <v>0</v>
      </c>
      <c r="AC63" s="107"/>
      <c r="AD63" s="129">
        <f>VLOOKUP($B$9&amp;"-"&amp;$B63,Database!$1:$1048576,26,FALSE)</f>
        <v>0</v>
      </c>
      <c r="AE63" s="129">
        <f>VLOOKUP($B$9&amp;"-"&amp;$B63,Database!$1:$1048576,27,FALSE)</f>
        <v>0</v>
      </c>
      <c r="AF63" s="129">
        <f>VLOOKUP($B$9&amp;"-"&amp;$B63,Database!$1:$1048576,28,FALSE)</f>
        <v>0</v>
      </c>
      <c r="AG63" s="129">
        <f>VLOOKUP($B$9&amp;"-"&amp;$B63,Database!$1:$1048576,29,FALSE)</f>
        <v>0</v>
      </c>
      <c r="AH63" s="129">
        <f>VLOOKUP($B$9&amp;"-"&amp;$B63,Database!$1:$1048576,30,FALSE)</f>
        <v>0</v>
      </c>
      <c r="AI63" s="129">
        <f>VLOOKUP($B$9&amp;"-"&amp;$B63,Database!$1:$1048576,31,FALSE)</f>
        <v>0</v>
      </c>
      <c r="AJ63" s="130"/>
      <c r="AK63" s="129">
        <f>VLOOKUP($B$9&amp;"-"&amp;$B63,Database!$1:$1048576,32,FALSE)</f>
        <v>0</v>
      </c>
      <c r="AL63" s="129">
        <f>VLOOKUP($B$9&amp;"-"&amp;$B63,Database!$1:$1048576,33,FALSE)</f>
        <v>0</v>
      </c>
      <c r="AM63" s="129">
        <f>VLOOKUP($B$9&amp;"-"&amp;$B63,Database!$1:$1048576,34,FALSE)</f>
        <v>0</v>
      </c>
      <c r="AN63" s="129">
        <f>VLOOKUP($B$9&amp;"-"&amp;$B63,Database!$1:$1048576,35,FALSE)</f>
        <v>0</v>
      </c>
      <c r="AO63" s="129">
        <f>VLOOKUP($B$9&amp;"-"&amp;$B63,Database!$1:$1048576,36,FALSE)</f>
        <v>0</v>
      </c>
      <c r="AP63" s="129">
        <f>VLOOKUP($B$9&amp;"-"&amp;$B63,Database!$1:$1048576,37,FALSE)</f>
        <v>0</v>
      </c>
      <c r="AQ63" s="103"/>
      <c r="AR63" s="129">
        <f>VLOOKUP($B$9&amp;"-"&amp;$B63,Database!$1:$1048576,38,FALSE)</f>
        <v>0</v>
      </c>
      <c r="AS63" s="129">
        <f>VLOOKUP($B$9&amp;"-"&amp;$B63,Database!$1:$1048576,39,FALSE)</f>
        <v>0</v>
      </c>
      <c r="AT63" s="129">
        <f>VLOOKUP($B$9&amp;"-"&amp;$B63,Database!$1:$1048576,40,FALSE)</f>
        <v>0</v>
      </c>
      <c r="AU63" s="129">
        <f>VLOOKUP($B$9&amp;"-"&amp;$B63,Database!$1:$1048576,41,FALSE)</f>
        <v>0</v>
      </c>
      <c r="AV63" s="129">
        <f>VLOOKUP($B$9&amp;"-"&amp;$B63,Database!$1:$1048576,42,FALSE)</f>
        <v>0</v>
      </c>
      <c r="AW63" s="129">
        <f>VLOOKUP($B$9&amp;"-"&amp;$B63,Database!$1:$1048576,43,FALSE)</f>
        <v>0</v>
      </c>
      <c r="AX63" s="103"/>
      <c r="AY63" s="129">
        <f>VLOOKUP($B$9&amp;"-"&amp;$B63,Database!$1:$1048576,44,FALSE)</f>
        <v>0</v>
      </c>
      <c r="AZ63" s="129">
        <f>VLOOKUP($B$9&amp;"-"&amp;$B63,Database!$1:$1048576,45,FALSE)</f>
        <v>0</v>
      </c>
      <c r="BA63" s="129">
        <f>VLOOKUP($B$9&amp;"-"&amp;$B63,Database!$1:$1048576,46,FALSE)</f>
        <v>0</v>
      </c>
      <c r="BB63" s="129">
        <f>VLOOKUP($B$9&amp;"-"&amp;$B63,Database!$1:$1048576,47,FALSE)</f>
        <v>0</v>
      </c>
      <c r="BC63" s="129">
        <f>VLOOKUP($B$9&amp;"-"&amp;$B63,Database!$1:$1048576,48,FALSE)</f>
        <v>0</v>
      </c>
      <c r="BD63" s="129">
        <f>VLOOKUP($B$9&amp;"-"&amp;$B63,Database!$1:$1048576,49,FALSE)</f>
        <v>0</v>
      </c>
      <c r="BE63" s="130"/>
      <c r="BF63" s="129">
        <f>VLOOKUP($B$9&amp;"-"&amp;$B63,Database!$1:$1048576,50,FALSE)</f>
        <v>0</v>
      </c>
      <c r="BG63" s="129">
        <f>VLOOKUP($B$9&amp;"-"&amp;$B63,Database!$1:$1048576,51,FALSE)</f>
        <v>0</v>
      </c>
      <c r="BH63" s="129">
        <f>VLOOKUP($B$9&amp;"-"&amp;$B63,Database!$1:$1048576,52,FALSE)</f>
        <v>0</v>
      </c>
      <c r="BI63" s="129">
        <f>VLOOKUP($B$9&amp;"-"&amp;$B63,Database!$1:$1048576,53,FALSE)</f>
        <v>0</v>
      </c>
      <c r="BJ63" s="129">
        <f>VLOOKUP($B$9&amp;"-"&amp;$B63,Database!$1:$1048576,54,FALSE)</f>
        <v>0</v>
      </c>
      <c r="BK63" s="129">
        <f>VLOOKUP($B$9&amp;"-"&amp;$B63,Database!$1:$1048576,55,FALSE)</f>
        <v>0</v>
      </c>
    </row>
    <row r="64" spans="2:63"/>
    <row r="65"/>
    <row r="66"/>
  </sheetData>
  <sheetProtection algorithmName="SHA-512" hashValue="ZLH6UYhthL6IcT/GonjbPP4SH4tXVDjHJqnlJdymsie+Z305Lv2Ar7VhH1sdmhVSKV/uMsKJZIxXpdSTck+wTg==" saltValue="OxVrPuH8ZIyDD5aSiSGglQ==" spinCount="100000" sheet="1" objects="1" scenarios="1"/>
  <mergeCells count="15">
    <mergeCell ref="AK9:AP9"/>
    <mergeCell ref="AR9:AW9"/>
    <mergeCell ref="AY9:BD9"/>
    <mergeCell ref="BF9:BK9"/>
    <mergeCell ref="B5:D5"/>
    <mergeCell ref="B6:D6"/>
    <mergeCell ref="E5:G5"/>
    <mergeCell ref="AA9:AB9"/>
    <mergeCell ref="AD9:AI9"/>
    <mergeCell ref="M9:R9"/>
    <mergeCell ref="F9:K9"/>
    <mergeCell ref="T9:Y9"/>
    <mergeCell ref="E6:G6"/>
    <mergeCell ref="H5:J5"/>
    <mergeCell ref="H6:J6"/>
  </mergeCells>
  <hyperlinks>
    <hyperlink ref="B5" display="Construction Activity Levels" xr:uid="{00000000-0004-0000-0300-000000000000}"/>
    <hyperlink ref="B6" display="Cap Rate Expectations" xr:uid="{00000000-0004-0000-0300-000001000000}"/>
    <hyperlink ref="AI4" location="NSW!A1" tooltip="Go back" display="Go back" xr:uid="{00000000-0004-0000-0300-000003000000}"/>
    <hyperlink ref="AB4" location="NSW!A1" tooltip="Go back" display="Go back" xr:uid="{00000000-0004-0000-0300-000004000000}"/>
    <hyperlink ref="Y4" location="NSW!A1" tooltip="Go back" display="Go back" xr:uid="{00000000-0004-0000-0300-000005000000}"/>
    <hyperlink ref="AP4" location="NSW!A1" tooltip="Go back" display="Go back" xr:uid="{00000000-0004-0000-0300-00000A000000}"/>
    <hyperlink ref="AW4" location="NSW!A1" tooltip="Go back" display="Go back" xr:uid="{00000000-0004-0000-0300-00000B000000}"/>
    <hyperlink ref="BD4" location="NSW!A1" tooltip="Go back" display="Go back" xr:uid="{00000000-0004-0000-0300-00000C000000}"/>
    <hyperlink ref="BK4" location="NSW!A1" tooltip="Go back" display="Go back" xr:uid="{00000000-0004-0000-0300-00000D000000}"/>
    <hyperlink ref="K5:N5" location="NSW!BF9" tooltip="Hotel, Tourism &amp; Leisure Foreign Property Sales" display="Hotel, Tourism &amp; Leisure Foreign Property Sales" xr:uid="{00000000-0004-0000-0300-000011000000}"/>
    <hyperlink ref="B5:D5" location="NSW!T9" tooltip="Construction Activity Levels" display="Construction Activity Levels" xr:uid="{00000000-0004-0000-0300-000012000000}"/>
    <hyperlink ref="B6:D6" location="NSW!AA9" tooltip="Cap Rate Expectations" display="Cap Rate Expectations" xr:uid="{00000000-0004-0000-0300-000013000000}"/>
  </hyperlinks>
  <pageMargins left="0.7" right="0.7" top="0.75" bottom="0.75" header="0.3" footer="0.3"/>
  <pageSetup paperSize="9" scale="21" orientation="landscape" r:id="rId1"/>
  <colBreaks count="2" manualBreakCount="2">
    <brk id="18" max="1048575" man="1"/>
    <brk id="4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BK65"/>
  <sheetViews>
    <sheetView zoomScale="85" zoomScaleNormal="85" workbookViewId="0">
      <pane ySplit="10" topLeftCell="A39" activePane="bottomLeft" state="frozen"/>
      <selection pane="bottomLeft" activeCell="B10" sqref="B10"/>
    </sheetView>
  </sheetViews>
  <sheetFormatPr defaultColWidth="9.140625" defaultRowHeight="15" customHeight="1" zeroHeight="1"/>
  <cols>
    <col min="1" max="1" width="2.42578125" style="12" customWidth="1"/>
    <col min="2" max="2" width="9.140625" style="12" customWidth="1"/>
    <col min="3" max="3" width="5.42578125" style="12" customWidth="1"/>
    <col min="4" max="4" width="11.140625" style="12" customWidth="1"/>
    <col min="5" max="5" width="4.5703125" style="12" customWidth="1"/>
    <col min="6" max="11" width="10.5703125" style="41" customWidth="1"/>
    <col min="12" max="12" width="4.5703125" style="12" customWidth="1"/>
    <col min="13" max="17" width="10.5703125" style="12" customWidth="1"/>
    <col min="18" max="18" width="10.85546875" style="12" customWidth="1"/>
    <col min="19" max="19" width="4.5703125" style="12" customWidth="1"/>
    <col min="20" max="25" width="10.5703125" style="12" customWidth="1"/>
    <col min="26" max="26" width="4.5703125" style="12" customWidth="1"/>
    <col min="27" max="28" width="14.42578125" style="12" hidden="1" customWidth="1"/>
    <col min="29" max="29" width="4.5703125" style="12" hidden="1" customWidth="1"/>
    <col min="30" max="35" width="10.5703125" style="12" hidden="1" customWidth="1"/>
    <col min="36" max="36" width="4.5703125" style="12" hidden="1" customWidth="1"/>
    <col min="37" max="42" width="10.5703125" style="12" hidden="1" customWidth="1"/>
    <col min="43" max="43" width="4.5703125" style="12" hidden="1" customWidth="1"/>
    <col min="44" max="49" width="10.5703125" style="12" hidden="1" customWidth="1"/>
    <col min="50" max="50" width="4.5703125" style="12" hidden="1" customWidth="1"/>
    <col min="51" max="56" width="10.5703125" style="12" hidden="1" customWidth="1"/>
    <col min="57" max="57" width="4.5703125" style="12" hidden="1" customWidth="1"/>
    <col min="58" max="63" width="10.5703125" style="12" hidden="1" customWidth="1"/>
    <col min="64" max="65" width="0" style="12" hidden="1" customWidth="1"/>
    <col min="66" max="16384" width="9.140625" style="12"/>
  </cols>
  <sheetData>
    <row r="1" spans="1:63" ht="46.5">
      <c r="B1" s="2" t="s">
        <v>131</v>
      </c>
      <c r="D1" s="3"/>
      <c r="E1" s="45"/>
      <c r="F1" s="46"/>
      <c r="G1" s="46"/>
      <c r="H1" s="46"/>
      <c r="I1" s="46"/>
      <c r="J1" s="46"/>
      <c r="K1" s="46"/>
      <c r="L1" s="4"/>
      <c r="M1" s="5"/>
      <c r="S1" s="4"/>
      <c r="Z1" s="4"/>
      <c r="AC1" s="4"/>
      <c r="AJ1" s="4"/>
      <c r="AQ1" s="4"/>
      <c r="AX1" s="4"/>
      <c r="BE1" s="4"/>
    </row>
    <row r="2" spans="1:63" ht="26.25">
      <c r="B2" s="7" t="str">
        <f>"Victoria - December Quarter "&amp;Calculator!E2</f>
        <v>Victoria - December Quarter 2024</v>
      </c>
      <c r="D2" s="8"/>
      <c r="E2" s="8"/>
      <c r="F2" s="47"/>
      <c r="G2" s="47"/>
      <c r="H2" s="47"/>
      <c r="I2" s="47"/>
      <c r="J2" s="47"/>
      <c r="K2" s="47"/>
      <c r="L2" s="9"/>
      <c r="M2" s="10"/>
      <c r="S2" s="9"/>
      <c r="Z2" s="9"/>
      <c r="AC2" s="9"/>
      <c r="AJ2" s="9"/>
      <c r="AQ2" s="9"/>
      <c r="AX2" s="9"/>
      <c r="BE2" s="9"/>
    </row>
    <row r="3" spans="1:63"/>
    <row r="4" spans="1:63">
      <c r="A4" s="42"/>
      <c r="B4" s="21" t="s">
        <v>33</v>
      </c>
      <c r="Y4" s="48" t="s">
        <v>36</v>
      </c>
      <c r="Z4" s="64"/>
      <c r="AA4" s="64"/>
      <c r="AB4" s="48" t="s">
        <v>36</v>
      </c>
      <c r="AC4" s="64"/>
      <c r="AD4" s="64"/>
      <c r="AE4" s="64"/>
      <c r="AF4" s="64"/>
      <c r="AG4" s="64"/>
      <c r="AH4" s="64"/>
      <c r="AI4" s="48" t="s">
        <v>36</v>
      </c>
      <c r="AJ4" s="64"/>
      <c r="AK4" s="40"/>
      <c r="AL4" s="40"/>
      <c r="AM4" s="40"/>
      <c r="AN4" s="40"/>
      <c r="AO4" s="40"/>
      <c r="AP4" s="48" t="s">
        <v>36</v>
      </c>
      <c r="AQ4" s="64"/>
      <c r="AR4" s="40"/>
      <c r="AS4" s="40"/>
      <c r="AT4" s="40"/>
      <c r="AU4" s="40"/>
      <c r="AV4" s="40"/>
      <c r="AW4" s="48" t="s">
        <v>36</v>
      </c>
      <c r="AX4" s="64"/>
      <c r="AY4" s="40"/>
      <c r="AZ4" s="40"/>
      <c r="BA4" s="40"/>
      <c r="BB4" s="40"/>
      <c r="BC4" s="40"/>
      <c r="BD4" s="48" t="s">
        <v>36</v>
      </c>
      <c r="BE4" s="64"/>
      <c r="BF4" s="40"/>
      <c r="BG4" s="40"/>
      <c r="BH4" s="40"/>
      <c r="BI4" s="40"/>
      <c r="BJ4" s="40"/>
      <c r="BK4" s="48" t="s">
        <v>36</v>
      </c>
    </row>
    <row r="5" spans="1:63">
      <c r="A5" s="42"/>
      <c r="B5" s="148" t="s">
        <v>28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52"/>
      <c r="O5" s="40"/>
      <c r="P5" s="40"/>
      <c r="Q5" s="40"/>
      <c r="R5" s="40"/>
    </row>
    <row r="6" spans="1:63">
      <c r="A6" s="42"/>
      <c r="B6" s="148" t="s">
        <v>38</v>
      </c>
      <c r="C6" s="148"/>
      <c r="D6" s="148"/>
      <c r="E6" s="148"/>
      <c r="F6" s="148"/>
      <c r="G6" s="148"/>
      <c r="H6" s="148"/>
      <c r="I6" s="148"/>
      <c r="J6" s="148"/>
      <c r="K6" s="56"/>
      <c r="L6" s="40"/>
      <c r="M6" s="40"/>
      <c r="N6" s="40"/>
      <c r="O6" s="40"/>
      <c r="P6" s="40"/>
      <c r="Q6" s="40"/>
      <c r="R6" s="40"/>
    </row>
    <row r="7" spans="1:63">
      <c r="A7" s="42"/>
    </row>
    <row r="8" spans="1:63">
      <c r="B8" s="43"/>
    </row>
    <row r="9" spans="1:63" s="23" customFormat="1" ht="21.75" customHeight="1">
      <c r="A9" s="85"/>
      <c r="B9" s="69" t="s">
        <v>4</v>
      </c>
      <c r="C9" s="85"/>
      <c r="D9" s="85"/>
      <c r="E9" s="116"/>
      <c r="F9" s="151" t="s">
        <v>12</v>
      </c>
      <c r="G9" s="151"/>
      <c r="H9" s="151"/>
      <c r="I9" s="151"/>
      <c r="J9" s="151"/>
      <c r="K9" s="151"/>
      <c r="L9" s="92"/>
      <c r="M9" s="149" t="s">
        <v>18</v>
      </c>
      <c r="N9" s="149"/>
      <c r="O9" s="149"/>
      <c r="P9" s="149"/>
      <c r="Q9" s="149"/>
      <c r="R9" s="149"/>
      <c r="S9" s="92"/>
      <c r="T9" s="149" t="s">
        <v>75</v>
      </c>
      <c r="U9" s="149"/>
      <c r="V9" s="149"/>
      <c r="W9" s="149"/>
      <c r="X9" s="149"/>
      <c r="Y9" s="149"/>
      <c r="Z9" s="92"/>
      <c r="AA9" s="144" t="s">
        <v>77</v>
      </c>
      <c r="AB9" s="150"/>
      <c r="AC9" s="92"/>
      <c r="AD9" s="149" t="s">
        <v>45</v>
      </c>
      <c r="AE9" s="149"/>
      <c r="AF9" s="149"/>
      <c r="AG9" s="149"/>
      <c r="AH9" s="149"/>
      <c r="AI9" s="149"/>
      <c r="AJ9" s="92"/>
      <c r="AK9" s="149" t="s">
        <v>44</v>
      </c>
      <c r="AL9" s="149"/>
      <c r="AM9" s="149"/>
      <c r="AN9" s="149"/>
      <c r="AO9" s="149"/>
      <c r="AP9" s="149"/>
      <c r="AQ9" s="92"/>
      <c r="AR9" s="149" t="s">
        <v>47</v>
      </c>
      <c r="AS9" s="149"/>
      <c r="AT9" s="149"/>
      <c r="AU9" s="149"/>
      <c r="AV9" s="149"/>
      <c r="AW9" s="149"/>
      <c r="AX9" s="92"/>
      <c r="AY9" s="149" t="s">
        <v>46</v>
      </c>
      <c r="AZ9" s="149"/>
      <c r="BA9" s="149"/>
      <c r="BB9" s="149"/>
      <c r="BC9" s="149"/>
      <c r="BD9" s="149"/>
      <c r="BE9" s="92"/>
      <c r="BF9" s="149" t="s">
        <v>48</v>
      </c>
      <c r="BG9" s="149"/>
      <c r="BH9" s="149"/>
      <c r="BI9" s="149"/>
      <c r="BJ9" s="149"/>
      <c r="BK9" s="149"/>
    </row>
    <row r="10" spans="1:63" ht="38.25">
      <c r="A10" s="84"/>
      <c r="B10" s="117" t="s">
        <v>39</v>
      </c>
      <c r="C10" s="93"/>
      <c r="D10" s="118" t="s">
        <v>11</v>
      </c>
      <c r="E10" s="119"/>
      <c r="F10" s="120" t="s">
        <v>23</v>
      </c>
      <c r="G10" s="120" t="s">
        <v>22</v>
      </c>
      <c r="H10" s="120" t="s">
        <v>40</v>
      </c>
      <c r="I10" s="120" t="s">
        <v>41</v>
      </c>
      <c r="J10" s="120" t="s">
        <v>20</v>
      </c>
      <c r="K10" s="120" t="s">
        <v>21</v>
      </c>
      <c r="L10" s="121"/>
      <c r="M10" s="120" t="s">
        <v>17</v>
      </c>
      <c r="N10" s="120" t="s">
        <v>10</v>
      </c>
      <c r="O10" s="120" t="s">
        <v>13</v>
      </c>
      <c r="P10" s="120" t="s">
        <v>14</v>
      </c>
      <c r="Q10" s="120" t="s">
        <v>15</v>
      </c>
      <c r="R10" s="120" t="s">
        <v>16</v>
      </c>
      <c r="S10" s="121"/>
      <c r="T10" s="120" t="s">
        <v>17</v>
      </c>
      <c r="U10" s="120" t="s">
        <v>10</v>
      </c>
      <c r="V10" s="120" t="s">
        <v>13</v>
      </c>
      <c r="W10" s="120" t="s">
        <v>14</v>
      </c>
      <c r="X10" s="120" t="s">
        <v>15</v>
      </c>
      <c r="Y10" s="120" t="s">
        <v>16</v>
      </c>
      <c r="Z10" s="121"/>
      <c r="AA10" s="122" t="s">
        <v>25</v>
      </c>
      <c r="AB10" s="122" t="s">
        <v>26</v>
      </c>
      <c r="AC10" s="121"/>
      <c r="AD10" s="123">
        <v>0</v>
      </c>
      <c r="AE10" s="120" t="s">
        <v>49</v>
      </c>
      <c r="AF10" s="120" t="s">
        <v>50</v>
      </c>
      <c r="AG10" s="120" t="s">
        <v>51</v>
      </c>
      <c r="AH10" s="120" t="s">
        <v>52</v>
      </c>
      <c r="AI10" s="120" t="s">
        <v>53</v>
      </c>
      <c r="AJ10" s="121"/>
      <c r="AK10" s="123">
        <v>0</v>
      </c>
      <c r="AL10" s="120" t="s">
        <v>49</v>
      </c>
      <c r="AM10" s="120" t="s">
        <v>50</v>
      </c>
      <c r="AN10" s="120" t="s">
        <v>51</v>
      </c>
      <c r="AO10" s="120" t="s">
        <v>52</v>
      </c>
      <c r="AP10" s="120" t="s">
        <v>53</v>
      </c>
      <c r="AQ10" s="121"/>
      <c r="AR10" s="123">
        <v>0</v>
      </c>
      <c r="AS10" s="120" t="s">
        <v>49</v>
      </c>
      <c r="AT10" s="120" t="s">
        <v>50</v>
      </c>
      <c r="AU10" s="120" t="s">
        <v>51</v>
      </c>
      <c r="AV10" s="120" t="s">
        <v>52</v>
      </c>
      <c r="AW10" s="120" t="s">
        <v>53</v>
      </c>
      <c r="AX10" s="121"/>
      <c r="AY10" s="123">
        <v>0</v>
      </c>
      <c r="AZ10" s="120" t="s">
        <v>49</v>
      </c>
      <c r="BA10" s="120" t="s">
        <v>50</v>
      </c>
      <c r="BB10" s="120" t="s">
        <v>51</v>
      </c>
      <c r="BC10" s="120" t="s">
        <v>52</v>
      </c>
      <c r="BD10" s="120" t="s">
        <v>53</v>
      </c>
      <c r="BE10" s="121"/>
      <c r="BF10" s="123">
        <v>0</v>
      </c>
      <c r="BG10" s="120" t="s">
        <v>49</v>
      </c>
      <c r="BH10" s="120" t="s">
        <v>50</v>
      </c>
      <c r="BI10" s="120" t="s">
        <v>51</v>
      </c>
      <c r="BJ10" s="120" t="s">
        <v>52</v>
      </c>
      <c r="BK10" s="120" t="s">
        <v>53</v>
      </c>
    </row>
    <row r="11" spans="1:63" s="42" customFormat="1">
      <c r="A11" s="84"/>
      <c r="B11" s="124">
        <v>40878</v>
      </c>
      <c r="C11" s="90"/>
      <c r="D11" s="125">
        <f>VLOOKUP($B$9&amp;"-"&amp;$B11,Database!$1:$1048576,10,FALSE)</f>
        <v>97</v>
      </c>
      <c r="E11" s="126"/>
      <c r="F11" s="127">
        <f>VLOOKUP($B$9&amp;"-"&amp;$B11,Database!$1:$1048576,4,FALSE)</f>
        <v>10.848601578109212</v>
      </c>
      <c r="G11" s="127">
        <f>VLOOKUP($B$9&amp;"-"&amp;$B11,Database!$1:$1048576,5,FALSE)</f>
        <v>6.8880000000000008</v>
      </c>
      <c r="H11" s="127">
        <f>VLOOKUP($B$9&amp;"-"&amp;$B11,Database!$1:$1048576,6,FALSE)</f>
        <v>-17.613935495685212</v>
      </c>
      <c r="I11" s="127">
        <f>VLOOKUP($B$9&amp;"-"&amp;$B11,Database!$1:$1048576,7,FALSE)</f>
        <v>-20.163239146002901</v>
      </c>
      <c r="J11" s="127">
        <f>VLOOKUP($B$9&amp;"-"&amp;$B11,Database!$1:$1048576,8,FALSE)</f>
        <v>-45.183999999999997</v>
      </c>
      <c r="K11" s="127">
        <f>VLOOKUP($B$9&amp;"-"&amp;$B11,Database!$1:$1048576,9,FALSE)</f>
        <v>-21.056000000000004</v>
      </c>
      <c r="L11" s="112"/>
      <c r="M11" s="128">
        <f>VLOOKUP($B$9&amp;"-"&amp;$B11,Database!$1:$1048576,12,FALSE)</f>
        <v>-37.152000000000001</v>
      </c>
      <c r="N11" s="128">
        <f>VLOOKUP($B$9&amp;"-"&amp;$B11,Database!$1:$1048576,13,FALSE)</f>
        <v>1.2006000000000001</v>
      </c>
      <c r="O11" s="128">
        <f>VLOOKUP($B$9&amp;"-"&amp;$B11,Database!$1:$1048576,14,FALSE)</f>
        <v>-2.5200000000000005</v>
      </c>
      <c r="P11" s="128">
        <f>VLOOKUP($B$9&amp;"-"&amp;$B11,Database!$1:$1048576,15,FALSE)</f>
        <v>-11.632499999999999</v>
      </c>
      <c r="Q11" s="128">
        <f>VLOOKUP($B$9&amp;"-"&amp;$B11,Database!$1:$1048576,16,FALSE)</f>
        <v>9.9555299875812704</v>
      </c>
      <c r="R11" s="128">
        <f>VLOOKUP($B$9&amp;"-"&amp;$B11,Database!$1:$1048576,17,FALSE)</f>
        <v>-19.4025</v>
      </c>
      <c r="S11" s="112"/>
      <c r="T11" s="128">
        <f>VLOOKUP($B$9&amp;"-"&amp;$B11,Database!$1:$1048576,18,FALSE)</f>
        <v>-3.0640991585886441</v>
      </c>
      <c r="U11" s="128">
        <f>VLOOKUP($B$9&amp;"-"&amp;$B11,Database!$1:$1048576,19,FALSE)</f>
        <v>18.192934152439822</v>
      </c>
      <c r="V11" s="128">
        <f>VLOOKUP($B$9&amp;"-"&amp;$B11,Database!$1:$1048576,20,FALSE)</f>
        <v>14.652745759421485</v>
      </c>
      <c r="W11" s="128">
        <f>VLOOKUP($B$9&amp;"-"&amp;$B11,Database!$1:$1048576,21,FALSE)</f>
        <v>5.2614795918367339</v>
      </c>
      <c r="X11" s="128">
        <f>VLOOKUP($B$9&amp;"-"&amp;$B11,Database!$1:$1048576,22,FALSE)</f>
        <v>45.528183117030622</v>
      </c>
      <c r="Y11" s="128">
        <f>VLOOKUP($B$9&amp;"-"&amp;$B11,Database!$1:$1048576,23,FALSE)</f>
        <v>-6.3773051242181387</v>
      </c>
      <c r="Z11" s="112"/>
      <c r="AA11" s="128" t="str">
        <f>VLOOKUP($B$9&amp;"-"&amp;$B11,Database!$1:$1048576,24,FALSE)</f>
        <v>-</v>
      </c>
      <c r="AB11" s="128" t="str">
        <f>VLOOKUP($B$9&amp;"-"&amp;$B11,Database!$1:$1048576,25,FALSE)</f>
        <v>-</v>
      </c>
      <c r="AC11" s="107"/>
      <c r="AD11" s="129" t="str">
        <f>VLOOKUP($B$9&amp;"-"&amp;$B11,Database!$1:$1048576,26,FALSE)</f>
        <v>-</v>
      </c>
      <c r="AE11" s="129" t="str">
        <f>VLOOKUP($B$9&amp;"-"&amp;$B11,Database!$1:$1048576,27,FALSE)</f>
        <v>-</v>
      </c>
      <c r="AF11" s="129" t="str">
        <f>VLOOKUP($B$9&amp;"-"&amp;$B11,Database!$1:$1048576,28,FALSE)</f>
        <v>-</v>
      </c>
      <c r="AG11" s="129" t="str">
        <f>VLOOKUP($B$9&amp;"-"&amp;$B11,Database!$1:$1048576,29,FALSE)</f>
        <v>-</v>
      </c>
      <c r="AH11" s="129" t="str">
        <f>VLOOKUP($B$9&amp;"-"&amp;$B11,Database!$1:$1048576,30,FALSE)</f>
        <v>-</v>
      </c>
      <c r="AI11" s="129" t="str">
        <f>VLOOKUP($B$9&amp;"-"&amp;$B11,Database!$1:$1048576,31,FALSE)</f>
        <v>-</v>
      </c>
      <c r="AJ11" s="103"/>
      <c r="AK11" s="129" t="str">
        <f>VLOOKUP($B$9&amp;"-"&amp;$B11,Database!$1:$1048576,32,FALSE)</f>
        <v>-</v>
      </c>
      <c r="AL11" s="129" t="str">
        <f>VLOOKUP($B$9&amp;"-"&amp;$B11,Database!$1:$1048576,33,FALSE)</f>
        <v>-</v>
      </c>
      <c r="AM11" s="129" t="str">
        <f>VLOOKUP($B$9&amp;"-"&amp;$B11,Database!$1:$1048576,34,FALSE)</f>
        <v>-</v>
      </c>
      <c r="AN11" s="129" t="str">
        <f>VLOOKUP($B$9&amp;"-"&amp;$B11,Database!$1:$1048576,35,FALSE)</f>
        <v>-</v>
      </c>
      <c r="AO11" s="129" t="str">
        <f>VLOOKUP($B$9&amp;"-"&amp;$B11,Database!$1:$1048576,36,FALSE)</f>
        <v>-</v>
      </c>
      <c r="AP11" s="129" t="str">
        <f>VLOOKUP($B$9&amp;"-"&amp;$B11,Database!$1:$1048576,37,FALSE)</f>
        <v>-</v>
      </c>
      <c r="AQ11" s="103"/>
      <c r="AR11" s="129" t="str">
        <f>VLOOKUP($B$9&amp;"-"&amp;$B11,Database!$1:$1048576,38,FALSE)</f>
        <v>-</v>
      </c>
      <c r="AS11" s="129" t="str">
        <f>VLOOKUP($B$9&amp;"-"&amp;$B11,Database!$1:$1048576,39,FALSE)</f>
        <v>-</v>
      </c>
      <c r="AT11" s="129" t="str">
        <f>VLOOKUP($B$9&amp;"-"&amp;$B11,Database!$1:$1048576,40,FALSE)</f>
        <v>-</v>
      </c>
      <c r="AU11" s="129" t="str">
        <f>VLOOKUP($B$9&amp;"-"&amp;$B11,Database!$1:$1048576,41,FALSE)</f>
        <v>-</v>
      </c>
      <c r="AV11" s="129" t="str">
        <f>VLOOKUP($B$9&amp;"-"&amp;$B11,Database!$1:$1048576,42,FALSE)</f>
        <v>-</v>
      </c>
      <c r="AW11" s="129" t="str">
        <f>VLOOKUP($B$9&amp;"-"&amp;$B11,Database!$1:$1048576,43,FALSE)</f>
        <v>-</v>
      </c>
      <c r="AX11" s="103"/>
      <c r="AY11" s="129" t="str">
        <f>VLOOKUP($B$9&amp;"-"&amp;$B11,Database!$1:$1048576,44,FALSE)</f>
        <v>-</v>
      </c>
      <c r="AZ11" s="129" t="str">
        <f>VLOOKUP($B$9&amp;"-"&amp;$B11,Database!$1:$1048576,45,FALSE)</f>
        <v>-</v>
      </c>
      <c r="BA11" s="129" t="str">
        <f>VLOOKUP($B$9&amp;"-"&amp;$B11,Database!$1:$1048576,46,FALSE)</f>
        <v>-</v>
      </c>
      <c r="BB11" s="129" t="str">
        <f>VLOOKUP($B$9&amp;"-"&amp;$B11,Database!$1:$1048576,47,FALSE)</f>
        <v>-</v>
      </c>
      <c r="BC11" s="129" t="str">
        <f>VLOOKUP($B$9&amp;"-"&amp;$B11,Database!$1:$1048576,48,FALSE)</f>
        <v>-</v>
      </c>
      <c r="BD11" s="129" t="str">
        <f>VLOOKUP($B$9&amp;"-"&amp;$B11,Database!$1:$1048576,49,FALSE)</f>
        <v>-</v>
      </c>
      <c r="BE11" s="103"/>
      <c r="BF11" s="129" t="str">
        <f>VLOOKUP($B$9&amp;"-"&amp;$B11,Database!$1:$1048576,50,FALSE)</f>
        <v>-</v>
      </c>
      <c r="BG11" s="129" t="str">
        <f>VLOOKUP($B$9&amp;"-"&amp;$B11,Database!$1:$1048576,51,FALSE)</f>
        <v>-</v>
      </c>
      <c r="BH11" s="129" t="str">
        <f>VLOOKUP($B$9&amp;"-"&amp;$B11,Database!$1:$1048576,52,FALSE)</f>
        <v>-</v>
      </c>
      <c r="BI11" s="129" t="str">
        <f>VLOOKUP($B$9&amp;"-"&amp;$B11,Database!$1:$1048576,53,FALSE)</f>
        <v>-</v>
      </c>
      <c r="BJ11" s="129" t="str">
        <f>VLOOKUP($B$9&amp;"-"&amp;$B11,Database!$1:$1048576,54,FALSE)</f>
        <v>-</v>
      </c>
      <c r="BK11" s="129" t="str">
        <f>VLOOKUP($B$9&amp;"-"&amp;$B11,Database!$1:$1048576,55,FALSE)</f>
        <v>-</v>
      </c>
    </row>
    <row r="12" spans="1:63" s="42" customFormat="1">
      <c r="A12" s="84"/>
      <c r="B12" s="124">
        <v>40969</v>
      </c>
      <c r="C12" s="90"/>
      <c r="D12" s="125">
        <f>VLOOKUP($B$9&amp;"-"&amp;$B12,Database!$1:$1048576,10,FALSE)</f>
        <v>96</v>
      </c>
      <c r="E12" s="126"/>
      <c r="F12" s="127">
        <f>VLOOKUP($B$9&amp;"-"&amp;$B12,Database!$1:$1048576,4,FALSE)</f>
        <v>19.792463507645408</v>
      </c>
      <c r="G12" s="127">
        <f>VLOOKUP($B$9&amp;"-"&amp;$B12,Database!$1:$1048576,5,FALSE)</f>
        <v>4.3989999999999991</v>
      </c>
      <c r="H12" s="127">
        <f>VLOOKUP($B$9&amp;"-"&amp;$B12,Database!$1:$1048576,6,FALSE)</f>
        <v>-15.105972148363849</v>
      </c>
      <c r="I12" s="127">
        <f>VLOOKUP($B$9&amp;"-"&amp;$B12,Database!$1:$1048576,7,FALSE)</f>
        <v>-33.652618319444485</v>
      </c>
      <c r="J12" s="127">
        <f>VLOOKUP($B$9&amp;"-"&amp;$B12,Database!$1:$1048576,8,FALSE)</f>
        <v>-15.703499999999996</v>
      </c>
      <c r="K12" s="127">
        <f>VLOOKUP($B$9&amp;"-"&amp;$B12,Database!$1:$1048576,9,FALSE)</f>
        <v>-7.7400000000000011</v>
      </c>
      <c r="L12" s="112"/>
      <c r="M12" s="128">
        <f>VLOOKUP($B$9&amp;"-"&amp;$B12,Database!$1:$1048576,12,FALSE)</f>
        <v>-9.3744000000000014</v>
      </c>
      <c r="N12" s="128">
        <f>VLOOKUP($B$9&amp;"-"&amp;$B12,Database!$1:$1048576,13,FALSE)</f>
        <v>5.7583999999999991</v>
      </c>
      <c r="O12" s="128">
        <f>VLOOKUP($B$9&amp;"-"&amp;$B12,Database!$1:$1048576,14,FALSE)</f>
        <v>-1.7952000000000006</v>
      </c>
      <c r="P12" s="128">
        <f>VLOOKUP($B$9&amp;"-"&amp;$B12,Database!$1:$1048576,15,FALSE)</f>
        <v>-15.574400000000002</v>
      </c>
      <c r="Q12" s="128">
        <f>VLOOKUP($B$9&amp;"-"&amp;$B12,Database!$1:$1048576,16,FALSE)</f>
        <v>10.119181342759399</v>
      </c>
      <c r="R12" s="128">
        <f>VLOOKUP($B$9&amp;"-"&amp;$B12,Database!$1:$1048576,17,FALSE)</f>
        <v>-9.5922000000000001</v>
      </c>
      <c r="S12" s="112"/>
      <c r="T12" s="128">
        <f>VLOOKUP($B$9&amp;"-"&amp;$B12,Database!$1:$1048576,18,FALSE)</f>
        <v>-2.1319554442071507</v>
      </c>
      <c r="U12" s="128">
        <f>VLOOKUP($B$9&amp;"-"&amp;$B12,Database!$1:$1048576,19,FALSE)</f>
        <v>13.320953564491866</v>
      </c>
      <c r="V12" s="128">
        <f>VLOOKUP($B$9&amp;"-"&amp;$B12,Database!$1:$1048576,20,FALSE)</f>
        <v>9.8168912751067126</v>
      </c>
      <c r="W12" s="128">
        <f>VLOOKUP($B$9&amp;"-"&amp;$B12,Database!$1:$1048576,21,FALSE)</f>
        <v>1.0408105810054917</v>
      </c>
      <c r="X12" s="128">
        <f>VLOOKUP($B$9&amp;"-"&amp;$B12,Database!$1:$1048576,22,FALSE)</f>
        <v>35.794215254415626</v>
      </c>
      <c r="Y12" s="128">
        <f>VLOOKUP($B$9&amp;"-"&amp;$B12,Database!$1:$1048576,23,FALSE)</f>
        <v>-0.13877474413406535</v>
      </c>
      <c r="Z12" s="112"/>
      <c r="AA12" s="128" t="str">
        <f>VLOOKUP($B$9&amp;"-"&amp;$B12,Database!$1:$1048576,24,FALSE)</f>
        <v>-</v>
      </c>
      <c r="AB12" s="128" t="str">
        <f>VLOOKUP($B$9&amp;"-"&amp;$B12,Database!$1:$1048576,25,FALSE)</f>
        <v>-</v>
      </c>
      <c r="AC12" s="107"/>
      <c r="AD12" s="129" t="str">
        <f>VLOOKUP($B$9&amp;"-"&amp;$B12,Database!$1:$1048576,26,FALSE)</f>
        <v>-</v>
      </c>
      <c r="AE12" s="129" t="str">
        <f>VLOOKUP($B$9&amp;"-"&amp;$B12,Database!$1:$1048576,27,FALSE)</f>
        <v>-</v>
      </c>
      <c r="AF12" s="129" t="str">
        <f>VLOOKUP($B$9&amp;"-"&amp;$B12,Database!$1:$1048576,28,FALSE)</f>
        <v>-</v>
      </c>
      <c r="AG12" s="129" t="str">
        <f>VLOOKUP($B$9&amp;"-"&amp;$B12,Database!$1:$1048576,29,FALSE)</f>
        <v>-</v>
      </c>
      <c r="AH12" s="129" t="str">
        <f>VLOOKUP($B$9&amp;"-"&amp;$B12,Database!$1:$1048576,30,FALSE)</f>
        <v>-</v>
      </c>
      <c r="AI12" s="129" t="str">
        <f>VLOOKUP($B$9&amp;"-"&amp;$B12,Database!$1:$1048576,31,FALSE)</f>
        <v>-</v>
      </c>
      <c r="AJ12" s="103"/>
      <c r="AK12" s="129" t="str">
        <f>VLOOKUP($B$9&amp;"-"&amp;$B12,Database!$1:$1048576,32,FALSE)</f>
        <v>-</v>
      </c>
      <c r="AL12" s="129" t="str">
        <f>VLOOKUP($B$9&amp;"-"&amp;$B12,Database!$1:$1048576,33,FALSE)</f>
        <v>-</v>
      </c>
      <c r="AM12" s="129" t="str">
        <f>VLOOKUP($B$9&amp;"-"&amp;$B12,Database!$1:$1048576,34,FALSE)</f>
        <v>-</v>
      </c>
      <c r="AN12" s="129" t="str">
        <f>VLOOKUP($B$9&amp;"-"&amp;$B12,Database!$1:$1048576,35,FALSE)</f>
        <v>-</v>
      </c>
      <c r="AO12" s="129" t="str">
        <f>VLOOKUP($B$9&amp;"-"&amp;$B12,Database!$1:$1048576,36,FALSE)</f>
        <v>-</v>
      </c>
      <c r="AP12" s="129" t="str">
        <f>VLOOKUP($B$9&amp;"-"&amp;$B12,Database!$1:$1048576,37,FALSE)</f>
        <v>-</v>
      </c>
      <c r="AQ12" s="103"/>
      <c r="AR12" s="129" t="str">
        <f>VLOOKUP($B$9&amp;"-"&amp;$B12,Database!$1:$1048576,38,FALSE)</f>
        <v>-</v>
      </c>
      <c r="AS12" s="129" t="str">
        <f>VLOOKUP($B$9&amp;"-"&amp;$B12,Database!$1:$1048576,39,FALSE)</f>
        <v>-</v>
      </c>
      <c r="AT12" s="129" t="str">
        <f>VLOOKUP($B$9&amp;"-"&amp;$B12,Database!$1:$1048576,40,FALSE)</f>
        <v>-</v>
      </c>
      <c r="AU12" s="129" t="str">
        <f>VLOOKUP($B$9&amp;"-"&amp;$B12,Database!$1:$1048576,41,FALSE)</f>
        <v>-</v>
      </c>
      <c r="AV12" s="129" t="str">
        <f>VLOOKUP($B$9&amp;"-"&amp;$B12,Database!$1:$1048576,42,FALSE)</f>
        <v>-</v>
      </c>
      <c r="AW12" s="129" t="str">
        <f>VLOOKUP($B$9&amp;"-"&amp;$B12,Database!$1:$1048576,43,FALSE)</f>
        <v>-</v>
      </c>
      <c r="AX12" s="103"/>
      <c r="AY12" s="129" t="str">
        <f>VLOOKUP($B$9&amp;"-"&amp;$B12,Database!$1:$1048576,44,FALSE)</f>
        <v>-</v>
      </c>
      <c r="AZ12" s="129" t="str">
        <f>VLOOKUP($B$9&amp;"-"&amp;$B12,Database!$1:$1048576,45,FALSE)</f>
        <v>-</v>
      </c>
      <c r="BA12" s="129" t="str">
        <f>VLOOKUP($B$9&amp;"-"&amp;$B12,Database!$1:$1048576,46,FALSE)</f>
        <v>-</v>
      </c>
      <c r="BB12" s="129" t="str">
        <f>VLOOKUP($B$9&amp;"-"&amp;$B12,Database!$1:$1048576,47,FALSE)</f>
        <v>-</v>
      </c>
      <c r="BC12" s="129" t="str">
        <f>VLOOKUP($B$9&amp;"-"&amp;$B12,Database!$1:$1048576,48,FALSE)</f>
        <v>-</v>
      </c>
      <c r="BD12" s="129" t="str">
        <f>VLOOKUP($B$9&amp;"-"&amp;$B12,Database!$1:$1048576,49,FALSE)</f>
        <v>-</v>
      </c>
      <c r="BE12" s="103"/>
      <c r="BF12" s="129" t="str">
        <f>VLOOKUP($B$9&amp;"-"&amp;$B12,Database!$1:$1048576,50,FALSE)</f>
        <v>-</v>
      </c>
      <c r="BG12" s="129" t="str">
        <f>VLOOKUP($B$9&amp;"-"&amp;$B12,Database!$1:$1048576,51,FALSE)</f>
        <v>-</v>
      </c>
      <c r="BH12" s="129" t="str">
        <f>VLOOKUP($B$9&amp;"-"&amp;$B12,Database!$1:$1048576,52,FALSE)</f>
        <v>-</v>
      </c>
      <c r="BI12" s="129" t="str">
        <f>VLOOKUP($B$9&amp;"-"&amp;$B12,Database!$1:$1048576,53,FALSE)</f>
        <v>-</v>
      </c>
      <c r="BJ12" s="129" t="str">
        <f>VLOOKUP($B$9&amp;"-"&amp;$B12,Database!$1:$1048576,54,FALSE)</f>
        <v>-</v>
      </c>
      <c r="BK12" s="129" t="str">
        <f>VLOOKUP($B$9&amp;"-"&amp;$B12,Database!$1:$1048576,55,FALSE)</f>
        <v>-</v>
      </c>
    </row>
    <row r="13" spans="1:63" s="42" customFormat="1">
      <c r="A13" s="84"/>
      <c r="B13" s="124">
        <v>41061</v>
      </c>
      <c r="C13" s="85"/>
      <c r="D13" s="125">
        <f>VLOOKUP($B$9&amp;"-"&amp;$B13,Database!$1:$1048576,10,FALSE)</f>
        <v>92.622040061434461</v>
      </c>
      <c r="E13" s="126"/>
      <c r="F13" s="127">
        <f>VLOOKUP($B$9&amp;"-"&amp;$B13,Database!$1:$1048576,4,FALSE)</f>
        <v>14.582952867104842</v>
      </c>
      <c r="G13" s="127">
        <f>VLOOKUP($B$9&amp;"-"&amp;$B13,Database!$1:$1048576,5,FALSE)</f>
        <v>1.7569117785252135</v>
      </c>
      <c r="H13" s="127">
        <f>VLOOKUP($B$9&amp;"-"&amp;$B13,Database!$1:$1048576,6,FALSE)</f>
        <v>-14.161677018303154</v>
      </c>
      <c r="I13" s="127">
        <f>VLOOKUP($B$9&amp;"-"&amp;$B13,Database!$1:$1048576,7,FALSE)</f>
        <v>-29.380906405047384</v>
      </c>
      <c r="J13" s="127">
        <f>VLOOKUP($B$9&amp;"-"&amp;$B13,Database!$1:$1048576,8,FALSE)</f>
        <v>-49.186969526649769</v>
      </c>
      <c r="K13" s="127">
        <f>VLOOKUP($B$9&amp;"-"&amp;$B13,Database!$1:$1048576,9,FALSE)</f>
        <v>-12.204765594387245</v>
      </c>
      <c r="L13" s="112"/>
      <c r="M13" s="128">
        <f>VLOOKUP($B$9&amp;"-"&amp;$B13,Database!$1:$1048576,12,FALSE)</f>
        <v>-18.436669438529361</v>
      </c>
      <c r="N13" s="128">
        <f>VLOOKUP($B$9&amp;"-"&amp;$B13,Database!$1:$1048576,13,FALSE)</f>
        <v>-0.84893466500945858</v>
      </c>
      <c r="O13" s="128">
        <f>VLOOKUP($B$9&amp;"-"&amp;$B13,Database!$1:$1048576,14,FALSE)</f>
        <v>-4.2423683645950989</v>
      </c>
      <c r="P13" s="128">
        <f>VLOOKUP($B$9&amp;"-"&amp;$B13,Database!$1:$1048576,15,FALSE)</f>
        <v>-18.186669881790994</v>
      </c>
      <c r="Q13" s="128">
        <f>VLOOKUP($B$9&amp;"-"&amp;$B13,Database!$1:$1048576,16,FALSE)</f>
        <v>9.9068973281962283</v>
      </c>
      <c r="R13" s="128">
        <f>VLOOKUP($B$9&amp;"-"&amp;$B13,Database!$1:$1048576,17,FALSE)</f>
        <v>-10.124804743254</v>
      </c>
      <c r="S13" s="112"/>
      <c r="T13" s="128">
        <f>VLOOKUP($B$9&amp;"-"&amp;$B13,Database!$1:$1048576,18,FALSE)</f>
        <v>-3.1202072336751168</v>
      </c>
      <c r="U13" s="128">
        <f>VLOOKUP($B$9&amp;"-"&amp;$B13,Database!$1:$1048576,19,FALSE)</f>
        <v>5.578713512919304</v>
      </c>
      <c r="V13" s="128">
        <f>VLOOKUP($B$9&amp;"-"&amp;$B13,Database!$1:$1048576,20,FALSE)</f>
        <v>7.217008480481419</v>
      </c>
      <c r="W13" s="128">
        <f>VLOOKUP($B$9&amp;"-"&amp;$B13,Database!$1:$1048576,21,FALSE)</f>
        <v>1.3999975177348973</v>
      </c>
      <c r="X13" s="128">
        <f>VLOOKUP($B$9&amp;"-"&amp;$B13,Database!$1:$1048576,22,FALSE)</f>
        <v>31.777248621899602</v>
      </c>
      <c r="Y13" s="128">
        <f>VLOOKUP($B$9&amp;"-"&amp;$B13,Database!$1:$1048576,23,FALSE)</f>
        <v>0.17765925946939806</v>
      </c>
      <c r="Z13" s="112"/>
      <c r="AA13" s="128" t="str">
        <f>VLOOKUP($B$9&amp;"-"&amp;$B13,Database!$1:$1048576,24,FALSE)</f>
        <v>-</v>
      </c>
      <c r="AB13" s="128" t="str">
        <f>VLOOKUP($B$9&amp;"-"&amp;$B13,Database!$1:$1048576,25,FALSE)</f>
        <v>-</v>
      </c>
      <c r="AC13" s="107"/>
      <c r="AD13" s="129" t="str">
        <f>VLOOKUP($B$9&amp;"-"&amp;$B13,Database!$1:$1048576,26,FALSE)</f>
        <v>-</v>
      </c>
      <c r="AE13" s="129" t="str">
        <f>VLOOKUP($B$9&amp;"-"&amp;$B13,Database!$1:$1048576,27,FALSE)</f>
        <v>-</v>
      </c>
      <c r="AF13" s="129" t="str">
        <f>VLOOKUP($B$9&amp;"-"&amp;$B13,Database!$1:$1048576,28,FALSE)</f>
        <v>-</v>
      </c>
      <c r="AG13" s="129" t="str">
        <f>VLOOKUP($B$9&amp;"-"&amp;$B13,Database!$1:$1048576,29,FALSE)</f>
        <v>-</v>
      </c>
      <c r="AH13" s="129" t="str">
        <f>VLOOKUP($B$9&amp;"-"&amp;$B13,Database!$1:$1048576,30,FALSE)</f>
        <v>-</v>
      </c>
      <c r="AI13" s="129" t="str">
        <f>VLOOKUP($B$9&amp;"-"&amp;$B13,Database!$1:$1048576,31,FALSE)</f>
        <v>-</v>
      </c>
      <c r="AJ13" s="103"/>
      <c r="AK13" s="129" t="str">
        <f>VLOOKUP($B$9&amp;"-"&amp;$B13,Database!$1:$1048576,32,FALSE)</f>
        <v>-</v>
      </c>
      <c r="AL13" s="129" t="str">
        <f>VLOOKUP($B$9&amp;"-"&amp;$B13,Database!$1:$1048576,33,FALSE)</f>
        <v>-</v>
      </c>
      <c r="AM13" s="129" t="str">
        <f>VLOOKUP($B$9&amp;"-"&amp;$B13,Database!$1:$1048576,34,FALSE)</f>
        <v>-</v>
      </c>
      <c r="AN13" s="129" t="str">
        <f>VLOOKUP($B$9&amp;"-"&amp;$B13,Database!$1:$1048576,35,FALSE)</f>
        <v>-</v>
      </c>
      <c r="AO13" s="129" t="str">
        <f>VLOOKUP($B$9&amp;"-"&amp;$B13,Database!$1:$1048576,36,FALSE)</f>
        <v>-</v>
      </c>
      <c r="AP13" s="129" t="str">
        <f>VLOOKUP($B$9&amp;"-"&amp;$B13,Database!$1:$1048576,37,FALSE)</f>
        <v>-</v>
      </c>
      <c r="AQ13" s="103"/>
      <c r="AR13" s="129" t="str">
        <f>VLOOKUP($B$9&amp;"-"&amp;$B13,Database!$1:$1048576,38,FALSE)</f>
        <v>-</v>
      </c>
      <c r="AS13" s="129" t="str">
        <f>VLOOKUP($B$9&amp;"-"&amp;$B13,Database!$1:$1048576,39,FALSE)</f>
        <v>-</v>
      </c>
      <c r="AT13" s="129" t="str">
        <f>VLOOKUP($B$9&amp;"-"&amp;$B13,Database!$1:$1048576,40,FALSE)</f>
        <v>-</v>
      </c>
      <c r="AU13" s="129" t="str">
        <f>VLOOKUP($B$9&amp;"-"&amp;$B13,Database!$1:$1048576,41,FALSE)</f>
        <v>-</v>
      </c>
      <c r="AV13" s="129" t="str">
        <f>VLOOKUP($B$9&amp;"-"&amp;$B13,Database!$1:$1048576,42,FALSE)</f>
        <v>-</v>
      </c>
      <c r="AW13" s="129" t="str">
        <f>VLOOKUP($B$9&amp;"-"&amp;$B13,Database!$1:$1048576,43,FALSE)</f>
        <v>-</v>
      </c>
      <c r="AX13" s="103"/>
      <c r="AY13" s="129" t="str">
        <f>VLOOKUP($B$9&amp;"-"&amp;$B13,Database!$1:$1048576,44,FALSE)</f>
        <v>-</v>
      </c>
      <c r="AZ13" s="129" t="str">
        <f>VLOOKUP($B$9&amp;"-"&amp;$B13,Database!$1:$1048576,45,FALSE)</f>
        <v>-</v>
      </c>
      <c r="BA13" s="129" t="str">
        <f>VLOOKUP($B$9&amp;"-"&amp;$B13,Database!$1:$1048576,46,FALSE)</f>
        <v>-</v>
      </c>
      <c r="BB13" s="129" t="str">
        <f>VLOOKUP($B$9&amp;"-"&amp;$B13,Database!$1:$1048576,47,FALSE)</f>
        <v>-</v>
      </c>
      <c r="BC13" s="129" t="str">
        <f>VLOOKUP($B$9&amp;"-"&amp;$B13,Database!$1:$1048576,48,FALSE)</f>
        <v>-</v>
      </c>
      <c r="BD13" s="129" t="str">
        <f>VLOOKUP($B$9&amp;"-"&amp;$B13,Database!$1:$1048576,49,FALSE)</f>
        <v>-</v>
      </c>
      <c r="BE13" s="103"/>
      <c r="BF13" s="129" t="str">
        <f>VLOOKUP($B$9&amp;"-"&amp;$B13,Database!$1:$1048576,50,FALSE)</f>
        <v>-</v>
      </c>
      <c r="BG13" s="129" t="str">
        <f>VLOOKUP($B$9&amp;"-"&amp;$B13,Database!$1:$1048576,51,FALSE)</f>
        <v>-</v>
      </c>
      <c r="BH13" s="129" t="str">
        <f>VLOOKUP($B$9&amp;"-"&amp;$B13,Database!$1:$1048576,52,FALSE)</f>
        <v>-</v>
      </c>
      <c r="BI13" s="129" t="str">
        <f>VLOOKUP($B$9&amp;"-"&amp;$B13,Database!$1:$1048576,53,FALSE)</f>
        <v>-</v>
      </c>
      <c r="BJ13" s="129" t="str">
        <f>VLOOKUP($B$9&amp;"-"&amp;$B13,Database!$1:$1048576,54,FALSE)</f>
        <v>-</v>
      </c>
      <c r="BK13" s="129" t="str">
        <f>VLOOKUP($B$9&amp;"-"&amp;$B13,Database!$1:$1048576,55,FALSE)</f>
        <v>-</v>
      </c>
    </row>
    <row r="14" spans="1:63" s="42" customFormat="1">
      <c r="A14" s="84"/>
      <c r="B14" s="124">
        <v>41153</v>
      </c>
      <c r="C14" s="85"/>
      <c r="D14" s="125">
        <f>VLOOKUP($B$9&amp;"-"&amp;$B14,Database!$1:$1048576,10,FALSE)</f>
        <v>96.656079862015517</v>
      </c>
      <c r="E14" s="126"/>
      <c r="F14" s="127">
        <f>VLOOKUP($B$9&amp;"-"&amp;$B14,Database!$1:$1048576,4,FALSE)</f>
        <v>17.875653392591097</v>
      </c>
      <c r="G14" s="127">
        <f>VLOOKUP($B$9&amp;"-"&amp;$B14,Database!$1:$1048576,5,FALSE)</f>
        <v>3.8674844069594214</v>
      </c>
      <c r="H14" s="127">
        <f>VLOOKUP($B$9&amp;"-"&amp;$B14,Database!$1:$1048576,6,FALSE)</f>
        <v>-14.128904573116838</v>
      </c>
      <c r="I14" s="127">
        <f>VLOOKUP($B$9&amp;"-"&amp;$B14,Database!$1:$1048576,7,FALSE)</f>
        <v>-20.660208636669484</v>
      </c>
      <c r="J14" s="127">
        <f>VLOOKUP($B$9&amp;"-"&amp;$B14,Database!$1:$1048576,8,FALSE)</f>
        <v>-32.952292871392132</v>
      </c>
      <c r="K14" s="127">
        <f>VLOOKUP($B$9&amp;"-"&amp;$B14,Database!$1:$1048576,9,FALSE)</f>
        <v>-3.2322416100603513</v>
      </c>
      <c r="L14" s="112"/>
      <c r="M14" s="128">
        <f>VLOOKUP($B$9&amp;"-"&amp;$B14,Database!$1:$1048576,12,FALSE)</f>
        <v>-8.8425797328350288</v>
      </c>
      <c r="N14" s="128">
        <f>VLOOKUP($B$9&amp;"-"&amp;$B14,Database!$1:$1048576,13,FALSE)</f>
        <v>-0.6914282467614461</v>
      </c>
      <c r="O14" s="128">
        <f>VLOOKUP($B$9&amp;"-"&amp;$B14,Database!$1:$1048576,14,FALSE)</f>
        <v>-1.7922527208908863</v>
      </c>
      <c r="P14" s="128">
        <f>VLOOKUP($B$9&amp;"-"&amp;$B14,Database!$1:$1048576,15,FALSE)</f>
        <v>-13.16870154794071</v>
      </c>
      <c r="Q14" s="128">
        <f>VLOOKUP($B$9&amp;"-"&amp;$B14,Database!$1:$1048576,16,FALSE)</f>
        <v>10.972576450089644</v>
      </c>
      <c r="R14" s="128">
        <f>VLOOKUP($B$9&amp;"-"&amp;$B14,Database!$1:$1048576,17,FALSE)</f>
        <v>-4.6963776167268509</v>
      </c>
      <c r="S14" s="112"/>
      <c r="T14" s="128">
        <f>VLOOKUP($B$9&amp;"-"&amp;$B14,Database!$1:$1048576,18,FALSE)</f>
        <v>1.5694048130097713</v>
      </c>
      <c r="U14" s="128">
        <f>VLOOKUP($B$9&amp;"-"&amp;$B14,Database!$1:$1048576,19,FALSE)</f>
        <v>7.1873185020580275</v>
      </c>
      <c r="V14" s="128">
        <f>VLOOKUP($B$9&amp;"-"&amp;$B14,Database!$1:$1048576,20,FALSE)</f>
        <v>10.205866013484508</v>
      </c>
      <c r="W14" s="128">
        <f>VLOOKUP($B$9&amp;"-"&amp;$B14,Database!$1:$1048576,21,FALSE)</f>
        <v>3.0984066058937914</v>
      </c>
      <c r="X14" s="128">
        <f>VLOOKUP($B$9&amp;"-"&amp;$B14,Database!$1:$1048576,22,FALSE)</f>
        <v>29.932956238478823</v>
      </c>
      <c r="Y14" s="128">
        <f>VLOOKUP($B$9&amp;"-"&amp;$B14,Database!$1:$1048576,23,FALSE)</f>
        <v>2.4431201232292112</v>
      </c>
      <c r="Z14" s="112"/>
      <c r="AA14" s="128" t="str">
        <f>VLOOKUP($B$9&amp;"-"&amp;$B14,Database!$1:$1048576,24,FALSE)</f>
        <v>-</v>
      </c>
      <c r="AB14" s="128" t="str">
        <f>VLOOKUP($B$9&amp;"-"&amp;$B14,Database!$1:$1048576,25,FALSE)</f>
        <v>-</v>
      </c>
      <c r="AC14" s="107"/>
      <c r="AD14" s="129" t="str">
        <f>VLOOKUP($B$9&amp;"-"&amp;$B14,Database!$1:$1048576,26,FALSE)</f>
        <v>-</v>
      </c>
      <c r="AE14" s="129" t="str">
        <f>VLOOKUP($B$9&amp;"-"&amp;$B14,Database!$1:$1048576,27,FALSE)</f>
        <v>-</v>
      </c>
      <c r="AF14" s="129" t="str">
        <f>VLOOKUP($B$9&amp;"-"&amp;$B14,Database!$1:$1048576,28,FALSE)</f>
        <v>-</v>
      </c>
      <c r="AG14" s="129" t="str">
        <f>VLOOKUP($B$9&amp;"-"&amp;$B14,Database!$1:$1048576,29,FALSE)</f>
        <v>-</v>
      </c>
      <c r="AH14" s="129" t="str">
        <f>VLOOKUP($B$9&amp;"-"&amp;$B14,Database!$1:$1048576,30,FALSE)</f>
        <v>-</v>
      </c>
      <c r="AI14" s="129" t="str">
        <f>VLOOKUP($B$9&amp;"-"&amp;$B14,Database!$1:$1048576,31,FALSE)</f>
        <v>-</v>
      </c>
      <c r="AJ14" s="103"/>
      <c r="AK14" s="129" t="str">
        <f>VLOOKUP($B$9&amp;"-"&amp;$B14,Database!$1:$1048576,32,FALSE)</f>
        <v>-</v>
      </c>
      <c r="AL14" s="129" t="str">
        <f>VLOOKUP($B$9&amp;"-"&amp;$B14,Database!$1:$1048576,33,FALSE)</f>
        <v>-</v>
      </c>
      <c r="AM14" s="129" t="str">
        <f>VLOOKUP($B$9&amp;"-"&amp;$B14,Database!$1:$1048576,34,FALSE)</f>
        <v>-</v>
      </c>
      <c r="AN14" s="129" t="str">
        <f>VLOOKUP($B$9&amp;"-"&amp;$B14,Database!$1:$1048576,35,FALSE)</f>
        <v>-</v>
      </c>
      <c r="AO14" s="129" t="str">
        <f>VLOOKUP($B$9&amp;"-"&amp;$B14,Database!$1:$1048576,36,FALSE)</f>
        <v>-</v>
      </c>
      <c r="AP14" s="129" t="str">
        <f>VLOOKUP($B$9&amp;"-"&amp;$B14,Database!$1:$1048576,37,FALSE)</f>
        <v>-</v>
      </c>
      <c r="AQ14" s="103"/>
      <c r="AR14" s="129" t="str">
        <f>VLOOKUP($B$9&amp;"-"&amp;$B14,Database!$1:$1048576,38,FALSE)</f>
        <v>-</v>
      </c>
      <c r="AS14" s="129" t="str">
        <f>VLOOKUP($B$9&amp;"-"&amp;$B14,Database!$1:$1048576,39,FALSE)</f>
        <v>-</v>
      </c>
      <c r="AT14" s="129" t="str">
        <f>VLOOKUP($B$9&amp;"-"&amp;$B14,Database!$1:$1048576,40,FALSE)</f>
        <v>-</v>
      </c>
      <c r="AU14" s="129" t="str">
        <f>VLOOKUP($B$9&amp;"-"&amp;$B14,Database!$1:$1048576,41,FALSE)</f>
        <v>-</v>
      </c>
      <c r="AV14" s="129" t="str">
        <f>VLOOKUP($B$9&amp;"-"&amp;$B14,Database!$1:$1048576,42,FALSE)</f>
        <v>-</v>
      </c>
      <c r="AW14" s="129" t="str">
        <f>VLOOKUP($B$9&amp;"-"&amp;$B14,Database!$1:$1048576,43,FALSE)</f>
        <v>-</v>
      </c>
      <c r="AX14" s="103"/>
      <c r="AY14" s="129" t="str">
        <f>VLOOKUP($B$9&amp;"-"&amp;$B14,Database!$1:$1048576,44,FALSE)</f>
        <v>-</v>
      </c>
      <c r="AZ14" s="129" t="str">
        <f>VLOOKUP($B$9&amp;"-"&amp;$B14,Database!$1:$1048576,45,FALSE)</f>
        <v>-</v>
      </c>
      <c r="BA14" s="129" t="str">
        <f>VLOOKUP($B$9&amp;"-"&amp;$B14,Database!$1:$1048576,46,FALSE)</f>
        <v>-</v>
      </c>
      <c r="BB14" s="129" t="str">
        <f>VLOOKUP($B$9&amp;"-"&amp;$B14,Database!$1:$1048576,47,FALSE)</f>
        <v>-</v>
      </c>
      <c r="BC14" s="129" t="str">
        <f>VLOOKUP($B$9&amp;"-"&amp;$B14,Database!$1:$1048576,48,FALSE)</f>
        <v>-</v>
      </c>
      <c r="BD14" s="129" t="str">
        <f>VLOOKUP($B$9&amp;"-"&amp;$B14,Database!$1:$1048576,49,FALSE)</f>
        <v>-</v>
      </c>
      <c r="BE14" s="103"/>
      <c r="BF14" s="129" t="str">
        <f>VLOOKUP($B$9&amp;"-"&amp;$B14,Database!$1:$1048576,50,FALSE)</f>
        <v>-</v>
      </c>
      <c r="BG14" s="129" t="str">
        <f>VLOOKUP($B$9&amp;"-"&amp;$B14,Database!$1:$1048576,51,FALSE)</f>
        <v>-</v>
      </c>
      <c r="BH14" s="129" t="str">
        <f>VLOOKUP($B$9&amp;"-"&amp;$B14,Database!$1:$1048576,52,FALSE)</f>
        <v>-</v>
      </c>
      <c r="BI14" s="129" t="str">
        <f>VLOOKUP($B$9&amp;"-"&amp;$B14,Database!$1:$1048576,53,FALSE)</f>
        <v>-</v>
      </c>
      <c r="BJ14" s="129" t="str">
        <f>VLOOKUP($B$9&amp;"-"&amp;$B14,Database!$1:$1048576,54,FALSE)</f>
        <v>-</v>
      </c>
      <c r="BK14" s="129" t="str">
        <f>VLOOKUP($B$9&amp;"-"&amp;$B14,Database!$1:$1048576,55,FALSE)</f>
        <v>-</v>
      </c>
    </row>
    <row r="15" spans="1:63" s="42" customFormat="1">
      <c r="A15" s="84"/>
      <c r="B15" s="124">
        <v>41244</v>
      </c>
      <c r="C15" s="85"/>
      <c r="D15" s="125">
        <f>VLOOKUP($B$9&amp;"-"&amp;$B15,Database!$1:$1048576,10,FALSE)</f>
        <v>98.808941851519421</v>
      </c>
      <c r="E15" s="126"/>
      <c r="F15" s="127">
        <f>VLOOKUP($B$9&amp;"-"&amp;$B15,Database!$1:$1048576,4,FALSE)</f>
        <v>15.248835742747389</v>
      </c>
      <c r="G15" s="127">
        <f>VLOOKUP($B$9&amp;"-"&amp;$B15,Database!$1:$1048576,5,FALSE)</f>
        <v>1.6151396213503186</v>
      </c>
      <c r="H15" s="127">
        <f>VLOOKUP($B$9&amp;"-"&amp;$B15,Database!$1:$1048576,6,FALSE)</f>
        <v>-12.604415126093885</v>
      </c>
      <c r="I15" s="127">
        <f>VLOOKUP($B$9&amp;"-"&amp;$B15,Database!$1:$1048576,7,FALSE)</f>
        <v>-19.112579093491735</v>
      </c>
      <c r="J15" s="127">
        <f>VLOOKUP($B$9&amp;"-"&amp;$B15,Database!$1:$1048576,8,FALSE)</f>
        <v>-45.929724815539082</v>
      </c>
      <c r="K15" s="127">
        <f>VLOOKUP($B$9&amp;"-"&amp;$B15,Database!$1:$1048576,9,FALSE)</f>
        <v>-0.55303462832293149</v>
      </c>
      <c r="L15" s="112"/>
      <c r="M15" s="128">
        <f>VLOOKUP($B$9&amp;"-"&amp;$B15,Database!$1:$1048576,12,FALSE)</f>
        <v>-0.88326393876036846</v>
      </c>
      <c r="N15" s="128">
        <f>VLOOKUP($B$9&amp;"-"&amp;$B15,Database!$1:$1048576,13,FALSE)</f>
        <v>-1.8172558740035933</v>
      </c>
      <c r="O15" s="128">
        <f>VLOOKUP($B$9&amp;"-"&amp;$B15,Database!$1:$1048576,14,FALSE)</f>
        <v>-0.21803091821652265</v>
      </c>
      <c r="P15" s="128">
        <f>VLOOKUP($B$9&amp;"-"&amp;$B15,Database!$1:$1048576,15,FALSE)</f>
        <v>-9.5267177394809028</v>
      </c>
      <c r="Q15" s="128">
        <f>VLOOKUP($B$9&amp;"-"&amp;$B15,Database!$1:$1048576,16,FALSE)</f>
        <v>14.151320618841771</v>
      </c>
      <c r="R15" s="128">
        <f>VLOOKUP($B$9&amp;"-"&amp;$B15,Database!$1:$1048576,17,FALSE)</f>
        <v>-2.627312351173011</v>
      </c>
      <c r="S15" s="112"/>
      <c r="T15" s="128">
        <f>VLOOKUP($B$9&amp;"-"&amp;$B15,Database!$1:$1048576,18,FALSE)</f>
        <v>5.3662262946083086</v>
      </c>
      <c r="U15" s="128">
        <f>VLOOKUP($B$9&amp;"-"&amp;$B15,Database!$1:$1048576,19,FALSE)</f>
        <v>6.7008699354063515</v>
      </c>
      <c r="V15" s="128">
        <f>VLOOKUP($B$9&amp;"-"&amp;$B15,Database!$1:$1048576,20,FALSE)</f>
        <v>8.9281273809831685</v>
      </c>
      <c r="W15" s="128">
        <f>VLOOKUP($B$9&amp;"-"&amp;$B15,Database!$1:$1048576,21,FALSE)</f>
        <v>3.7200530754096537</v>
      </c>
      <c r="X15" s="128">
        <f>VLOOKUP($B$9&amp;"-"&amp;$B15,Database!$1:$1048576,22,FALSE)</f>
        <v>34.295706422164351</v>
      </c>
      <c r="Y15" s="128">
        <f>VLOOKUP($B$9&amp;"-"&amp;$B15,Database!$1:$1048576,23,FALSE)</f>
        <v>4.5338892856503428</v>
      </c>
      <c r="Z15" s="112"/>
      <c r="AA15" s="128" t="str">
        <f>VLOOKUP($B$9&amp;"-"&amp;$B15,Database!$1:$1048576,24,FALSE)</f>
        <v>-</v>
      </c>
      <c r="AB15" s="128" t="str">
        <f>VLOOKUP($B$9&amp;"-"&amp;$B15,Database!$1:$1048576,25,FALSE)</f>
        <v>-</v>
      </c>
      <c r="AC15" s="107"/>
      <c r="AD15" s="129" t="str">
        <f>VLOOKUP($B$9&amp;"-"&amp;$B15,Database!$1:$1048576,26,FALSE)</f>
        <v>-</v>
      </c>
      <c r="AE15" s="129" t="str">
        <f>VLOOKUP($B$9&amp;"-"&amp;$B15,Database!$1:$1048576,27,FALSE)</f>
        <v>-</v>
      </c>
      <c r="AF15" s="129" t="str">
        <f>VLOOKUP($B$9&amp;"-"&amp;$B15,Database!$1:$1048576,28,FALSE)</f>
        <v>-</v>
      </c>
      <c r="AG15" s="129" t="str">
        <f>VLOOKUP($B$9&amp;"-"&amp;$B15,Database!$1:$1048576,29,FALSE)</f>
        <v>-</v>
      </c>
      <c r="AH15" s="129" t="str">
        <f>VLOOKUP($B$9&amp;"-"&amp;$B15,Database!$1:$1048576,30,FALSE)</f>
        <v>-</v>
      </c>
      <c r="AI15" s="129" t="str">
        <f>VLOOKUP($B$9&amp;"-"&amp;$B15,Database!$1:$1048576,31,FALSE)</f>
        <v>-</v>
      </c>
      <c r="AJ15" s="103"/>
      <c r="AK15" s="129" t="str">
        <f>VLOOKUP($B$9&amp;"-"&amp;$B15,Database!$1:$1048576,32,FALSE)</f>
        <v>-</v>
      </c>
      <c r="AL15" s="129" t="str">
        <f>VLOOKUP($B$9&amp;"-"&amp;$B15,Database!$1:$1048576,33,FALSE)</f>
        <v>-</v>
      </c>
      <c r="AM15" s="129" t="str">
        <f>VLOOKUP($B$9&amp;"-"&amp;$B15,Database!$1:$1048576,34,FALSE)</f>
        <v>-</v>
      </c>
      <c r="AN15" s="129" t="str">
        <f>VLOOKUP($B$9&amp;"-"&amp;$B15,Database!$1:$1048576,35,FALSE)</f>
        <v>-</v>
      </c>
      <c r="AO15" s="129" t="str">
        <f>VLOOKUP($B$9&amp;"-"&amp;$B15,Database!$1:$1048576,36,FALSE)</f>
        <v>-</v>
      </c>
      <c r="AP15" s="129" t="str">
        <f>VLOOKUP($B$9&amp;"-"&amp;$B15,Database!$1:$1048576,37,FALSE)</f>
        <v>-</v>
      </c>
      <c r="AQ15" s="103"/>
      <c r="AR15" s="129" t="str">
        <f>VLOOKUP($B$9&amp;"-"&amp;$B15,Database!$1:$1048576,38,FALSE)</f>
        <v>-</v>
      </c>
      <c r="AS15" s="129" t="str">
        <f>VLOOKUP($B$9&amp;"-"&amp;$B15,Database!$1:$1048576,39,FALSE)</f>
        <v>-</v>
      </c>
      <c r="AT15" s="129" t="str">
        <f>VLOOKUP($B$9&amp;"-"&amp;$B15,Database!$1:$1048576,40,FALSE)</f>
        <v>-</v>
      </c>
      <c r="AU15" s="129" t="str">
        <f>VLOOKUP($B$9&amp;"-"&amp;$B15,Database!$1:$1048576,41,FALSE)</f>
        <v>-</v>
      </c>
      <c r="AV15" s="129" t="str">
        <f>VLOOKUP($B$9&amp;"-"&amp;$B15,Database!$1:$1048576,42,FALSE)</f>
        <v>-</v>
      </c>
      <c r="AW15" s="129" t="str">
        <f>VLOOKUP($B$9&amp;"-"&amp;$B15,Database!$1:$1048576,43,FALSE)</f>
        <v>-</v>
      </c>
      <c r="AX15" s="103"/>
      <c r="AY15" s="129" t="str">
        <f>VLOOKUP($B$9&amp;"-"&amp;$B15,Database!$1:$1048576,44,FALSE)</f>
        <v>-</v>
      </c>
      <c r="AZ15" s="129" t="str">
        <f>VLOOKUP($B$9&amp;"-"&amp;$B15,Database!$1:$1048576,45,FALSE)</f>
        <v>-</v>
      </c>
      <c r="BA15" s="129" t="str">
        <f>VLOOKUP($B$9&amp;"-"&amp;$B15,Database!$1:$1048576,46,FALSE)</f>
        <v>-</v>
      </c>
      <c r="BB15" s="129" t="str">
        <f>VLOOKUP($B$9&amp;"-"&amp;$B15,Database!$1:$1048576,47,FALSE)</f>
        <v>-</v>
      </c>
      <c r="BC15" s="129" t="str">
        <f>VLOOKUP($B$9&amp;"-"&amp;$B15,Database!$1:$1048576,48,FALSE)</f>
        <v>-</v>
      </c>
      <c r="BD15" s="129" t="str">
        <f>VLOOKUP($B$9&amp;"-"&amp;$B15,Database!$1:$1048576,49,FALSE)</f>
        <v>-</v>
      </c>
      <c r="BE15" s="103"/>
      <c r="BF15" s="129" t="str">
        <f>VLOOKUP($B$9&amp;"-"&amp;$B15,Database!$1:$1048576,50,FALSE)</f>
        <v>-</v>
      </c>
      <c r="BG15" s="129" t="str">
        <f>VLOOKUP($B$9&amp;"-"&amp;$B15,Database!$1:$1048576,51,FALSE)</f>
        <v>-</v>
      </c>
      <c r="BH15" s="129" t="str">
        <f>VLOOKUP($B$9&amp;"-"&amp;$B15,Database!$1:$1048576,52,FALSE)</f>
        <v>-</v>
      </c>
      <c r="BI15" s="129" t="str">
        <f>VLOOKUP($B$9&amp;"-"&amp;$B15,Database!$1:$1048576,53,FALSE)</f>
        <v>-</v>
      </c>
      <c r="BJ15" s="129" t="str">
        <f>VLOOKUP($B$9&amp;"-"&amp;$B15,Database!$1:$1048576,54,FALSE)</f>
        <v>-</v>
      </c>
      <c r="BK15" s="129" t="str">
        <f>VLOOKUP($B$9&amp;"-"&amp;$B15,Database!$1:$1048576,55,FALSE)</f>
        <v>-</v>
      </c>
    </row>
    <row r="16" spans="1:63" s="42" customFormat="1">
      <c r="A16" s="84"/>
      <c r="B16" s="124">
        <v>41334</v>
      </c>
      <c r="C16" s="85"/>
      <c r="D16" s="125">
        <f>VLOOKUP($B$9&amp;"-"&amp;$B16,Database!$1:$1048576,10,FALSE)</f>
        <v>117</v>
      </c>
      <c r="E16" s="126"/>
      <c r="F16" s="127">
        <f>VLOOKUP($B$9&amp;"-"&amp;$B16,Database!$1:$1048576,4,FALSE)</f>
        <v>31.729440394167597</v>
      </c>
      <c r="G16" s="127">
        <f>VLOOKUP($B$9&amp;"-"&amp;$B16,Database!$1:$1048576,5,FALSE)</f>
        <v>7.2541960423009142</v>
      </c>
      <c r="H16" s="127">
        <f>VLOOKUP($B$9&amp;"-"&amp;$B16,Database!$1:$1048576,6,FALSE)</f>
        <v>2.9364785290818785</v>
      </c>
      <c r="I16" s="127">
        <f>VLOOKUP($B$9&amp;"-"&amp;$B16,Database!$1:$1048576,7,FALSE)</f>
        <v>-2.812054058591456</v>
      </c>
      <c r="J16" s="127">
        <f>VLOOKUP($B$9&amp;"-"&amp;$B16,Database!$1:$1048576,8,FALSE)</f>
        <v>-7.5348501842653421</v>
      </c>
      <c r="K16" s="127">
        <f>VLOOKUP($B$9&amp;"-"&amp;$B16,Database!$1:$1048576,9,FALSE)</f>
        <v>8.422127864124338</v>
      </c>
      <c r="L16" s="112"/>
      <c r="M16" s="128">
        <f>VLOOKUP($B$9&amp;"-"&amp;$B16,Database!$1:$1048576,12,FALSE)</f>
        <v>14.851135635314858</v>
      </c>
      <c r="N16" s="128">
        <f>VLOOKUP($B$9&amp;"-"&amp;$B16,Database!$1:$1048576,13,FALSE)</f>
        <v>3.8332699086684832</v>
      </c>
      <c r="O16" s="128">
        <f>VLOOKUP($B$9&amp;"-"&amp;$B16,Database!$1:$1048576,14,FALSE)</f>
        <v>5.1857174331036706</v>
      </c>
      <c r="P16" s="128">
        <f>VLOOKUP($B$9&amp;"-"&amp;$B16,Database!$1:$1048576,15,FALSE)</f>
        <v>-0.88202010895689775</v>
      </c>
      <c r="Q16" s="128">
        <f>VLOOKUP($B$9&amp;"-"&amp;$B16,Database!$1:$1048576,16,FALSE)</f>
        <v>15.562409870213109</v>
      </c>
      <c r="R16" s="128">
        <f>VLOOKUP($B$9&amp;"-"&amp;$B16,Database!$1:$1048576,17,FALSE)</f>
        <v>0.75834201249799693</v>
      </c>
      <c r="S16" s="112"/>
      <c r="T16" s="128">
        <f>VLOOKUP($B$9&amp;"-"&amp;$B16,Database!$1:$1048576,18,FALSE)</f>
        <v>17.288896010254767</v>
      </c>
      <c r="U16" s="128">
        <f>VLOOKUP($B$9&amp;"-"&amp;$B16,Database!$1:$1048576,19,FALSE)</f>
        <v>11.517585322864925</v>
      </c>
      <c r="V16" s="128">
        <f>VLOOKUP($B$9&amp;"-"&amp;$B16,Database!$1:$1048576,20,FALSE)</f>
        <v>17.272872937029327</v>
      </c>
      <c r="W16" s="128">
        <f>VLOOKUP($B$9&amp;"-"&amp;$B16,Database!$1:$1048576,21,FALSE)</f>
        <v>9.3474603428937666</v>
      </c>
      <c r="X16" s="128">
        <f>VLOOKUP($B$9&amp;"-"&amp;$B16,Database!$1:$1048576,22,FALSE)</f>
        <v>36.664797308123696</v>
      </c>
      <c r="Y16" s="128">
        <f>VLOOKUP($B$9&amp;"-"&amp;$B16,Database!$1:$1048576,23,FALSE)</f>
        <v>9.040017625380548</v>
      </c>
      <c r="Z16" s="112"/>
      <c r="AA16" s="128">
        <f>VLOOKUP($B$9&amp;"-"&amp;$B16,Database!$1:$1048576,24,FALSE)</f>
        <v>-0.71728729365752131</v>
      </c>
      <c r="AB16" s="128">
        <f>VLOOKUP($B$9&amp;"-"&amp;$B16,Database!$1:$1048576,25,FALSE)</f>
        <v>1.9923258559622201</v>
      </c>
      <c r="AC16" s="107"/>
      <c r="AD16" s="129" t="str">
        <f>VLOOKUP($B$9&amp;"-"&amp;$B16,Database!$1:$1048576,26,FALSE)</f>
        <v>-</v>
      </c>
      <c r="AE16" s="129" t="str">
        <f>VLOOKUP($B$9&amp;"-"&amp;$B16,Database!$1:$1048576,27,FALSE)</f>
        <v>-</v>
      </c>
      <c r="AF16" s="129" t="str">
        <f>VLOOKUP($B$9&amp;"-"&amp;$B16,Database!$1:$1048576,28,FALSE)</f>
        <v>-</v>
      </c>
      <c r="AG16" s="129" t="str">
        <f>VLOOKUP($B$9&amp;"-"&amp;$B16,Database!$1:$1048576,29,FALSE)</f>
        <v>-</v>
      </c>
      <c r="AH16" s="129" t="str">
        <f>VLOOKUP($B$9&amp;"-"&amp;$B16,Database!$1:$1048576,30,FALSE)</f>
        <v>-</v>
      </c>
      <c r="AI16" s="129" t="str">
        <f>VLOOKUP($B$9&amp;"-"&amp;$B16,Database!$1:$1048576,31,FALSE)</f>
        <v>-</v>
      </c>
      <c r="AJ16" s="103"/>
      <c r="AK16" s="129" t="str">
        <f>VLOOKUP($B$9&amp;"-"&amp;$B16,Database!$1:$1048576,32,FALSE)</f>
        <v>-</v>
      </c>
      <c r="AL16" s="129" t="str">
        <f>VLOOKUP($B$9&amp;"-"&amp;$B16,Database!$1:$1048576,33,FALSE)</f>
        <v>-</v>
      </c>
      <c r="AM16" s="129" t="str">
        <f>VLOOKUP($B$9&amp;"-"&amp;$B16,Database!$1:$1048576,34,FALSE)</f>
        <v>-</v>
      </c>
      <c r="AN16" s="129" t="str">
        <f>VLOOKUP($B$9&amp;"-"&amp;$B16,Database!$1:$1048576,35,FALSE)</f>
        <v>-</v>
      </c>
      <c r="AO16" s="129" t="str">
        <f>VLOOKUP($B$9&amp;"-"&amp;$B16,Database!$1:$1048576,36,FALSE)</f>
        <v>-</v>
      </c>
      <c r="AP16" s="129" t="str">
        <f>VLOOKUP($B$9&amp;"-"&amp;$B16,Database!$1:$1048576,37,FALSE)</f>
        <v>-</v>
      </c>
      <c r="AQ16" s="103"/>
      <c r="AR16" s="129" t="str">
        <f>VLOOKUP($B$9&amp;"-"&amp;$B16,Database!$1:$1048576,38,FALSE)</f>
        <v>-</v>
      </c>
      <c r="AS16" s="129" t="str">
        <f>VLOOKUP($B$9&amp;"-"&amp;$B16,Database!$1:$1048576,39,FALSE)</f>
        <v>-</v>
      </c>
      <c r="AT16" s="129" t="str">
        <f>VLOOKUP($B$9&amp;"-"&amp;$B16,Database!$1:$1048576,40,FALSE)</f>
        <v>-</v>
      </c>
      <c r="AU16" s="129" t="str">
        <f>VLOOKUP($B$9&amp;"-"&amp;$B16,Database!$1:$1048576,41,FALSE)</f>
        <v>-</v>
      </c>
      <c r="AV16" s="129" t="str">
        <f>VLOOKUP($B$9&amp;"-"&amp;$B16,Database!$1:$1048576,42,FALSE)</f>
        <v>-</v>
      </c>
      <c r="AW16" s="129" t="str">
        <f>VLOOKUP($B$9&amp;"-"&amp;$B16,Database!$1:$1048576,43,FALSE)</f>
        <v>-</v>
      </c>
      <c r="AX16" s="103"/>
      <c r="AY16" s="129" t="str">
        <f>VLOOKUP($B$9&amp;"-"&amp;$B16,Database!$1:$1048576,44,FALSE)</f>
        <v>-</v>
      </c>
      <c r="AZ16" s="129" t="str">
        <f>VLOOKUP($B$9&amp;"-"&amp;$B16,Database!$1:$1048576,45,FALSE)</f>
        <v>-</v>
      </c>
      <c r="BA16" s="129" t="str">
        <f>VLOOKUP($B$9&amp;"-"&amp;$B16,Database!$1:$1048576,46,FALSE)</f>
        <v>-</v>
      </c>
      <c r="BB16" s="129" t="str">
        <f>VLOOKUP($B$9&amp;"-"&amp;$B16,Database!$1:$1048576,47,FALSE)</f>
        <v>-</v>
      </c>
      <c r="BC16" s="129" t="str">
        <f>VLOOKUP($B$9&amp;"-"&amp;$B16,Database!$1:$1048576,48,FALSE)</f>
        <v>-</v>
      </c>
      <c r="BD16" s="129" t="str">
        <f>VLOOKUP($B$9&amp;"-"&amp;$B16,Database!$1:$1048576,49,FALSE)</f>
        <v>-</v>
      </c>
      <c r="BE16" s="103"/>
      <c r="BF16" s="129" t="str">
        <f>VLOOKUP($B$9&amp;"-"&amp;$B16,Database!$1:$1048576,50,FALSE)</f>
        <v>-</v>
      </c>
      <c r="BG16" s="129" t="str">
        <f>VLOOKUP($B$9&amp;"-"&amp;$B16,Database!$1:$1048576,51,FALSE)</f>
        <v>-</v>
      </c>
      <c r="BH16" s="129" t="str">
        <f>VLOOKUP($B$9&amp;"-"&amp;$B16,Database!$1:$1048576,52,FALSE)</f>
        <v>-</v>
      </c>
      <c r="BI16" s="129" t="str">
        <f>VLOOKUP($B$9&amp;"-"&amp;$B16,Database!$1:$1048576,53,FALSE)</f>
        <v>-</v>
      </c>
      <c r="BJ16" s="129" t="str">
        <f>VLOOKUP($B$9&amp;"-"&amp;$B16,Database!$1:$1048576,54,FALSE)</f>
        <v>-</v>
      </c>
      <c r="BK16" s="129" t="str">
        <f>VLOOKUP($B$9&amp;"-"&amp;$B16,Database!$1:$1048576,55,FALSE)</f>
        <v>-</v>
      </c>
    </row>
    <row r="17" spans="1:63" s="42" customFormat="1">
      <c r="A17" s="84"/>
      <c r="B17" s="124">
        <v>41426</v>
      </c>
      <c r="C17" s="85"/>
      <c r="D17" s="125">
        <f>VLOOKUP($B$9&amp;"-"&amp;$B17,Database!$1:$1048576,10,FALSE)</f>
        <v>113.92790412760282</v>
      </c>
      <c r="E17" s="126"/>
      <c r="F17" s="127">
        <f>VLOOKUP($B$9&amp;"-"&amp;$B17,Database!$1:$1048576,4,FALSE)</f>
        <v>31.825824337999659</v>
      </c>
      <c r="G17" s="127">
        <f>VLOOKUP($B$9&amp;"-"&amp;$B17,Database!$1:$1048576,5,FALSE)</f>
        <v>4.4193480125185154</v>
      </c>
      <c r="H17" s="127">
        <f>VLOOKUP($B$9&amp;"-"&amp;$B17,Database!$1:$1048576,6,FALSE)</f>
        <v>3.3387270197335153</v>
      </c>
      <c r="I17" s="127">
        <f>VLOOKUP($B$9&amp;"-"&amp;$B17,Database!$1:$1048576,7,FALSE)</f>
        <v>-2.5091007470782531</v>
      </c>
      <c r="J17" s="127">
        <f>VLOOKUP($B$9&amp;"-"&amp;$B17,Database!$1:$1048576,8,FALSE)</f>
        <v>-28.703115892798138</v>
      </c>
      <c r="K17" s="127">
        <f>VLOOKUP($B$9&amp;"-"&amp;$B17,Database!$1:$1048576,9,FALSE)</f>
        <v>4.4104380366868252</v>
      </c>
      <c r="L17" s="112"/>
      <c r="M17" s="128">
        <f>VLOOKUP($B$9&amp;"-"&amp;$B17,Database!$1:$1048576,12,FALSE)</f>
        <v>6.5105935900148886</v>
      </c>
      <c r="N17" s="128">
        <f>VLOOKUP($B$9&amp;"-"&amp;$B17,Database!$1:$1048576,13,FALSE)</f>
        <v>-0.44549879158452754</v>
      </c>
      <c r="O17" s="128">
        <f>VLOOKUP($B$9&amp;"-"&amp;$B17,Database!$1:$1048576,14,FALSE)</f>
        <v>3.2614224033917303</v>
      </c>
      <c r="P17" s="128">
        <f>VLOOKUP($B$9&amp;"-"&amp;$B17,Database!$1:$1048576,15,FALSE)</f>
        <v>-5.4395402452470831</v>
      </c>
      <c r="Q17" s="128">
        <f>VLOOKUP($B$9&amp;"-"&amp;$B17,Database!$1:$1048576,16,FALSE)</f>
        <v>14.673616447815386</v>
      </c>
      <c r="R17" s="128">
        <f>VLOOKUP($B$9&amp;"-"&amp;$B17,Database!$1:$1048576,17,FALSE)</f>
        <v>-0.60587835655495792</v>
      </c>
      <c r="S17" s="112"/>
      <c r="T17" s="128">
        <f>VLOOKUP($B$9&amp;"-"&amp;$B17,Database!$1:$1048576,18,FALSE)</f>
        <v>13.670130419771237</v>
      </c>
      <c r="U17" s="128">
        <f>VLOOKUP($B$9&amp;"-"&amp;$B17,Database!$1:$1048576,19,FALSE)</f>
        <v>4.1409112677781872</v>
      </c>
      <c r="V17" s="128">
        <f>VLOOKUP($B$9&amp;"-"&amp;$B17,Database!$1:$1048576,20,FALSE)</f>
        <v>12.598705826010448</v>
      </c>
      <c r="W17" s="128">
        <f>VLOOKUP($B$9&amp;"-"&amp;$B17,Database!$1:$1048576,21,FALSE)</f>
        <v>8.2565776040332484</v>
      </c>
      <c r="X17" s="128">
        <f>VLOOKUP($B$9&amp;"-"&amp;$B17,Database!$1:$1048576,22,FALSE)</f>
        <v>38.598757800869471</v>
      </c>
      <c r="Y17" s="128">
        <f>VLOOKUP($B$9&amp;"-"&amp;$B17,Database!$1:$1048576,23,FALSE)</f>
        <v>7.5177921079889067</v>
      </c>
      <c r="Z17" s="112"/>
      <c r="AA17" s="128">
        <f>VLOOKUP($B$9&amp;"-"&amp;$B17,Database!$1:$1048576,24,FALSE)</f>
        <v>1.0684807256235824</v>
      </c>
      <c r="AB17" s="128">
        <f>VLOOKUP($B$9&amp;"-"&amp;$B17,Database!$1:$1048576,25,FALSE)</f>
        <v>2.4892244979785492</v>
      </c>
      <c r="AC17" s="107"/>
      <c r="AD17" s="129" t="str">
        <f>VLOOKUP($B$9&amp;"-"&amp;$B17,Database!$1:$1048576,26,FALSE)</f>
        <v>-</v>
      </c>
      <c r="AE17" s="129" t="str">
        <f>VLOOKUP($B$9&amp;"-"&amp;$B17,Database!$1:$1048576,27,FALSE)</f>
        <v>-</v>
      </c>
      <c r="AF17" s="129" t="str">
        <f>VLOOKUP($B$9&amp;"-"&amp;$B17,Database!$1:$1048576,28,FALSE)</f>
        <v>-</v>
      </c>
      <c r="AG17" s="129" t="str">
        <f>VLOOKUP($B$9&amp;"-"&amp;$B17,Database!$1:$1048576,29,FALSE)</f>
        <v>-</v>
      </c>
      <c r="AH17" s="129" t="str">
        <f>VLOOKUP($B$9&amp;"-"&amp;$B17,Database!$1:$1048576,30,FALSE)</f>
        <v>-</v>
      </c>
      <c r="AI17" s="129" t="str">
        <f>VLOOKUP($B$9&amp;"-"&amp;$B17,Database!$1:$1048576,31,FALSE)</f>
        <v>-</v>
      </c>
      <c r="AJ17" s="103"/>
      <c r="AK17" s="129" t="str">
        <f>VLOOKUP($B$9&amp;"-"&amp;$B17,Database!$1:$1048576,32,FALSE)</f>
        <v>-</v>
      </c>
      <c r="AL17" s="129" t="str">
        <f>VLOOKUP($B$9&amp;"-"&amp;$B17,Database!$1:$1048576,33,FALSE)</f>
        <v>-</v>
      </c>
      <c r="AM17" s="129" t="str">
        <f>VLOOKUP($B$9&amp;"-"&amp;$B17,Database!$1:$1048576,34,FALSE)</f>
        <v>-</v>
      </c>
      <c r="AN17" s="129" t="str">
        <f>VLOOKUP($B$9&amp;"-"&amp;$B17,Database!$1:$1048576,35,FALSE)</f>
        <v>-</v>
      </c>
      <c r="AO17" s="129" t="str">
        <f>VLOOKUP($B$9&amp;"-"&amp;$B17,Database!$1:$1048576,36,FALSE)</f>
        <v>-</v>
      </c>
      <c r="AP17" s="129" t="str">
        <f>VLOOKUP($B$9&amp;"-"&amp;$B17,Database!$1:$1048576,37,FALSE)</f>
        <v>-</v>
      </c>
      <c r="AQ17" s="103"/>
      <c r="AR17" s="129" t="str">
        <f>VLOOKUP($B$9&amp;"-"&amp;$B17,Database!$1:$1048576,38,FALSE)</f>
        <v>-</v>
      </c>
      <c r="AS17" s="129" t="str">
        <f>VLOOKUP($B$9&amp;"-"&amp;$B17,Database!$1:$1048576,39,FALSE)</f>
        <v>-</v>
      </c>
      <c r="AT17" s="129" t="str">
        <f>VLOOKUP($B$9&amp;"-"&amp;$B17,Database!$1:$1048576,40,FALSE)</f>
        <v>-</v>
      </c>
      <c r="AU17" s="129" t="str">
        <f>VLOOKUP($B$9&amp;"-"&amp;$B17,Database!$1:$1048576,41,FALSE)</f>
        <v>-</v>
      </c>
      <c r="AV17" s="129" t="str">
        <f>VLOOKUP($B$9&amp;"-"&amp;$B17,Database!$1:$1048576,42,FALSE)</f>
        <v>-</v>
      </c>
      <c r="AW17" s="129" t="str">
        <f>VLOOKUP($B$9&amp;"-"&amp;$B17,Database!$1:$1048576,43,FALSE)</f>
        <v>-</v>
      </c>
      <c r="AX17" s="103"/>
      <c r="AY17" s="129" t="str">
        <f>VLOOKUP($B$9&amp;"-"&amp;$B17,Database!$1:$1048576,44,FALSE)</f>
        <v>-</v>
      </c>
      <c r="AZ17" s="129" t="str">
        <f>VLOOKUP($B$9&amp;"-"&amp;$B17,Database!$1:$1048576,45,FALSE)</f>
        <v>-</v>
      </c>
      <c r="BA17" s="129" t="str">
        <f>VLOOKUP($B$9&amp;"-"&amp;$B17,Database!$1:$1048576,46,FALSE)</f>
        <v>-</v>
      </c>
      <c r="BB17" s="129" t="str">
        <f>VLOOKUP($B$9&amp;"-"&amp;$B17,Database!$1:$1048576,47,FALSE)</f>
        <v>-</v>
      </c>
      <c r="BC17" s="129" t="str">
        <f>VLOOKUP($B$9&amp;"-"&amp;$B17,Database!$1:$1048576,48,FALSE)</f>
        <v>-</v>
      </c>
      <c r="BD17" s="129" t="str">
        <f>VLOOKUP($B$9&amp;"-"&amp;$B17,Database!$1:$1048576,49,FALSE)</f>
        <v>-</v>
      </c>
      <c r="BE17" s="103"/>
      <c r="BF17" s="129" t="str">
        <f>VLOOKUP($B$9&amp;"-"&amp;$B17,Database!$1:$1048576,50,FALSE)</f>
        <v>-</v>
      </c>
      <c r="BG17" s="129" t="str">
        <f>VLOOKUP($B$9&amp;"-"&amp;$B17,Database!$1:$1048576,51,FALSE)</f>
        <v>-</v>
      </c>
      <c r="BH17" s="129" t="str">
        <f>VLOOKUP($B$9&amp;"-"&amp;$B17,Database!$1:$1048576,52,FALSE)</f>
        <v>-</v>
      </c>
      <c r="BI17" s="129" t="str">
        <f>VLOOKUP($B$9&amp;"-"&amp;$B17,Database!$1:$1048576,53,FALSE)</f>
        <v>-</v>
      </c>
      <c r="BJ17" s="129" t="str">
        <f>VLOOKUP($B$9&amp;"-"&amp;$B17,Database!$1:$1048576,54,FALSE)</f>
        <v>-</v>
      </c>
      <c r="BK17" s="129" t="str">
        <f>VLOOKUP($B$9&amp;"-"&amp;$B17,Database!$1:$1048576,55,FALSE)</f>
        <v>-</v>
      </c>
    </row>
    <row r="18" spans="1:63" s="42" customFormat="1">
      <c r="A18" s="84"/>
      <c r="B18" s="124">
        <v>41518</v>
      </c>
      <c r="C18" s="85"/>
      <c r="D18" s="125">
        <f>VLOOKUP($B$9&amp;"-"&amp;$B18,Database!$1:$1048576,10,FALSE)</f>
        <v>127</v>
      </c>
      <c r="E18" s="126"/>
      <c r="F18" s="127">
        <f>VLOOKUP($B$9&amp;"-"&amp;$B18,Database!$1:$1048576,4,FALSE)</f>
        <v>38.920974731445313</v>
      </c>
      <c r="G18" s="127">
        <f>VLOOKUP($B$9&amp;"-"&amp;$B18,Database!$1:$1048576,5,FALSE)</f>
        <v>11.859130859375</v>
      </c>
      <c r="H18" s="127">
        <f>VLOOKUP($B$9&amp;"-"&amp;$B18,Database!$1:$1048576,6,FALSE)</f>
        <v>22.900009155273398</v>
      </c>
      <c r="I18" s="127">
        <f>VLOOKUP($B$9&amp;"-"&amp;$B18,Database!$1:$1048576,7,FALSE)</f>
        <v>15.194105414731101</v>
      </c>
      <c r="J18" s="127">
        <f>VLOOKUP($B$9&amp;"-"&amp;$B18,Database!$1:$1048576,8,FALSE)</f>
        <v>1.3067245483398438</v>
      </c>
      <c r="K18" s="127">
        <f>VLOOKUP($B$9&amp;"-"&amp;$B18,Database!$1:$1048576,9,FALSE)</f>
        <v>10.304641723632813</v>
      </c>
      <c r="L18" s="112"/>
      <c r="M18" s="128">
        <f>VLOOKUP($B$9&amp;"-"&amp;$B18,Database!$1:$1048576,12,FALSE)</f>
        <v>38.647079467773438</v>
      </c>
      <c r="N18" s="128">
        <f>VLOOKUP($B$9&amp;"-"&amp;$B18,Database!$1:$1048576,13,FALSE)</f>
        <v>4.656982421875</v>
      </c>
      <c r="O18" s="128">
        <f>VLOOKUP($B$9&amp;"-"&amp;$B18,Database!$1:$1048576,14,FALSE)</f>
        <v>4.9839019775390625</v>
      </c>
      <c r="P18" s="128">
        <f>VLOOKUP($B$9&amp;"-"&amp;$B18,Database!$1:$1048576,15,FALSE)</f>
        <v>1.6326904296875</v>
      </c>
      <c r="Q18" s="128">
        <f>VLOOKUP($B$9&amp;"-"&amp;$B18,Database!$1:$1048576,16,FALSE)</f>
        <v>23.482131958007813</v>
      </c>
      <c r="R18" s="128">
        <f>VLOOKUP($B$9&amp;"-"&amp;$B18,Database!$1:$1048576,17,FALSE)</f>
        <v>4.229736328125</v>
      </c>
      <c r="S18" s="112"/>
      <c r="T18" s="128">
        <f>VLOOKUP($B$9&amp;"-"&amp;$B18,Database!$1:$1048576,18,FALSE)</f>
        <v>39.878082275390625</v>
      </c>
      <c r="U18" s="128">
        <f>VLOOKUP($B$9&amp;"-"&amp;$B18,Database!$1:$1048576,19,FALSE)</f>
        <v>15.2740478515625</v>
      </c>
      <c r="V18" s="128">
        <f>VLOOKUP($B$9&amp;"-"&amp;$B18,Database!$1:$1048576,20,FALSE)</f>
        <v>16.028594970703125</v>
      </c>
      <c r="W18" s="128">
        <f>VLOOKUP($B$9&amp;"-"&amp;$B18,Database!$1:$1048576,21,FALSE)</f>
        <v>12.0849609375</v>
      </c>
      <c r="X18" s="128">
        <f>VLOOKUP($B$9&amp;"-"&amp;$B18,Database!$1:$1048576,22,FALSE)</f>
        <v>36.24114990234375</v>
      </c>
      <c r="Y18" s="128">
        <f>VLOOKUP($B$9&amp;"-"&amp;$B18,Database!$1:$1048576,23,FALSE)</f>
        <v>15.56396484375</v>
      </c>
      <c r="Z18" s="112"/>
      <c r="AA18" s="128">
        <f>VLOOKUP($B$9&amp;"-"&amp;$B18,Database!$1:$1048576,24,FALSE)</f>
        <v>0.57576571003971988</v>
      </c>
      <c r="AB18" s="128">
        <f>VLOOKUP($B$9&amp;"-"&amp;$B18,Database!$1:$1048576,25,FALSE)</f>
        <v>1.3129792374216591</v>
      </c>
      <c r="AC18" s="107"/>
      <c r="AD18" s="129" t="str">
        <f>VLOOKUP($B$9&amp;"-"&amp;$B18,Database!$1:$1048576,26,FALSE)</f>
        <v>-</v>
      </c>
      <c r="AE18" s="129" t="str">
        <f>VLOOKUP($B$9&amp;"-"&amp;$B18,Database!$1:$1048576,27,FALSE)</f>
        <v>-</v>
      </c>
      <c r="AF18" s="129" t="str">
        <f>VLOOKUP($B$9&amp;"-"&amp;$B18,Database!$1:$1048576,28,FALSE)</f>
        <v>-</v>
      </c>
      <c r="AG18" s="129" t="str">
        <f>VLOOKUP($B$9&amp;"-"&amp;$B18,Database!$1:$1048576,29,FALSE)</f>
        <v>-</v>
      </c>
      <c r="AH18" s="129" t="str">
        <f>VLOOKUP($B$9&amp;"-"&amp;$B18,Database!$1:$1048576,30,FALSE)</f>
        <v>-</v>
      </c>
      <c r="AI18" s="129" t="str">
        <f>VLOOKUP($B$9&amp;"-"&amp;$B18,Database!$1:$1048576,31,FALSE)</f>
        <v>-</v>
      </c>
      <c r="AJ18" s="103"/>
      <c r="AK18" s="129" t="str">
        <f>VLOOKUP($B$9&amp;"-"&amp;$B18,Database!$1:$1048576,32,FALSE)</f>
        <v>-</v>
      </c>
      <c r="AL18" s="129" t="str">
        <f>VLOOKUP($B$9&amp;"-"&amp;$B18,Database!$1:$1048576,33,FALSE)</f>
        <v>-</v>
      </c>
      <c r="AM18" s="129" t="str">
        <f>VLOOKUP($B$9&amp;"-"&amp;$B18,Database!$1:$1048576,34,FALSE)</f>
        <v>-</v>
      </c>
      <c r="AN18" s="129" t="str">
        <f>VLOOKUP($B$9&amp;"-"&amp;$B18,Database!$1:$1048576,35,FALSE)</f>
        <v>-</v>
      </c>
      <c r="AO18" s="129" t="str">
        <f>VLOOKUP($B$9&amp;"-"&amp;$B18,Database!$1:$1048576,36,FALSE)</f>
        <v>-</v>
      </c>
      <c r="AP18" s="129" t="str">
        <f>VLOOKUP($B$9&amp;"-"&amp;$B18,Database!$1:$1048576,37,FALSE)</f>
        <v>-</v>
      </c>
      <c r="AQ18" s="103"/>
      <c r="AR18" s="129" t="str">
        <f>VLOOKUP($B$9&amp;"-"&amp;$B18,Database!$1:$1048576,38,FALSE)</f>
        <v>-</v>
      </c>
      <c r="AS18" s="129" t="str">
        <f>VLOOKUP($B$9&amp;"-"&amp;$B18,Database!$1:$1048576,39,FALSE)</f>
        <v>-</v>
      </c>
      <c r="AT18" s="129" t="str">
        <f>VLOOKUP($B$9&amp;"-"&amp;$B18,Database!$1:$1048576,40,FALSE)</f>
        <v>-</v>
      </c>
      <c r="AU18" s="129" t="str">
        <f>VLOOKUP($B$9&amp;"-"&amp;$B18,Database!$1:$1048576,41,FALSE)</f>
        <v>-</v>
      </c>
      <c r="AV18" s="129" t="str">
        <f>VLOOKUP($B$9&amp;"-"&amp;$B18,Database!$1:$1048576,42,FALSE)</f>
        <v>-</v>
      </c>
      <c r="AW18" s="129" t="str">
        <f>VLOOKUP($B$9&amp;"-"&amp;$B18,Database!$1:$1048576,43,FALSE)</f>
        <v>-</v>
      </c>
      <c r="AX18" s="103"/>
      <c r="AY18" s="129" t="str">
        <f>VLOOKUP($B$9&amp;"-"&amp;$B18,Database!$1:$1048576,44,FALSE)</f>
        <v>-</v>
      </c>
      <c r="AZ18" s="129" t="str">
        <f>VLOOKUP($B$9&amp;"-"&amp;$B18,Database!$1:$1048576,45,FALSE)</f>
        <v>-</v>
      </c>
      <c r="BA18" s="129" t="str">
        <f>VLOOKUP($B$9&amp;"-"&amp;$B18,Database!$1:$1048576,46,FALSE)</f>
        <v>-</v>
      </c>
      <c r="BB18" s="129" t="str">
        <f>VLOOKUP($B$9&amp;"-"&amp;$B18,Database!$1:$1048576,47,FALSE)</f>
        <v>-</v>
      </c>
      <c r="BC18" s="129" t="str">
        <f>VLOOKUP($B$9&amp;"-"&amp;$B18,Database!$1:$1048576,48,FALSE)</f>
        <v>-</v>
      </c>
      <c r="BD18" s="129" t="str">
        <f>VLOOKUP($B$9&amp;"-"&amp;$B18,Database!$1:$1048576,49,FALSE)</f>
        <v>-</v>
      </c>
      <c r="BE18" s="103"/>
      <c r="BF18" s="129" t="str">
        <f>VLOOKUP($B$9&amp;"-"&amp;$B18,Database!$1:$1048576,50,FALSE)</f>
        <v>-</v>
      </c>
      <c r="BG18" s="129" t="str">
        <f>VLOOKUP($B$9&amp;"-"&amp;$B18,Database!$1:$1048576,51,FALSE)</f>
        <v>-</v>
      </c>
      <c r="BH18" s="129" t="str">
        <f>VLOOKUP($B$9&amp;"-"&amp;$B18,Database!$1:$1048576,52,FALSE)</f>
        <v>-</v>
      </c>
      <c r="BI18" s="129" t="str">
        <f>VLOOKUP($B$9&amp;"-"&amp;$B18,Database!$1:$1048576,53,FALSE)</f>
        <v>-</v>
      </c>
      <c r="BJ18" s="129" t="str">
        <f>VLOOKUP($B$9&amp;"-"&amp;$B18,Database!$1:$1048576,54,FALSE)</f>
        <v>-</v>
      </c>
      <c r="BK18" s="129" t="str">
        <f>VLOOKUP($B$9&amp;"-"&amp;$B18,Database!$1:$1048576,55,FALSE)</f>
        <v>-</v>
      </c>
    </row>
    <row r="19" spans="1:63" s="42" customFormat="1">
      <c r="A19" s="84"/>
      <c r="B19" s="124">
        <v>41609</v>
      </c>
      <c r="C19" s="85"/>
      <c r="D19" s="125">
        <f>VLOOKUP($B$9&amp;"-"&amp;$B19,Database!$1:$1048576,10,FALSE)</f>
        <v>135</v>
      </c>
      <c r="E19" s="126"/>
      <c r="F19" s="127">
        <f>VLOOKUP($B$9&amp;"-"&amp;$B19,Database!$1:$1048576,4,FALSE)</f>
        <v>41.874989217259291</v>
      </c>
      <c r="G19" s="127">
        <f>VLOOKUP($B$9&amp;"-"&amp;$B19,Database!$1:$1048576,5,FALSE)</f>
        <v>16.75034073460656</v>
      </c>
      <c r="H19" s="127">
        <f>VLOOKUP($B$9&amp;"-"&amp;$B19,Database!$1:$1048576,6,FALSE)</f>
        <v>18.718262799832075</v>
      </c>
      <c r="I19" s="127">
        <f>VLOOKUP($B$9&amp;"-"&amp;$B19,Database!$1:$1048576,7,FALSE)</f>
        <v>13.68649260062211</v>
      </c>
      <c r="J19" s="127">
        <f>VLOOKUP($B$9&amp;"-"&amp;$B19,Database!$1:$1048576,8,FALSE)</f>
        <v>6.4127115573728073</v>
      </c>
      <c r="K19" s="127">
        <f>VLOOKUP($B$9&amp;"-"&amp;$B19,Database!$1:$1048576,9,FALSE)</f>
        <v>8.8441477034199973</v>
      </c>
      <c r="L19" s="112"/>
      <c r="M19" s="128">
        <f>VLOOKUP($B$9&amp;"-"&amp;$B19,Database!$1:$1048576,12,FALSE)</f>
        <v>34.780808446767765</v>
      </c>
      <c r="N19" s="128">
        <f>VLOOKUP($B$9&amp;"-"&amp;$B19,Database!$1:$1048576,13,FALSE)</f>
        <v>9.7165433121129006</v>
      </c>
      <c r="O19" s="128">
        <f>VLOOKUP($B$9&amp;"-"&amp;$B19,Database!$1:$1048576,14,FALSE)</f>
        <v>6.7744365658552308</v>
      </c>
      <c r="P19" s="128">
        <f>VLOOKUP($B$9&amp;"-"&amp;$B19,Database!$1:$1048576,15,FALSE)</f>
        <v>6.5599319105866378</v>
      </c>
      <c r="Q19" s="128">
        <f>VLOOKUP($B$9&amp;"-"&amp;$B19,Database!$1:$1048576,16,FALSE)</f>
        <v>22.929570013054303</v>
      </c>
      <c r="R19" s="128">
        <f>VLOOKUP($B$9&amp;"-"&amp;$B19,Database!$1:$1048576,17,FALSE)</f>
        <v>6.9055546929362972</v>
      </c>
      <c r="S19" s="112"/>
      <c r="T19" s="128">
        <f>VLOOKUP($B$9&amp;"-"&amp;$B19,Database!$1:$1048576,18,FALSE)</f>
        <v>51.359775488961354</v>
      </c>
      <c r="U19" s="128">
        <f>VLOOKUP($B$9&amp;"-"&amp;$B19,Database!$1:$1048576,19,FALSE)</f>
        <v>18.223119346249621</v>
      </c>
      <c r="V19" s="128">
        <f>VLOOKUP($B$9&amp;"-"&amp;$B19,Database!$1:$1048576,20,FALSE)</f>
        <v>22.129059342454095</v>
      </c>
      <c r="W19" s="128">
        <f>VLOOKUP($B$9&amp;"-"&amp;$B19,Database!$1:$1048576,21,FALSE)</f>
        <v>17.666442385659817</v>
      </c>
      <c r="X19" s="128">
        <f>VLOOKUP($B$9&amp;"-"&amp;$B19,Database!$1:$1048576,22,FALSE)</f>
        <v>47.491215660565068</v>
      </c>
      <c r="Y19" s="128">
        <f>VLOOKUP($B$9&amp;"-"&amp;$B19,Database!$1:$1048576,23,FALSE)</f>
        <v>18.729189310422168</v>
      </c>
      <c r="Z19" s="112"/>
      <c r="AA19" s="128">
        <f>VLOOKUP($B$9&amp;"-"&amp;$B19,Database!$1:$1048576,24,FALSE)</f>
        <v>-1.6123606305267213</v>
      </c>
      <c r="AB19" s="128">
        <f>VLOOKUP($B$9&amp;"-"&amp;$B19,Database!$1:$1048576,25,FALSE)</f>
        <v>0.90460006095842738</v>
      </c>
      <c r="AC19" s="107"/>
      <c r="AD19" s="129" t="str">
        <f>VLOOKUP($B$9&amp;"-"&amp;$B19,Database!$1:$1048576,26,FALSE)</f>
        <v>-</v>
      </c>
      <c r="AE19" s="129" t="str">
        <f>VLOOKUP($B$9&amp;"-"&amp;$B19,Database!$1:$1048576,27,FALSE)</f>
        <v>-</v>
      </c>
      <c r="AF19" s="129" t="str">
        <f>VLOOKUP($B$9&amp;"-"&amp;$B19,Database!$1:$1048576,28,FALSE)</f>
        <v>-</v>
      </c>
      <c r="AG19" s="129" t="str">
        <f>VLOOKUP($B$9&amp;"-"&amp;$B19,Database!$1:$1048576,29,FALSE)</f>
        <v>-</v>
      </c>
      <c r="AH19" s="129" t="str">
        <f>VLOOKUP($B$9&amp;"-"&amp;$B19,Database!$1:$1048576,30,FALSE)</f>
        <v>-</v>
      </c>
      <c r="AI19" s="129" t="str">
        <f>VLOOKUP($B$9&amp;"-"&amp;$B19,Database!$1:$1048576,31,FALSE)</f>
        <v>-</v>
      </c>
      <c r="AJ19" s="103"/>
      <c r="AK19" s="129" t="str">
        <f>VLOOKUP($B$9&amp;"-"&amp;$B19,Database!$1:$1048576,32,FALSE)</f>
        <v>-</v>
      </c>
      <c r="AL19" s="129" t="str">
        <f>VLOOKUP($B$9&amp;"-"&amp;$B19,Database!$1:$1048576,33,FALSE)</f>
        <v>-</v>
      </c>
      <c r="AM19" s="129" t="str">
        <f>VLOOKUP($B$9&amp;"-"&amp;$B19,Database!$1:$1048576,34,FALSE)</f>
        <v>-</v>
      </c>
      <c r="AN19" s="129" t="str">
        <f>VLOOKUP($B$9&amp;"-"&amp;$B19,Database!$1:$1048576,35,FALSE)</f>
        <v>-</v>
      </c>
      <c r="AO19" s="129" t="str">
        <f>VLOOKUP($B$9&amp;"-"&amp;$B19,Database!$1:$1048576,36,FALSE)</f>
        <v>-</v>
      </c>
      <c r="AP19" s="129" t="str">
        <f>VLOOKUP($B$9&amp;"-"&amp;$B19,Database!$1:$1048576,37,FALSE)</f>
        <v>-</v>
      </c>
      <c r="AQ19" s="103"/>
      <c r="AR19" s="129" t="str">
        <f>VLOOKUP($B$9&amp;"-"&amp;$B19,Database!$1:$1048576,38,FALSE)</f>
        <v>-</v>
      </c>
      <c r="AS19" s="129" t="str">
        <f>VLOOKUP($B$9&amp;"-"&amp;$B19,Database!$1:$1048576,39,FALSE)</f>
        <v>-</v>
      </c>
      <c r="AT19" s="129" t="str">
        <f>VLOOKUP($B$9&amp;"-"&amp;$B19,Database!$1:$1048576,40,FALSE)</f>
        <v>-</v>
      </c>
      <c r="AU19" s="129" t="str">
        <f>VLOOKUP($B$9&amp;"-"&amp;$B19,Database!$1:$1048576,41,FALSE)</f>
        <v>-</v>
      </c>
      <c r="AV19" s="129" t="str">
        <f>VLOOKUP($B$9&amp;"-"&amp;$B19,Database!$1:$1048576,42,FALSE)</f>
        <v>-</v>
      </c>
      <c r="AW19" s="129" t="str">
        <f>VLOOKUP($B$9&amp;"-"&amp;$B19,Database!$1:$1048576,43,FALSE)</f>
        <v>-</v>
      </c>
      <c r="AX19" s="103"/>
      <c r="AY19" s="129" t="str">
        <f>VLOOKUP($B$9&amp;"-"&amp;$B19,Database!$1:$1048576,44,FALSE)</f>
        <v>-</v>
      </c>
      <c r="AZ19" s="129" t="str">
        <f>VLOOKUP($B$9&amp;"-"&amp;$B19,Database!$1:$1048576,45,FALSE)</f>
        <v>-</v>
      </c>
      <c r="BA19" s="129" t="str">
        <f>VLOOKUP($B$9&amp;"-"&amp;$B19,Database!$1:$1048576,46,FALSE)</f>
        <v>-</v>
      </c>
      <c r="BB19" s="129" t="str">
        <f>VLOOKUP($B$9&amp;"-"&amp;$B19,Database!$1:$1048576,47,FALSE)</f>
        <v>-</v>
      </c>
      <c r="BC19" s="129" t="str">
        <f>VLOOKUP($B$9&amp;"-"&amp;$B19,Database!$1:$1048576,48,FALSE)</f>
        <v>-</v>
      </c>
      <c r="BD19" s="129" t="str">
        <f>VLOOKUP($B$9&amp;"-"&amp;$B19,Database!$1:$1048576,49,FALSE)</f>
        <v>-</v>
      </c>
      <c r="BE19" s="103"/>
      <c r="BF19" s="129" t="str">
        <f>VLOOKUP($B$9&amp;"-"&amp;$B19,Database!$1:$1048576,50,FALSE)</f>
        <v>-</v>
      </c>
      <c r="BG19" s="129" t="str">
        <f>VLOOKUP($B$9&amp;"-"&amp;$B19,Database!$1:$1048576,51,FALSE)</f>
        <v>-</v>
      </c>
      <c r="BH19" s="129" t="str">
        <f>VLOOKUP($B$9&amp;"-"&amp;$B19,Database!$1:$1048576,52,FALSE)</f>
        <v>-</v>
      </c>
      <c r="BI19" s="129" t="str">
        <f>VLOOKUP($B$9&amp;"-"&amp;$B19,Database!$1:$1048576,53,FALSE)</f>
        <v>-</v>
      </c>
      <c r="BJ19" s="129" t="str">
        <f>VLOOKUP($B$9&amp;"-"&amp;$B19,Database!$1:$1048576,54,FALSE)</f>
        <v>-</v>
      </c>
      <c r="BK19" s="129" t="str">
        <f>VLOOKUP($B$9&amp;"-"&amp;$B19,Database!$1:$1048576,55,FALSE)</f>
        <v>-</v>
      </c>
    </row>
    <row r="20" spans="1:63" s="42" customFormat="1">
      <c r="A20" s="84"/>
      <c r="B20" s="124">
        <v>41699</v>
      </c>
      <c r="C20" s="85"/>
      <c r="D20" s="125">
        <f>VLOOKUP($B$9&amp;"-"&amp;$B20,Database!$1:$1048576,10,FALSE)</f>
        <v>132</v>
      </c>
      <c r="E20" s="126"/>
      <c r="F20" s="127">
        <f>VLOOKUP($B$9&amp;"-"&amp;$B20,Database!$1:$1048576,4,FALSE)</f>
        <v>49.41845696</v>
      </c>
      <c r="G20" s="127">
        <f>VLOOKUP($B$9&amp;"-"&amp;$B20,Database!$1:$1048576,5,FALSE)</f>
        <v>24.734177670000001</v>
      </c>
      <c r="H20" s="127">
        <f>VLOOKUP($B$9&amp;"-"&amp;$B20,Database!$1:$1048576,6,FALSE)</f>
        <v>15.39410655</v>
      </c>
      <c r="I20" s="127">
        <f>VLOOKUP($B$9&amp;"-"&amp;$B20,Database!$1:$1048576,7,FALSE)</f>
        <v>-7.4871510350000001</v>
      </c>
      <c r="J20" s="127">
        <f>VLOOKUP($B$9&amp;"-"&amp;$B20,Database!$1:$1048576,8,FALSE)</f>
        <v>7.6163086079999998</v>
      </c>
      <c r="K20" s="127">
        <f>VLOOKUP($B$9&amp;"-"&amp;$B20,Database!$1:$1048576,9,FALSE)</f>
        <v>10.59660328</v>
      </c>
      <c r="L20" s="112"/>
      <c r="M20" s="128">
        <f>VLOOKUP($B$9&amp;"-"&amp;$B20,Database!$1:$1048576,12,FALSE)</f>
        <v>32.4</v>
      </c>
      <c r="N20" s="128">
        <f>VLOOKUP($B$9&amp;"-"&amp;$B20,Database!$1:$1048576,13,FALSE)</f>
        <v>8.6</v>
      </c>
      <c r="O20" s="128">
        <f>VLOOKUP($B$9&amp;"-"&amp;$B20,Database!$1:$1048576,14,FALSE)</f>
        <v>6.4</v>
      </c>
      <c r="P20" s="128">
        <f>VLOOKUP($B$9&amp;"-"&amp;$B20,Database!$1:$1048576,15,FALSE)</f>
        <v>9.6</v>
      </c>
      <c r="Q20" s="128">
        <f>VLOOKUP($B$9&amp;"-"&amp;$B20,Database!$1:$1048576,16,FALSE)</f>
        <v>27.6</v>
      </c>
      <c r="R20" s="128">
        <f>VLOOKUP($B$9&amp;"-"&amp;$B20,Database!$1:$1048576,17,FALSE)</f>
        <v>11.9</v>
      </c>
      <c r="S20" s="112"/>
      <c r="T20" s="128">
        <f>VLOOKUP($B$9&amp;"-"&amp;$B20,Database!$1:$1048576,18,FALSE)</f>
        <v>49.471984322833507</v>
      </c>
      <c r="U20" s="128">
        <f>VLOOKUP($B$9&amp;"-"&amp;$B20,Database!$1:$1048576,19,FALSE)</f>
        <v>14.410654666860211</v>
      </c>
      <c r="V20" s="128">
        <f>VLOOKUP($B$9&amp;"-"&amp;$B20,Database!$1:$1048576,20,FALSE)</f>
        <v>14.681013209464366</v>
      </c>
      <c r="W20" s="128">
        <f>VLOOKUP($B$9&amp;"-"&amp;$B20,Database!$1:$1048576,21,FALSE)</f>
        <v>21.283930904340252</v>
      </c>
      <c r="X20" s="128">
        <f>VLOOKUP($B$9&amp;"-"&amp;$B20,Database!$1:$1048576,22,FALSE)</f>
        <v>51.255624909275646</v>
      </c>
      <c r="Y20" s="128">
        <f>VLOOKUP($B$9&amp;"-"&amp;$B20,Database!$1:$1048576,23,FALSE)</f>
        <v>26.651183045434749</v>
      </c>
      <c r="Z20" s="112"/>
      <c r="AA20" s="128">
        <f>VLOOKUP($B$9&amp;"-"&amp;$B20,Database!$1:$1048576,24,FALSE)</f>
        <v>-1.5197427126710294</v>
      </c>
      <c r="AB20" s="128">
        <f>VLOOKUP($B$9&amp;"-"&amp;$B20,Database!$1:$1048576,25,FALSE)</f>
        <v>-0.30483379300333896</v>
      </c>
      <c r="AC20" s="107"/>
      <c r="AD20" s="129" t="str">
        <f>VLOOKUP($B$9&amp;"-"&amp;$B20,Database!$1:$1048576,26,FALSE)</f>
        <v>-</v>
      </c>
      <c r="AE20" s="129" t="str">
        <f>VLOOKUP($B$9&amp;"-"&amp;$B20,Database!$1:$1048576,27,FALSE)</f>
        <v>-</v>
      </c>
      <c r="AF20" s="129" t="str">
        <f>VLOOKUP($B$9&amp;"-"&amp;$B20,Database!$1:$1048576,28,FALSE)</f>
        <v>-</v>
      </c>
      <c r="AG20" s="129" t="str">
        <f>VLOOKUP($B$9&amp;"-"&amp;$B20,Database!$1:$1048576,29,FALSE)</f>
        <v>-</v>
      </c>
      <c r="AH20" s="129" t="str">
        <f>VLOOKUP($B$9&amp;"-"&amp;$B20,Database!$1:$1048576,30,FALSE)</f>
        <v>-</v>
      </c>
      <c r="AI20" s="129" t="str">
        <f>VLOOKUP($B$9&amp;"-"&amp;$B20,Database!$1:$1048576,31,FALSE)</f>
        <v>-</v>
      </c>
      <c r="AJ20" s="103"/>
      <c r="AK20" s="129" t="str">
        <f>VLOOKUP($B$9&amp;"-"&amp;$B20,Database!$1:$1048576,32,FALSE)</f>
        <v>-</v>
      </c>
      <c r="AL20" s="129" t="str">
        <f>VLOOKUP($B$9&amp;"-"&amp;$B20,Database!$1:$1048576,33,FALSE)</f>
        <v>-</v>
      </c>
      <c r="AM20" s="129" t="str">
        <f>VLOOKUP($B$9&amp;"-"&amp;$B20,Database!$1:$1048576,34,FALSE)</f>
        <v>-</v>
      </c>
      <c r="AN20" s="129" t="str">
        <f>VLOOKUP($B$9&amp;"-"&amp;$B20,Database!$1:$1048576,35,FALSE)</f>
        <v>-</v>
      </c>
      <c r="AO20" s="129" t="str">
        <f>VLOOKUP($B$9&amp;"-"&amp;$B20,Database!$1:$1048576,36,FALSE)</f>
        <v>-</v>
      </c>
      <c r="AP20" s="129" t="str">
        <f>VLOOKUP($B$9&amp;"-"&amp;$B20,Database!$1:$1048576,37,FALSE)</f>
        <v>-</v>
      </c>
      <c r="AQ20" s="103"/>
      <c r="AR20" s="129" t="str">
        <f>VLOOKUP($B$9&amp;"-"&amp;$B20,Database!$1:$1048576,38,FALSE)</f>
        <v>-</v>
      </c>
      <c r="AS20" s="129" t="str">
        <f>VLOOKUP($B$9&amp;"-"&amp;$B20,Database!$1:$1048576,39,FALSE)</f>
        <v>-</v>
      </c>
      <c r="AT20" s="129" t="str">
        <f>VLOOKUP($B$9&amp;"-"&amp;$B20,Database!$1:$1048576,40,FALSE)</f>
        <v>-</v>
      </c>
      <c r="AU20" s="129" t="str">
        <f>VLOOKUP($B$9&amp;"-"&amp;$B20,Database!$1:$1048576,41,FALSE)</f>
        <v>-</v>
      </c>
      <c r="AV20" s="129" t="str">
        <f>VLOOKUP($B$9&amp;"-"&amp;$B20,Database!$1:$1048576,42,FALSE)</f>
        <v>-</v>
      </c>
      <c r="AW20" s="129" t="str">
        <f>VLOOKUP($B$9&amp;"-"&amp;$B20,Database!$1:$1048576,43,FALSE)</f>
        <v>-</v>
      </c>
      <c r="AX20" s="103"/>
      <c r="AY20" s="129" t="str">
        <f>VLOOKUP($B$9&amp;"-"&amp;$B20,Database!$1:$1048576,44,FALSE)</f>
        <v>-</v>
      </c>
      <c r="AZ20" s="129" t="str">
        <f>VLOOKUP($B$9&amp;"-"&amp;$B20,Database!$1:$1048576,45,FALSE)</f>
        <v>-</v>
      </c>
      <c r="BA20" s="129" t="str">
        <f>VLOOKUP($B$9&amp;"-"&amp;$B20,Database!$1:$1048576,46,FALSE)</f>
        <v>-</v>
      </c>
      <c r="BB20" s="129" t="str">
        <f>VLOOKUP($B$9&amp;"-"&amp;$B20,Database!$1:$1048576,47,FALSE)</f>
        <v>-</v>
      </c>
      <c r="BC20" s="129" t="str">
        <f>VLOOKUP($B$9&amp;"-"&amp;$B20,Database!$1:$1048576,48,FALSE)</f>
        <v>-</v>
      </c>
      <c r="BD20" s="129" t="str">
        <f>VLOOKUP($B$9&amp;"-"&amp;$B20,Database!$1:$1048576,49,FALSE)</f>
        <v>-</v>
      </c>
      <c r="BE20" s="103"/>
      <c r="BF20" s="129" t="str">
        <f>VLOOKUP($B$9&amp;"-"&amp;$B20,Database!$1:$1048576,50,FALSE)</f>
        <v>-</v>
      </c>
      <c r="BG20" s="129" t="str">
        <f>VLOOKUP($B$9&amp;"-"&amp;$B20,Database!$1:$1048576,51,FALSE)</f>
        <v>-</v>
      </c>
      <c r="BH20" s="129" t="str">
        <f>VLOOKUP($B$9&amp;"-"&amp;$B20,Database!$1:$1048576,52,FALSE)</f>
        <v>-</v>
      </c>
      <c r="BI20" s="129" t="str">
        <f>VLOOKUP($B$9&amp;"-"&amp;$B20,Database!$1:$1048576,53,FALSE)</f>
        <v>-</v>
      </c>
      <c r="BJ20" s="129" t="str">
        <f>VLOOKUP($B$9&amp;"-"&amp;$B20,Database!$1:$1048576,54,FALSE)</f>
        <v>-</v>
      </c>
      <c r="BK20" s="129" t="str">
        <f>VLOOKUP($B$9&amp;"-"&amp;$B20,Database!$1:$1048576,55,FALSE)</f>
        <v>-</v>
      </c>
    </row>
    <row r="21" spans="1:63" s="42" customFormat="1">
      <c r="A21" s="84"/>
      <c r="B21" s="124">
        <v>41791</v>
      </c>
      <c r="C21" s="85"/>
      <c r="D21" s="125">
        <f>VLOOKUP($B$9&amp;"-"&amp;$B21,Database!$1:$1048576,10,FALSE)</f>
        <v>131</v>
      </c>
      <c r="E21" s="126"/>
      <c r="F21" s="127">
        <f>VLOOKUP($B$9&amp;"-"&amp;$B21,Database!$1:$1048576,4,FALSE)</f>
        <v>42.463943384394867</v>
      </c>
      <c r="G21" s="127">
        <f>VLOOKUP($B$9&amp;"-"&amp;$B21,Database!$1:$1048576,5,FALSE)</f>
        <v>23.147899310221266</v>
      </c>
      <c r="H21" s="127">
        <f>VLOOKUP($B$9&amp;"-"&amp;$B21,Database!$1:$1048576,6,FALSE)</f>
        <v>4.8038161784466551</v>
      </c>
      <c r="I21" s="127">
        <f>VLOOKUP($B$9&amp;"-"&amp;$B21,Database!$1:$1048576,7,FALSE)</f>
        <v>6.6053668605742164</v>
      </c>
      <c r="J21" s="127">
        <f>VLOOKUP($B$9&amp;"-"&amp;$B21,Database!$1:$1048576,8,FALSE)</f>
        <v>6.6514377855415212</v>
      </c>
      <c r="K21" s="127">
        <f>VLOOKUP($B$9&amp;"-"&amp;$B21,Database!$1:$1048576,9,FALSE)</f>
        <v>6.6648750335931188</v>
      </c>
      <c r="L21" s="112"/>
      <c r="M21" s="128">
        <f>VLOOKUP($B$9&amp;"-"&amp;$B21,Database!$1:$1048576,12,FALSE)</f>
        <v>18.877840484935351</v>
      </c>
      <c r="N21" s="128">
        <f>VLOOKUP($B$9&amp;"-"&amp;$B21,Database!$1:$1048576,13,FALSE)</f>
        <v>5.9773358416196363</v>
      </c>
      <c r="O21" s="128">
        <f>VLOOKUP($B$9&amp;"-"&amp;$B21,Database!$1:$1048576,14,FALSE)</f>
        <v>7.1792230284571072</v>
      </c>
      <c r="P21" s="128">
        <f>VLOOKUP($B$9&amp;"-"&amp;$B21,Database!$1:$1048576,15,FALSE)</f>
        <v>4.6224133297500654</v>
      </c>
      <c r="Q21" s="128">
        <f>VLOOKUP($B$9&amp;"-"&amp;$B21,Database!$1:$1048576,16,FALSE)</f>
        <v>23.58983546836274</v>
      </c>
      <c r="R21" s="128">
        <f>VLOOKUP($B$9&amp;"-"&amp;$B21,Database!$1:$1048576,17,FALSE)</f>
        <v>6.8417987996058391</v>
      </c>
      <c r="S21" s="112"/>
      <c r="T21" s="128">
        <f>VLOOKUP($B$9&amp;"-"&amp;$B21,Database!$1:$1048576,18,FALSE)</f>
        <v>49.603601182477824</v>
      </c>
      <c r="U21" s="128">
        <f>VLOOKUP($B$9&amp;"-"&amp;$B21,Database!$1:$1048576,19,FALSE)</f>
        <v>17.949923855594374</v>
      </c>
      <c r="V21" s="128">
        <f>VLOOKUP($B$9&amp;"-"&amp;$B21,Database!$1:$1048576,20,FALSE)</f>
        <v>18.305264415181107</v>
      </c>
      <c r="W21" s="128">
        <f>VLOOKUP($B$9&amp;"-"&amp;$B21,Database!$1:$1048576,21,FALSE)</f>
        <v>19.573591328495926</v>
      </c>
      <c r="X21" s="128">
        <f>VLOOKUP($B$9&amp;"-"&amp;$B21,Database!$1:$1048576,22,FALSE)</f>
        <v>55.527188031891072</v>
      </c>
      <c r="Y21" s="128">
        <f>VLOOKUP($B$9&amp;"-"&amp;$B21,Database!$1:$1048576,23,FALSE)</f>
        <v>25.788318552360472</v>
      </c>
      <c r="Z21" s="112"/>
      <c r="AA21" s="128">
        <f>VLOOKUP($B$9&amp;"-"&amp;$B21,Database!$1:$1048576,24,FALSE)</f>
        <v>-1.3621379078782703</v>
      </c>
      <c r="AB21" s="128">
        <f>VLOOKUP($B$9&amp;"-"&amp;$B21,Database!$1:$1048576,25,FALSE)</f>
        <v>-0.30980321896742224</v>
      </c>
      <c r="AC21" s="107"/>
      <c r="AD21" s="129" t="str">
        <f>VLOOKUP($B$9&amp;"-"&amp;$B21,Database!$1:$1048576,26,FALSE)</f>
        <v>-</v>
      </c>
      <c r="AE21" s="129">
        <f>VLOOKUP($B$9&amp;"-"&amp;$B21,Database!$1:$1048576,27,FALSE)</f>
        <v>0.20771513353115728</v>
      </c>
      <c r="AF21" s="129">
        <f>VLOOKUP($B$9&amp;"-"&amp;$B21,Database!$1:$1048576,28,FALSE)</f>
        <v>0.22551928783382788</v>
      </c>
      <c r="AG21" s="129">
        <f>VLOOKUP($B$9&amp;"-"&amp;$B21,Database!$1:$1048576,29,FALSE)</f>
        <v>0.16320474777448071</v>
      </c>
      <c r="AH21" s="129">
        <f>VLOOKUP($B$9&amp;"-"&amp;$B21,Database!$1:$1048576,30,FALSE)</f>
        <v>0.10385756676557864</v>
      </c>
      <c r="AI21" s="129">
        <f>VLOOKUP($B$9&amp;"-"&amp;$B21,Database!$1:$1048576,31,FALSE)</f>
        <v>4.1543026706231452E-2</v>
      </c>
      <c r="AJ21" s="103"/>
      <c r="AK21" s="129" t="str">
        <f>VLOOKUP($B$9&amp;"-"&amp;$B21,Database!$1:$1048576,32,FALSE)</f>
        <v>-</v>
      </c>
      <c r="AL21" s="129" t="str">
        <f>VLOOKUP($B$9&amp;"-"&amp;$B21,Database!$1:$1048576,33,FALSE)</f>
        <v>-</v>
      </c>
      <c r="AM21" s="129" t="str">
        <f>VLOOKUP($B$9&amp;"-"&amp;$B21,Database!$1:$1048576,34,FALSE)</f>
        <v>-</v>
      </c>
      <c r="AN21" s="129" t="str">
        <f>VLOOKUP($B$9&amp;"-"&amp;$B21,Database!$1:$1048576,35,FALSE)</f>
        <v>-</v>
      </c>
      <c r="AO21" s="129" t="str">
        <f>VLOOKUP($B$9&amp;"-"&amp;$B21,Database!$1:$1048576,36,FALSE)</f>
        <v>-</v>
      </c>
      <c r="AP21" s="129" t="str">
        <f>VLOOKUP($B$9&amp;"-"&amp;$B21,Database!$1:$1048576,37,FALSE)</f>
        <v>-</v>
      </c>
      <c r="AQ21" s="103"/>
      <c r="AR21" s="129" t="str">
        <f>VLOOKUP($B$9&amp;"-"&amp;$B21,Database!$1:$1048576,38,FALSE)</f>
        <v>-</v>
      </c>
      <c r="AS21" s="129" t="str">
        <f>VLOOKUP($B$9&amp;"-"&amp;$B21,Database!$1:$1048576,39,FALSE)</f>
        <v>-</v>
      </c>
      <c r="AT21" s="129" t="str">
        <f>VLOOKUP($B$9&amp;"-"&amp;$B21,Database!$1:$1048576,40,FALSE)</f>
        <v>-</v>
      </c>
      <c r="AU21" s="129" t="str">
        <f>VLOOKUP($B$9&amp;"-"&amp;$B21,Database!$1:$1048576,41,FALSE)</f>
        <v>-</v>
      </c>
      <c r="AV21" s="129" t="str">
        <f>VLOOKUP($B$9&amp;"-"&amp;$B21,Database!$1:$1048576,42,FALSE)</f>
        <v>-</v>
      </c>
      <c r="AW21" s="129" t="str">
        <f>VLOOKUP($B$9&amp;"-"&amp;$B21,Database!$1:$1048576,43,FALSE)</f>
        <v>-</v>
      </c>
      <c r="AX21" s="103"/>
      <c r="AY21" s="129" t="str">
        <f>VLOOKUP($B$9&amp;"-"&amp;$B21,Database!$1:$1048576,44,FALSE)</f>
        <v>-</v>
      </c>
      <c r="AZ21" s="129" t="str">
        <f>VLOOKUP($B$9&amp;"-"&amp;$B21,Database!$1:$1048576,45,FALSE)</f>
        <v>-</v>
      </c>
      <c r="BA21" s="129" t="str">
        <f>VLOOKUP($B$9&amp;"-"&amp;$B21,Database!$1:$1048576,46,FALSE)</f>
        <v>-</v>
      </c>
      <c r="BB21" s="129" t="str">
        <f>VLOOKUP($B$9&amp;"-"&amp;$B21,Database!$1:$1048576,47,FALSE)</f>
        <v>-</v>
      </c>
      <c r="BC21" s="129" t="str">
        <f>VLOOKUP($B$9&amp;"-"&amp;$B21,Database!$1:$1048576,48,FALSE)</f>
        <v>-</v>
      </c>
      <c r="BD21" s="129" t="str">
        <f>VLOOKUP($B$9&amp;"-"&amp;$B21,Database!$1:$1048576,49,FALSE)</f>
        <v>-</v>
      </c>
      <c r="BE21" s="103"/>
      <c r="BF21" s="129" t="str">
        <f>VLOOKUP($B$9&amp;"-"&amp;$B21,Database!$1:$1048576,50,FALSE)</f>
        <v>-</v>
      </c>
      <c r="BG21" s="129" t="str">
        <f>VLOOKUP($B$9&amp;"-"&amp;$B21,Database!$1:$1048576,51,FALSE)</f>
        <v>-</v>
      </c>
      <c r="BH21" s="129" t="str">
        <f>VLOOKUP($B$9&amp;"-"&amp;$B21,Database!$1:$1048576,52,FALSE)</f>
        <v>-</v>
      </c>
      <c r="BI21" s="129" t="str">
        <f>VLOOKUP($B$9&amp;"-"&amp;$B21,Database!$1:$1048576,53,FALSE)</f>
        <v>-</v>
      </c>
      <c r="BJ21" s="129" t="str">
        <f>VLOOKUP($B$9&amp;"-"&amp;$B21,Database!$1:$1048576,54,FALSE)</f>
        <v>-</v>
      </c>
      <c r="BK21" s="129" t="str">
        <f>VLOOKUP($B$9&amp;"-"&amp;$B21,Database!$1:$1048576,55,FALSE)</f>
        <v>-</v>
      </c>
    </row>
    <row r="22" spans="1:63" s="42" customFormat="1">
      <c r="A22" s="84"/>
      <c r="B22" s="124">
        <v>41883</v>
      </c>
      <c r="C22" s="85"/>
      <c r="D22" s="125">
        <f>VLOOKUP($B$9&amp;"-"&amp;$B22,Database!$1:$1048576,10,FALSE)</f>
        <v>135</v>
      </c>
      <c r="E22" s="126"/>
      <c r="F22" s="127">
        <f>VLOOKUP($B$9&amp;"-"&amp;$B22,Database!$1:$1048576,4,FALSE)</f>
        <v>46.470379212147606</v>
      </c>
      <c r="G22" s="127">
        <f>VLOOKUP($B$9&amp;"-"&amp;$B22,Database!$1:$1048576,5,FALSE)</f>
        <v>21.944957434349806</v>
      </c>
      <c r="H22" s="127">
        <f>VLOOKUP($B$9&amp;"-"&amp;$B22,Database!$1:$1048576,6,FALSE)</f>
        <v>5.0047795644840818</v>
      </c>
      <c r="I22" s="127">
        <f>VLOOKUP($B$9&amp;"-"&amp;$B22,Database!$1:$1048576,7,FALSE)</f>
        <v>7.3854311324327755</v>
      </c>
      <c r="J22" s="127">
        <f>VLOOKUP($B$9&amp;"-"&amp;$B22,Database!$1:$1048576,8,FALSE)</f>
        <v>10.458988333858837</v>
      </c>
      <c r="K22" s="127">
        <f>VLOOKUP($B$9&amp;"-"&amp;$B22,Database!$1:$1048576,9,FALSE)</f>
        <v>4.6244163175832913</v>
      </c>
      <c r="L22" s="112"/>
      <c r="M22" s="128">
        <f>VLOOKUP($B$9&amp;"-"&amp;$B22,Database!$1:$1048576,12,FALSE)</f>
        <v>25.837174501649073</v>
      </c>
      <c r="N22" s="128">
        <f>VLOOKUP($B$9&amp;"-"&amp;$B22,Database!$1:$1048576,13,FALSE)</f>
        <v>8.0877237762062766</v>
      </c>
      <c r="O22" s="128">
        <f>VLOOKUP($B$9&amp;"-"&amp;$B22,Database!$1:$1048576,14,FALSE)</f>
        <v>4.8241070222062064</v>
      </c>
      <c r="P22" s="128">
        <f>VLOOKUP($B$9&amp;"-"&amp;$B22,Database!$1:$1048576,15,FALSE)</f>
        <v>7.339008753359459</v>
      </c>
      <c r="Q22" s="128">
        <f>VLOOKUP($B$9&amp;"-"&amp;$B22,Database!$1:$1048576,16,FALSE)</f>
        <v>30.683302553939011</v>
      </c>
      <c r="R22" s="128">
        <f>VLOOKUP($B$9&amp;"-"&amp;$B22,Database!$1:$1048576,17,FALSE)</f>
        <v>6.1743965487040118</v>
      </c>
      <c r="S22" s="112"/>
      <c r="T22" s="128">
        <f>VLOOKUP($B$9&amp;"-"&amp;$B22,Database!$1:$1048576,18,FALSE)</f>
        <v>53.220825888723724</v>
      </c>
      <c r="U22" s="128">
        <f>VLOOKUP($B$9&amp;"-"&amp;$B22,Database!$1:$1048576,19,FALSE)</f>
        <v>25.134002972839063</v>
      </c>
      <c r="V22" s="128">
        <f>VLOOKUP($B$9&amp;"-"&amp;$B22,Database!$1:$1048576,20,FALSE)</f>
        <v>20.539615332642676</v>
      </c>
      <c r="W22" s="128">
        <f>VLOOKUP($B$9&amp;"-"&amp;$B22,Database!$1:$1048576,21,FALSE)</f>
        <v>27.810058605968699</v>
      </c>
      <c r="X22" s="128">
        <f>VLOOKUP($B$9&amp;"-"&amp;$B22,Database!$1:$1048576,22,FALSE)</f>
        <v>59.07141319960563</v>
      </c>
      <c r="Y22" s="128">
        <f>VLOOKUP($B$9&amp;"-"&amp;$B22,Database!$1:$1048576,23,FALSE)</f>
        <v>19.01315756547503</v>
      </c>
      <c r="Z22" s="112"/>
      <c r="AA22" s="128">
        <f>VLOOKUP($B$9&amp;"-"&amp;$B22,Database!$1:$1048576,24,FALSE)</f>
        <v>-1.2456516368540891</v>
      </c>
      <c r="AB22" s="128">
        <f>VLOOKUP($B$9&amp;"-"&amp;$B22,Database!$1:$1048576,25,FALSE)</f>
        <v>0.67804724980024134</v>
      </c>
      <c r="AC22" s="107"/>
      <c r="AD22" s="129" t="str">
        <f>VLOOKUP($B$9&amp;"-"&amp;$B22,Database!$1:$1048576,26,FALSE)</f>
        <v>-</v>
      </c>
      <c r="AE22" s="129">
        <f>VLOOKUP($B$9&amp;"-"&amp;$B22,Database!$1:$1048576,27,FALSE)</f>
        <v>0.14893617021276595</v>
      </c>
      <c r="AF22" s="129">
        <f>VLOOKUP($B$9&amp;"-"&amp;$B22,Database!$1:$1048576,28,FALSE)</f>
        <v>0.19946808510638298</v>
      </c>
      <c r="AG22" s="129">
        <f>VLOOKUP($B$9&amp;"-"&amp;$B22,Database!$1:$1048576,29,FALSE)</f>
        <v>0.17553191489361702</v>
      </c>
      <c r="AH22" s="129">
        <f>VLOOKUP($B$9&amp;"-"&amp;$B22,Database!$1:$1048576,30,FALSE)</f>
        <v>0.10106382978723404</v>
      </c>
      <c r="AI22" s="129">
        <f>VLOOKUP($B$9&amp;"-"&amp;$B22,Database!$1:$1048576,31,FALSE)</f>
        <v>4.7872340425531915E-2</v>
      </c>
      <c r="AJ22" s="130"/>
      <c r="AK22" s="129" t="str">
        <f>VLOOKUP($B$9&amp;"-"&amp;$B22,Database!$1:$1048576,32,FALSE)</f>
        <v>-</v>
      </c>
      <c r="AL22" s="129">
        <f>VLOOKUP($B$9&amp;"-"&amp;$B22,Database!$1:$1048576,33,FALSE)</f>
        <v>0.19834710743801653</v>
      </c>
      <c r="AM22" s="129">
        <f>VLOOKUP($B$9&amp;"-"&amp;$B22,Database!$1:$1048576,34,FALSE)</f>
        <v>0.1928374655647383</v>
      </c>
      <c r="AN22" s="129">
        <f>VLOOKUP($B$9&amp;"-"&amp;$B22,Database!$1:$1048576,35,FALSE)</f>
        <v>0.14600550964187328</v>
      </c>
      <c r="AO22" s="129">
        <f>VLOOKUP($B$9&amp;"-"&amp;$B22,Database!$1:$1048576,36,FALSE)</f>
        <v>4.6831955922865015E-2</v>
      </c>
      <c r="AP22" s="129">
        <f>VLOOKUP($B$9&amp;"-"&amp;$B22,Database!$1:$1048576,37,FALSE)</f>
        <v>1.3774104683195593E-2</v>
      </c>
      <c r="AQ22" s="103"/>
      <c r="AR22" s="129" t="str">
        <f>VLOOKUP($B$9&amp;"-"&amp;$B22,Database!$1:$1048576,38,FALSE)</f>
        <v>-</v>
      </c>
      <c r="AS22" s="129">
        <f>VLOOKUP($B$9&amp;"-"&amp;$B22,Database!$1:$1048576,39,FALSE)</f>
        <v>0.17971014492753623</v>
      </c>
      <c r="AT22" s="129">
        <f>VLOOKUP($B$9&amp;"-"&amp;$B22,Database!$1:$1048576,40,FALSE)</f>
        <v>0.1681159420289855</v>
      </c>
      <c r="AU22" s="129">
        <f>VLOOKUP($B$9&amp;"-"&amp;$B22,Database!$1:$1048576,41,FALSE)</f>
        <v>0.14202898550724638</v>
      </c>
      <c r="AV22" s="129">
        <f>VLOOKUP($B$9&amp;"-"&amp;$B22,Database!$1:$1048576,42,FALSE)</f>
        <v>4.0579710144927533E-2</v>
      </c>
      <c r="AW22" s="129">
        <f>VLOOKUP($B$9&amp;"-"&amp;$B22,Database!$1:$1048576,43,FALSE)</f>
        <v>2.8985507246376812E-3</v>
      </c>
      <c r="AX22" s="103"/>
      <c r="AY22" s="129" t="str">
        <f>VLOOKUP($B$9&amp;"-"&amp;$B22,Database!$1:$1048576,44,FALSE)</f>
        <v>-</v>
      </c>
      <c r="AZ22" s="129">
        <f>VLOOKUP($B$9&amp;"-"&amp;$B22,Database!$1:$1048576,45,FALSE)</f>
        <v>0.22126436781609196</v>
      </c>
      <c r="BA22" s="129">
        <f>VLOOKUP($B$9&amp;"-"&amp;$B22,Database!$1:$1048576,46,FALSE)</f>
        <v>0.14942528735632185</v>
      </c>
      <c r="BB22" s="129">
        <f>VLOOKUP($B$9&amp;"-"&amp;$B22,Database!$1:$1048576,47,FALSE)</f>
        <v>9.4827586206896547E-2</v>
      </c>
      <c r="BC22" s="129">
        <f>VLOOKUP($B$9&amp;"-"&amp;$B22,Database!$1:$1048576,48,FALSE)</f>
        <v>2.8735632183908046E-2</v>
      </c>
      <c r="BD22" s="129">
        <f>VLOOKUP($B$9&amp;"-"&amp;$B22,Database!$1:$1048576,49,FALSE)</f>
        <v>8.6206896551724137E-3</v>
      </c>
      <c r="BE22" s="130"/>
      <c r="BF22" s="129" t="str">
        <f>VLOOKUP($B$9&amp;"-"&amp;$B22,Database!$1:$1048576,50,FALSE)</f>
        <v>-</v>
      </c>
      <c r="BG22" s="129">
        <f>VLOOKUP($B$9&amp;"-"&amp;$B22,Database!$1:$1048576,51,FALSE)</f>
        <v>0.16224188790560473</v>
      </c>
      <c r="BH22" s="129">
        <f>VLOOKUP($B$9&amp;"-"&amp;$B22,Database!$1:$1048576,52,FALSE)</f>
        <v>0.20353982300884957</v>
      </c>
      <c r="BI22" s="129">
        <f>VLOOKUP($B$9&amp;"-"&amp;$B22,Database!$1:$1048576,53,FALSE)</f>
        <v>0.10029498525073746</v>
      </c>
      <c r="BJ22" s="129">
        <f>VLOOKUP($B$9&amp;"-"&amp;$B22,Database!$1:$1048576,54,FALSE)</f>
        <v>4.71976401179941E-2</v>
      </c>
      <c r="BK22" s="129">
        <f>VLOOKUP($B$9&amp;"-"&amp;$B22,Database!$1:$1048576,55,FALSE)</f>
        <v>1.7699115044247787E-2</v>
      </c>
    </row>
    <row r="23" spans="1:63">
      <c r="A23" s="84"/>
      <c r="B23" s="124">
        <v>41974</v>
      </c>
      <c r="C23" s="84"/>
      <c r="D23" s="125">
        <f>VLOOKUP($B$9&amp;"-"&amp;$B23,Database!$1:$1048576,10,FALSE)</f>
        <v>132</v>
      </c>
      <c r="E23" s="84"/>
      <c r="F23" s="127">
        <f>VLOOKUP($B$9&amp;"-"&amp;$B23,Database!$1:$1048576,4,FALSE)</f>
        <v>44.21093425605536</v>
      </c>
      <c r="G23" s="127">
        <f>VLOOKUP($B$9&amp;"-"&amp;$B23,Database!$1:$1048576,5,FALSE)</f>
        <v>26.753217993079581</v>
      </c>
      <c r="H23" s="127">
        <f>VLOOKUP($B$9&amp;"-"&amp;$B23,Database!$1:$1048576,6,FALSE)</f>
        <v>0.69757785467127953</v>
      </c>
      <c r="I23" s="127">
        <f>VLOOKUP($B$9&amp;"-"&amp;$B23,Database!$1:$1048576,7,FALSE)</f>
        <v>1.7676496973047993</v>
      </c>
      <c r="J23" s="127">
        <f>VLOOKUP($B$9&amp;"-"&amp;$B23,Database!$1:$1048576,8,FALSE)</f>
        <v>7.2636678200692026</v>
      </c>
      <c r="K23" s="127">
        <f>VLOOKUP($B$9&amp;"-"&amp;$B23,Database!$1:$1048576,9,FALSE)</f>
        <v>4.7833910034602081</v>
      </c>
      <c r="L23" s="112"/>
      <c r="M23" s="128">
        <f>VLOOKUP($B$9&amp;"-"&amp;$B23,Database!$1:$1048576,12,FALSE)</f>
        <v>20.169965397923871</v>
      </c>
      <c r="N23" s="128">
        <f>VLOOKUP($B$9&amp;"-"&amp;$B23,Database!$1:$1048576,13,FALSE)</f>
        <v>6.4752941176470564</v>
      </c>
      <c r="O23" s="128">
        <f>VLOOKUP($B$9&amp;"-"&amp;$B23,Database!$1:$1048576,14,FALSE)</f>
        <v>3.654532871972318</v>
      </c>
      <c r="P23" s="128">
        <f>VLOOKUP($B$9&amp;"-"&amp;$B23,Database!$1:$1048576,15,FALSE)</f>
        <v>8.1168166089965403</v>
      </c>
      <c r="Q23" s="128">
        <f>VLOOKUP($B$9&amp;"-"&amp;$B23,Database!$1:$1048576,16,FALSE)</f>
        <v>26.428235294117641</v>
      </c>
      <c r="R23" s="128">
        <f>VLOOKUP($B$9&amp;"-"&amp;$B23,Database!$1:$1048576,17,FALSE)</f>
        <v>6.7321799307958479</v>
      </c>
      <c r="S23" s="112"/>
      <c r="T23" s="128">
        <f>VLOOKUP($B$9&amp;"-"&amp;$B23,Database!$1:$1048576,18,FALSE)</f>
        <v>51.143529411764703</v>
      </c>
      <c r="U23" s="128">
        <f>VLOOKUP($B$9&amp;"-"&amp;$B23,Database!$1:$1048576,19,FALSE)</f>
        <v>15.190588235294118</v>
      </c>
      <c r="V23" s="128">
        <f>VLOOKUP($B$9&amp;"-"&amp;$B23,Database!$1:$1048576,20,FALSE)</f>
        <v>18.56885813148789</v>
      </c>
      <c r="W23" s="128">
        <f>VLOOKUP($B$9&amp;"-"&amp;$B23,Database!$1:$1048576,21,FALSE)</f>
        <v>27.360000000000003</v>
      </c>
      <c r="X23" s="128">
        <f>VLOOKUP($B$9&amp;"-"&amp;$B23,Database!$1:$1048576,22,FALSE)</f>
        <v>59.243183391003463</v>
      </c>
      <c r="Y23" s="128">
        <f>VLOOKUP($B$9&amp;"-"&amp;$B23,Database!$1:$1048576,23,FALSE)</f>
        <v>24.424083044982698</v>
      </c>
      <c r="Z23" s="112"/>
      <c r="AA23" s="128">
        <f>VLOOKUP($B$9&amp;"-"&amp;$B23,Database!$1:$1048576,24,FALSE)</f>
        <v>-0.2946393148031462</v>
      </c>
      <c r="AB23" s="128">
        <f>VLOOKUP($B$9&amp;"-"&amp;$B23,Database!$1:$1048576,25,FALSE)</f>
        <v>1.1505561315863888</v>
      </c>
      <c r="AC23" s="107"/>
      <c r="AD23" s="129">
        <f>VLOOKUP($B$9&amp;"-"&amp;$B23,Database!$1:$1048576,26,FALSE)</f>
        <v>5.4726368159203981E-2</v>
      </c>
      <c r="AE23" s="129">
        <f>VLOOKUP($B$9&amp;"-"&amp;$B23,Database!$1:$1048576,27,FALSE)</f>
        <v>7.9601990049751242E-2</v>
      </c>
      <c r="AF23" s="129">
        <f>VLOOKUP($B$9&amp;"-"&amp;$B23,Database!$1:$1048576,28,FALSE)</f>
        <v>0.11442786069651742</v>
      </c>
      <c r="AG23" s="129">
        <f>VLOOKUP($B$9&amp;"-"&amp;$B23,Database!$1:$1048576,29,FALSE)</f>
        <v>0.12437810945273632</v>
      </c>
      <c r="AH23" s="129">
        <f>VLOOKUP($B$9&amp;"-"&amp;$B23,Database!$1:$1048576,30,FALSE)</f>
        <v>7.9601990049751242E-2</v>
      </c>
      <c r="AI23" s="129">
        <f>VLOOKUP($B$9&amp;"-"&amp;$B23,Database!$1:$1048576,31,FALSE)</f>
        <v>3.7313432835820892E-2</v>
      </c>
      <c r="AJ23" s="130"/>
      <c r="AK23" s="129">
        <f>VLOOKUP($B$9&amp;"-"&amp;$B23,Database!$1:$1048576,32,FALSE)</f>
        <v>7.2864321608040197E-2</v>
      </c>
      <c r="AL23" s="129">
        <f>VLOOKUP($B$9&amp;"-"&amp;$B23,Database!$1:$1048576,33,FALSE)</f>
        <v>0.11055276381909548</v>
      </c>
      <c r="AM23" s="129">
        <f>VLOOKUP($B$9&amp;"-"&amp;$B23,Database!$1:$1048576,34,FALSE)</f>
        <v>0.11055276381909548</v>
      </c>
      <c r="AN23" s="129">
        <f>VLOOKUP($B$9&amp;"-"&amp;$B23,Database!$1:$1048576,35,FALSE)</f>
        <v>8.7939698492462318E-2</v>
      </c>
      <c r="AO23" s="129">
        <f>VLOOKUP($B$9&amp;"-"&amp;$B23,Database!$1:$1048576,36,FALSE)</f>
        <v>2.0100502512562814E-2</v>
      </c>
      <c r="AP23" s="129">
        <f>VLOOKUP($B$9&amp;"-"&amp;$B23,Database!$1:$1048576,37,FALSE)</f>
        <v>7.537688442211055E-3</v>
      </c>
      <c r="AQ23" s="103"/>
      <c r="AR23" s="129">
        <f>VLOOKUP($B$9&amp;"-"&amp;$B23,Database!$1:$1048576,38,FALSE)</f>
        <v>7.3604060913705582E-2</v>
      </c>
      <c r="AS23" s="129">
        <f>VLOOKUP($B$9&amp;"-"&amp;$B23,Database!$1:$1048576,39,FALSE)</f>
        <v>0.116751269035533</v>
      </c>
      <c r="AT23" s="129">
        <f>VLOOKUP($B$9&amp;"-"&amp;$B23,Database!$1:$1048576,40,FALSE)</f>
        <v>0.11421319796954314</v>
      </c>
      <c r="AU23" s="129">
        <f>VLOOKUP($B$9&amp;"-"&amp;$B23,Database!$1:$1048576,41,FALSE)</f>
        <v>4.8223350253807105E-2</v>
      </c>
      <c r="AV23" s="129">
        <f>VLOOKUP($B$9&amp;"-"&amp;$B23,Database!$1:$1048576,42,FALSE)</f>
        <v>1.2690355329949238E-2</v>
      </c>
      <c r="AW23" s="129">
        <f>VLOOKUP($B$9&amp;"-"&amp;$B23,Database!$1:$1048576,43,FALSE)</f>
        <v>2.5380710659898475E-3</v>
      </c>
      <c r="AX23" s="103"/>
      <c r="AY23" s="129">
        <f>VLOOKUP($B$9&amp;"-"&amp;$B23,Database!$1:$1048576,44,FALSE)</f>
        <v>0.12020460358056266</v>
      </c>
      <c r="AZ23" s="129">
        <f>VLOOKUP($B$9&amp;"-"&amp;$B23,Database!$1:$1048576,45,FALSE)</f>
        <v>0.16112531969309463</v>
      </c>
      <c r="BA23" s="129">
        <f>VLOOKUP($B$9&amp;"-"&amp;$B23,Database!$1:$1048576,46,FALSE)</f>
        <v>7.6726342710997444E-2</v>
      </c>
      <c r="BB23" s="129">
        <f>VLOOKUP($B$9&amp;"-"&amp;$B23,Database!$1:$1048576,47,FALSE)</f>
        <v>3.8363171355498722E-2</v>
      </c>
      <c r="BC23" s="129">
        <f>VLOOKUP($B$9&amp;"-"&amp;$B23,Database!$1:$1048576,48,FALSE)</f>
        <v>5.1150895140664966E-3</v>
      </c>
      <c r="BD23" s="129">
        <f>VLOOKUP($B$9&amp;"-"&amp;$B23,Database!$1:$1048576,49,FALSE)</f>
        <v>0</v>
      </c>
      <c r="BE23" s="130"/>
      <c r="BF23" s="129">
        <f>VLOOKUP($B$9&amp;"-"&amp;$B23,Database!$1:$1048576,50,FALSE)</f>
        <v>5.3846153846153849E-2</v>
      </c>
      <c r="BG23" s="129">
        <f>VLOOKUP($B$9&amp;"-"&amp;$B23,Database!$1:$1048576,51,FALSE)</f>
        <v>0.10256410256410256</v>
      </c>
      <c r="BH23" s="129">
        <f>VLOOKUP($B$9&amp;"-"&amp;$B23,Database!$1:$1048576,52,FALSE)</f>
        <v>7.4358974358974358E-2</v>
      </c>
      <c r="BI23" s="129">
        <f>VLOOKUP($B$9&amp;"-"&amp;$B23,Database!$1:$1048576,53,FALSE)</f>
        <v>7.179487179487179E-2</v>
      </c>
      <c r="BJ23" s="129">
        <f>VLOOKUP($B$9&amp;"-"&amp;$B23,Database!$1:$1048576,54,FALSE)</f>
        <v>2.8205128205128206E-2</v>
      </c>
      <c r="BK23" s="129">
        <f>VLOOKUP($B$9&amp;"-"&amp;$B23,Database!$1:$1048576,55,FALSE)</f>
        <v>7.6923076923076927E-3</v>
      </c>
    </row>
    <row r="24" spans="1:63">
      <c r="A24" s="84"/>
      <c r="B24" s="124">
        <v>42064</v>
      </c>
      <c r="C24" s="84"/>
      <c r="D24" s="125">
        <f>VLOOKUP($B$9&amp;"-"&amp;$B24,Database!$1:$1048576,10,FALSE)</f>
        <v>131</v>
      </c>
      <c r="E24" s="84"/>
      <c r="F24" s="127">
        <f>VLOOKUP($B$9&amp;"-"&amp;$B24,Database!$1:$1048576,4,FALSE)</f>
        <v>46.296585397365433</v>
      </c>
      <c r="G24" s="127">
        <f>VLOOKUP($B$9&amp;"-"&amp;$B24,Database!$1:$1048576,5,FALSE)</f>
        <v>22.407286782478565</v>
      </c>
      <c r="H24" s="127">
        <f>VLOOKUP($B$9&amp;"-"&amp;$B24,Database!$1:$1048576,6,FALSE)</f>
        <v>-3.5507991451381087</v>
      </c>
      <c r="I24" s="127">
        <f>VLOOKUP($B$9&amp;"-"&amp;$B24,Database!$1:$1048576,7,FALSE)</f>
        <v>-0.84639291145936613</v>
      </c>
      <c r="J24" s="127">
        <f>VLOOKUP($B$9&amp;"-"&amp;$B24,Database!$1:$1048576,8,FALSE)</f>
        <v>-7.8474491416389887</v>
      </c>
      <c r="K24" s="127">
        <f>VLOOKUP($B$9&amp;"-"&amp;$B24,Database!$1:$1048576,9,FALSE)</f>
        <v>6.322640381996222</v>
      </c>
      <c r="L24" s="112"/>
      <c r="M24" s="128">
        <f>VLOOKUP($B$9&amp;"-"&amp;$B24,Database!$1:$1048576,12,FALSE)</f>
        <v>33.760046511377524</v>
      </c>
      <c r="N24" s="128">
        <f>VLOOKUP($B$9&amp;"-"&amp;$B24,Database!$1:$1048576,13,FALSE)</f>
        <v>10.656165718315473</v>
      </c>
      <c r="O24" s="128">
        <f>VLOOKUP($B$9&amp;"-"&amp;$B24,Database!$1:$1048576,14,FALSE)</f>
        <v>8.1540258719537455</v>
      </c>
      <c r="P24" s="128">
        <f>VLOOKUP($B$9&amp;"-"&amp;$B24,Database!$1:$1048576,15,FALSE)</f>
        <v>9.1510058623715427</v>
      </c>
      <c r="Q24" s="128">
        <f>VLOOKUP($B$9&amp;"-"&amp;$B24,Database!$1:$1048576,16,FALSE)</f>
        <v>33.357378567083515</v>
      </c>
      <c r="R24" s="128">
        <f>VLOOKUP($B$9&amp;"-"&amp;$B24,Database!$1:$1048576,17,FALSE)</f>
        <v>11.561091940719525</v>
      </c>
      <c r="S24" s="112"/>
      <c r="T24" s="128">
        <f>VLOOKUP($B$9&amp;"-"&amp;$B24,Database!$1:$1048576,18,FALSE)</f>
        <v>56.774565167069511</v>
      </c>
      <c r="U24" s="128">
        <f>VLOOKUP($B$9&amp;"-"&amp;$B24,Database!$1:$1048576,19,FALSE)</f>
        <v>20.65019029828651</v>
      </c>
      <c r="V24" s="128">
        <f>VLOOKUP($B$9&amp;"-"&amp;$B24,Database!$1:$1048576,20,FALSE)</f>
        <v>20.421401693574005</v>
      </c>
      <c r="W24" s="128">
        <f>VLOOKUP($B$9&amp;"-"&amp;$B24,Database!$1:$1048576,21,FALSE)</f>
        <v>21.293490022125205</v>
      </c>
      <c r="X24" s="128">
        <f>VLOOKUP($B$9&amp;"-"&amp;$B24,Database!$1:$1048576,22,FALSE)</f>
        <v>65.551972696098744</v>
      </c>
      <c r="Y24" s="128">
        <f>VLOOKUP($B$9&amp;"-"&amp;$B24,Database!$1:$1048576,23,FALSE)</f>
        <v>24.812527925667929</v>
      </c>
      <c r="Z24" s="112"/>
      <c r="AA24" s="128">
        <f>VLOOKUP($B$9&amp;"-"&amp;$B24,Database!$1:$1048576,24,FALSE)</f>
        <v>-1.2636297078729553</v>
      </c>
      <c r="AB24" s="128">
        <f>VLOOKUP($B$9&amp;"-"&amp;$B24,Database!$1:$1048576,25,FALSE)</f>
        <v>-0.32540494838020639</v>
      </c>
      <c r="AC24" s="107"/>
      <c r="AD24" s="129">
        <f>VLOOKUP($B$9&amp;"-"&amp;$B24,Database!$1:$1048576,26,FALSE)</f>
        <v>6.8126520681265207E-2</v>
      </c>
      <c r="AE24" s="129">
        <f>VLOOKUP($B$9&amp;"-"&amp;$B24,Database!$1:$1048576,27,FALSE)</f>
        <v>9.2457420924574207E-2</v>
      </c>
      <c r="AF24" s="129">
        <f>VLOOKUP($B$9&amp;"-"&amp;$B24,Database!$1:$1048576,28,FALSE)</f>
        <v>0.12408759124087591</v>
      </c>
      <c r="AG24" s="129">
        <f>VLOOKUP($B$9&amp;"-"&amp;$B24,Database!$1:$1048576,29,FALSE)</f>
        <v>0.13381995133819952</v>
      </c>
      <c r="AH24" s="129">
        <f>VLOOKUP($B$9&amp;"-"&amp;$B24,Database!$1:$1048576,30,FALSE)</f>
        <v>6.3260340632603412E-2</v>
      </c>
      <c r="AI24" s="129">
        <f>VLOOKUP($B$9&amp;"-"&amp;$B24,Database!$1:$1048576,31,FALSE)</f>
        <v>4.3795620437956206E-2</v>
      </c>
      <c r="AJ24" s="130"/>
      <c r="AK24" s="129">
        <f>VLOOKUP($B$9&amp;"-"&amp;$B24,Database!$1:$1048576,32,FALSE)</f>
        <v>6.9825436408977551E-2</v>
      </c>
      <c r="AL24" s="129">
        <f>VLOOKUP($B$9&amp;"-"&amp;$B24,Database!$1:$1048576,33,FALSE)</f>
        <v>0.11221945137157108</v>
      </c>
      <c r="AM24" s="129">
        <f>VLOOKUP($B$9&amp;"-"&amp;$B24,Database!$1:$1048576,34,FALSE)</f>
        <v>0.12718204488778054</v>
      </c>
      <c r="AN24" s="129">
        <f>VLOOKUP($B$9&amp;"-"&amp;$B24,Database!$1:$1048576,35,FALSE)</f>
        <v>7.2319201995012475E-2</v>
      </c>
      <c r="AO24" s="129">
        <f>VLOOKUP($B$9&amp;"-"&amp;$B24,Database!$1:$1048576,36,FALSE)</f>
        <v>1.4962593516209476E-2</v>
      </c>
      <c r="AP24" s="129">
        <f>VLOOKUP($B$9&amp;"-"&amp;$B24,Database!$1:$1048576,37,FALSE)</f>
        <v>1.2468827930174564E-2</v>
      </c>
      <c r="AQ24" s="103"/>
      <c r="AR24" s="129">
        <f>VLOOKUP($B$9&amp;"-"&amp;$B24,Database!$1:$1048576,38,FALSE)</f>
        <v>0.11</v>
      </c>
      <c r="AS24" s="129">
        <f>VLOOKUP($B$9&amp;"-"&amp;$B24,Database!$1:$1048576,39,FALSE)</f>
        <v>0.11</v>
      </c>
      <c r="AT24" s="129">
        <f>VLOOKUP($B$9&amp;"-"&amp;$B24,Database!$1:$1048576,40,FALSE)</f>
        <v>0.1075</v>
      </c>
      <c r="AU24" s="129">
        <f>VLOOKUP($B$9&amp;"-"&amp;$B24,Database!$1:$1048576,41,FALSE)</f>
        <v>4.7500000000000001E-2</v>
      </c>
      <c r="AV24" s="129">
        <f>VLOOKUP($B$9&amp;"-"&amp;$B24,Database!$1:$1048576,42,FALSE)</f>
        <v>1.2500000000000001E-2</v>
      </c>
      <c r="AW24" s="129">
        <f>VLOOKUP($B$9&amp;"-"&amp;$B24,Database!$1:$1048576,43,FALSE)</f>
        <v>7.4999999999999997E-3</v>
      </c>
      <c r="AX24" s="103"/>
      <c r="AY24" s="129">
        <f>VLOOKUP($B$9&amp;"-"&amp;$B24,Database!$1:$1048576,44,FALSE)</f>
        <v>0.11645569620253164</v>
      </c>
      <c r="AZ24" s="129">
        <f>VLOOKUP($B$9&amp;"-"&amp;$B24,Database!$1:$1048576,45,FALSE)</f>
        <v>0.1240506329113924</v>
      </c>
      <c r="BA24" s="129">
        <f>VLOOKUP($B$9&amp;"-"&amp;$B24,Database!$1:$1048576,46,FALSE)</f>
        <v>8.6075949367088608E-2</v>
      </c>
      <c r="BB24" s="129">
        <f>VLOOKUP($B$9&amp;"-"&amp;$B24,Database!$1:$1048576,47,FALSE)</f>
        <v>2.7848101265822784E-2</v>
      </c>
      <c r="BC24" s="129">
        <f>VLOOKUP($B$9&amp;"-"&amp;$B24,Database!$1:$1048576,48,FALSE)</f>
        <v>7.5949367088607592E-3</v>
      </c>
      <c r="BD24" s="129">
        <f>VLOOKUP($B$9&amp;"-"&amp;$B24,Database!$1:$1048576,49,FALSE)</f>
        <v>7.5949367088607592E-3</v>
      </c>
      <c r="BE24" s="130"/>
      <c r="BF24" s="129">
        <f>VLOOKUP($B$9&amp;"-"&amp;$B24,Database!$1:$1048576,50,FALSE)</f>
        <v>4.5918367346938778E-2</v>
      </c>
      <c r="BG24" s="129">
        <f>VLOOKUP($B$9&amp;"-"&amp;$B24,Database!$1:$1048576,51,FALSE)</f>
        <v>7.3979591836734693E-2</v>
      </c>
      <c r="BH24" s="129">
        <f>VLOOKUP($B$9&amp;"-"&amp;$B24,Database!$1:$1048576,52,FALSE)</f>
        <v>0.11479591836734694</v>
      </c>
      <c r="BI24" s="129">
        <f>VLOOKUP($B$9&amp;"-"&amp;$B24,Database!$1:$1048576,53,FALSE)</f>
        <v>5.3571428571428568E-2</v>
      </c>
      <c r="BJ24" s="129">
        <f>VLOOKUP($B$9&amp;"-"&amp;$B24,Database!$1:$1048576,54,FALSE)</f>
        <v>1.7857142857142856E-2</v>
      </c>
      <c r="BK24" s="129">
        <f>VLOOKUP($B$9&amp;"-"&amp;$B24,Database!$1:$1048576,55,FALSE)</f>
        <v>2.0408163265306121E-2</v>
      </c>
    </row>
    <row r="25" spans="1:63">
      <c r="A25" s="84"/>
      <c r="B25" s="124">
        <v>42156</v>
      </c>
      <c r="C25" s="84"/>
      <c r="D25" s="125">
        <f>VLOOKUP($B$9&amp;"-"&amp;$B25,Database!$1:$1048576,10,FALSE)</f>
        <v>134</v>
      </c>
      <c r="E25" s="84"/>
      <c r="F25" s="127">
        <f>VLOOKUP($B$9&amp;"-"&amp;$B25,Database!$1:$1048576,4,FALSE)</f>
        <v>48.599206349206341</v>
      </c>
      <c r="G25" s="127">
        <f>VLOOKUP($B$9&amp;"-"&amp;$B25,Database!$1:$1048576,5,FALSE)</f>
        <v>24.37641723356009</v>
      </c>
      <c r="H25" s="127">
        <f>VLOOKUP($B$9&amp;"-"&amp;$B25,Database!$1:$1048576,6,FALSE)</f>
        <v>-1.2783446712018123</v>
      </c>
      <c r="I25" s="127">
        <f>VLOOKUP($B$9&amp;"-"&amp;$B25,Database!$1:$1048576,7,FALSE)</f>
        <v>4.513223953211531</v>
      </c>
      <c r="J25" s="127">
        <f>VLOOKUP($B$9&amp;"-"&amp;$B25,Database!$1:$1048576,8,FALSE)</f>
        <v>-0.28061224489795927</v>
      </c>
      <c r="K25" s="127">
        <f>VLOOKUP($B$9&amp;"-"&amp;$B25,Database!$1:$1048576,9,FALSE)</f>
        <v>2.5810657596371871</v>
      </c>
      <c r="L25" s="112"/>
      <c r="M25" s="128">
        <f>VLOOKUP($B$9&amp;"-"&amp;$B25,Database!$1:$1048576,12,FALSE)</f>
        <v>31.726190476190474</v>
      </c>
      <c r="N25" s="128">
        <f>VLOOKUP($B$9&amp;"-"&amp;$B25,Database!$1:$1048576,13,FALSE)</f>
        <v>9.5436507936507944</v>
      </c>
      <c r="O25" s="128">
        <f>VLOOKUP($B$9&amp;"-"&amp;$B25,Database!$1:$1048576,14,FALSE)</f>
        <v>4.2896825396825395</v>
      </c>
      <c r="P25" s="128">
        <f>VLOOKUP($B$9&amp;"-"&amp;$B25,Database!$1:$1048576,15,FALSE)</f>
        <v>9.5357142857142847</v>
      </c>
      <c r="Q25" s="128">
        <f>VLOOKUP($B$9&amp;"-"&amp;$B25,Database!$1:$1048576,16,FALSE)</f>
        <v>45.374149659863946</v>
      </c>
      <c r="R25" s="128">
        <f>VLOOKUP($B$9&amp;"-"&amp;$B25,Database!$1:$1048576,17,FALSE)</f>
        <v>9.3724489795918373</v>
      </c>
      <c r="S25" s="112"/>
      <c r="T25" s="128">
        <f>VLOOKUP($B$9&amp;"-"&amp;$B25,Database!$1:$1048576,18,FALSE)</f>
        <v>54.305555555555564</v>
      </c>
      <c r="U25" s="128">
        <f>VLOOKUP($B$9&amp;"-"&amp;$B25,Database!$1:$1048576,19,FALSE)</f>
        <v>18.637755102040821</v>
      </c>
      <c r="V25" s="128">
        <f>VLOOKUP($B$9&amp;"-"&amp;$B25,Database!$1:$1048576,20,FALSE)</f>
        <v>19.872448979591834</v>
      </c>
      <c r="W25" s="128">
        <f>VLOOKUP($B$9&amp;"-"&amp;$B25,Database!$1:$1048576,21,FALSE)</f>
        <v>27.500000000000004</v>
      </c>
      <c r="X25" s="128">
        <f>VLOOKUP($B$9&amp;"-"&amp;$B25,Database!$1:$1048576,22,FALSE)</f>
        <v>75.214285714285722</v>
      </c>
      <c r="Y25" s="128">
        <f>VLOOKUP($B$9&amp;"-"&amp;$B25,Database!$1:$1048576,23,FALSE)</f>
        <v>20.607709750566897</v>
      </c>
      <c r="Z25" s="112"/>
      <c r="AA25" s="128">
        <f>VLOOKUP($B$9&amp;"-"&amp;$B25,Database!$1:$1048576,24,FALSE)</f>
        <v>-0.40911612426035515</v>
      </c>
      <c r="AB25" s="128">
        <f>VLOOKUP($B$9&amp;"-"&amp;$B25,Database!$1:$1048576,25,FALSE)</f>
        <v>-0.37286963047212568</v>
      </c>
      <c r="AC25" s="107"/>
      <c r="AD25" s="129">
        <f>VLOOKUP($B$9&amp;"-"&amp;$B25,Database!$1:$1048576,26,FALSE)</f>
        <v>8.2294264339152115E-2</v>
      </c>
      <c r="AE25" s="129">
        <f>VLOOKUP($B$9&amp;"-"&amp;$B25,Database!$1:$1048576,27,FALSE)</f>
        <v>9.2269326683291769E-2</v>
      </c>
      <c r="AF25" s="129">
        <f>VLOOKUP($B$9&amp;"-"&amp;$B25,Database!$1:$1048576,28,FALSE)</f>
        <v>0.12468827930174564</v>
      </c>
      <c r="AG25" s="129">
        <f>VLOOKUP($B$9&amp;"-"&amp;$B25,Database!$1:$1048576,29,FALSE)</f>
        <v>0.11471321695760599</v>
      </c>
      <c r="AH25" s="129">
        <f>VLOOKUP($B$9&amp;"-"&amp;$B25,Database!$1:$1048576,30,FALSE)</f>
        <v>0.11471321695760599</v>
      </c>
      <c r="AI25" s="129">
        <f>VLOOKUP($B$9&amp;"-"&amp;$B25,Database!$1:$1048576,31,FALSE)</f>
        <v>3.4912718204488775E-2</v>
      </c>
      <c r="AJ25" s="130"/>
      <c r="AK25" s="129">
        <f>VLOOKUP($B$9&amp;"-"&amp;$B25,Database!$1:$1048576,32,FALSE)</f>
        <v>8.5213032581453629E-2</v>
      </c>
      <c r="AL25" s="129">
        <f>VLOOKUP($B$9&amp;"-"&amp;$B25,Database!$1:$1048576,33,FALSE)</f>
        <v>0.13032581453634084</v>
      </c>
      <c r="AM25" s="129">
        <f>VLOOKUP($B$9&amp;"-"&amp;$B25,Database!$1:$1048576,34,FALSE)</f>
        <v>9.2731829573934832E-2</v>
      </c>
      <c r="AN25" s="129">
        <f>VLOOKUP($B$9&amp;"-"&amp;$B25,Database!$1:$1048576,35,FALSE)</f>
        <v>9.5238095238095233E-2</v>
      </c>
      <c r="AO25" s="129">
        <f>VLOOKUP($B$9&amp;"-"&amp;$B25,Database!$1:$1048576,36,FALSE)</f>
        <v>3.5087719298245612E-2</v>
      </c>
      <c r="AP25" s="129">
        <f>VLOOKUP($B$9&amp;"-"&amp;$B25,Database!$1:$1048576,37,FALSE)</f>
        <v>2.2556390977443608E-2</v>
      </c>
      <c r="AQ25" s="103"/>
      <c r="AR25" s="129">
        <f>VLOOKUP($B$9&amp;"-"&amp;$B25,Database!$1:$1048576,38,FALSE)</f>
        <v>0.12121212121212122</v>
      </c>
      <c r="AS25" s="129">
        <f>VLOOKUP($B$9&amp;"-"&amp;$B25,Database!$1:$1048576,39,FALSE)</f>
        <v>0.12373737373737374</v>
      </c>
      <c r="AT25" s="129">
        <f>VLOOKUP($B$9&amp;"-"&amp;$B25,Database!$1:$1048576,40,FALSE)</f>
        <v>0.10858585858585859</v>
      </c>
      <c r="AU25" s="129">
        <f>VLOOKUP($B$9&amp;"-"&amp;$B25,Database!$1:$1048576,41,FALSE)</f>
        <v>5.0505050505050504E-2</v>
      </c>
      <c r="AV25" s="129">
        <f>VLOOKUP($B$9&amp;"-"&amp;$B25,Database!$1:$1048576,42,FALSE)</f>
        <v>1.7676767676767676E-2</v>
      </c>
      <c r="AW25" s="129">
        <f>VLOOKUP($B$9&amp;"-"&amp;$B25,Database!$1:$1048576,43,FALSE)</f>
        <v>2.0202020202020204E-2</v>
      </c>
      <c r="AX25" s="103"/>
      <c r="AY25" s="129">
        <f>VLOOKUP($B$9&amp;"-"&amp;$B25,Database!$1:$1048576,44,FALSE)</f>
        <v>0.11959287531806616</v>
      </c>
      <c r="AZ25" s="129">
        <f>VLOOKUP($B$9&amp;"-"&amp;$B25,Database!$1:$1048576,45,FALSE)</f>
        <v>0.14503816793893129</v>
      </c>
      <c r="BA25" s="129">
        <f>VLOOKUP($B$9&amp;"-"&amp;$B25,Database!$1:$1048576,46,FALSE)</f>
        <v>8.9058524173027995E-2</v>
      </c>
      <c r="BB25" s="129">
        <f>VLOOKUP($B$9&amp;"-"&amp;$B25,Database!$1:$1048576,47,FALSE)</f>
        <v>3.3078880407124679E-2</v>
      </c>
      <c r="BC25" s="129">
        <f>VLOOKUP($B$9&amp;"-"&amp;$B25,Database!$1:$1048576,48,FALSE)</f>
        <v>1.7811704834605598E-2</v>
      </c>
      <c r="BD25" s="129">
        <f>VLOOKUP($B$9&amp;"-"&amp;$B25,Database!$1:$1048576,49,FALSE)</f>
        <v>1.0178117048346057E-2</v>
      </c>
      <c r="BE25" s="130"/>
      <c r="BF25" s="129">
        <f>VLOOKUP($B$9&amp;"-"&amp;$B25,Database!$1:$1048576,50,FALSE)</f>
        <v>9.2544987146529561E-2</v>
      </c>
      <c r="BG25" s="129">
        <f>VLOOKUP($B$9&amp;"-"&amp;$B25,Database!$1:$1048576,51,FALSE)</f>
        <v>7.9691516709511565E-2</v>
      </c>
      <c r="BH25" s="129">
        <f>VLOOKUP($B$9&amp;"-"&amp;$B25,Database!$1:$1048576,52,FALSE)</f>
        <v>7.1979434447300775E-2</v>
      </c>
      <c r="BI25" s="129">
        <f>VLOOKUP($B$9&amp;"-"&amp;$B25,Database!$1:$1048576,53,FALSE)</f>
        <v>7.7120822622107968E-2</v>
      </c>
      <c r="BJ25" s="129">
        <f>VLOOKUP($B$9&amp;"-"&amp;$B25,Database!$1:$1048576,54,FALSE)</f>
        <v>4.1131105398457581E-2</v>
      </c>
      <c r="BK25" s="129">
        <f>VLOOKUP($B$9&amp;"-"&amp;$B25,Database!$1:$1048576,55,FALSE)</f>
        <v>1.2853470437017995E-2</v>
      </c>
    </row>
    <row r="26" spans="1:63">
      <c r="A26" s="84"/>
      <c r="B26" s="124">
        <v>42248</v>
      </c>
      <c r="C26" s="84"/>
      <c r="D26" s="125">
        <f>VLOOKUP($B$9&amp;"-"&amp;$B26,Database!$1:$1048576,10,FALSE)</f>
        <v>134</v>
      </c>
      <c r="E26" s="84"/>
      <c r="F26" s="127">
        <f>VLOOKUP($B$9&amp;"-"&amp;$B26,Database!$1:$1048576,4,FALSE)</f>
        <v>49.3</v>
      </c>
      <c r="G26" s="127">
        <f>VLOOKUP($B$9&amp;"-"&amp;$B26,Database!$1:$1048576,5,FALSE)</f>
        <v>32</v>
      </c>
      <c r="H26" s="127">
        <f>VLOOKUP($B$9&amp;"-"&amp;$B26,Database!$1:$1048576,6,FALSE)</f>
        <v>-2.7</v>
      </c>
      <c r="I26" s="127">
        <f>VLOOKUP($B$9&amp;"-"&amp;$B26,Database!$1:$1048576,7,FALSE)</f>
        <v>1.9</v>
      </c>
      <c r="J26" s="127">
        <f>VLOOKUP($B$9&amp;"-"&amp;$B26,Database!$1:$1048576,8,FALSE)</f>
        <v>3.7</v>
      </c>
      <c r="K26" s="127">
        <f>VLOOKUP($B$9&amp;"-"&amp;$B26,Database!$1:$1048576,9,FALSE)</f>
        <v>-3.6</v>
      </c>
      <c r="L26" s="112"/>
      <c r="M26" s="128">
        <f>VLOOKUP($B$9&amp;"-"&amp;$B26,Database!$1:$1048576,12,FALSE)</f>
        <v>21.1</v>
      </c>
      <c r="N26" s="128">
        <f>VLOOKUP($B$9&amp;"-"&amp;$B26,Database!$1:$1048576,13,FALSE)</f>
        <v>9.4</v>
      </c>
      <c r="O26" s="128">
        <f>VLOOKUP($B$9&amp;"-"&amp;$B26,Database!$1:$1048576,14,FALSE)</f>
        <v>5.4</v>
      </c>
      <c r="P26" s="128">
        <f>VLOOKUP($B$9&amp;"-"&amp;$B26,Database!$1:$1048576,15,FALSE)</f>
        <v>11.9</v>
      </c>
      <c r="Q26" s="128">
        <f>VLOOKUP($B$9&amp;"-"&amp;$B26,Database!$1:$1048576,16,FALSE)</f>
        <v>38.9</v>
      </c>
      <c r="R26" s="128">
        <f>VLOOKUP($B$9&amp;"-"&amp;$B26,Database!$1:$1048576,17,FALSE)</f>
        <v>11.2</v>
      </c>
      <c r="S26" s="112"/>
      <c r="T26" s="128">
        <f>VLOOKUP($B$9&amp;"-"&amp;$B26,Database!$1:$1048576,18,FALSE)</f>
        <v>41.199098678540643</v>
      </c>
      <c r="U26" s="128">
        <f>VLOOKUP($B$9&amp;"-"&amp;$B26,Database!$1:$1048576,19,FALSE)</f>
        <v>20.193550703820737</v>
      </c>
      <c r="V26" s="128">
        <f>VLOOKUP($B$9&amp;"-"&amp;$B26,Database!$1:$1048576,20,FALSE)</f>
        <v>19.534616489514505</v>
      </c>
      <c r="W26" s="128">
        <f>VLOOKUP($B$9&amp;"-"&amp;$B26,Database!$1:$1048576,21,FALSE)</f>
        <v>30.946118213157135</v>
      </c>
      <c r="X26" s="128">
        <f>VLOOKUP($B$9&amp;"-"&amp;$B26,Database!$1:$1048576,22,FALSE)</f>
        <v>68.596936943407073</v>
      </c>
      <c r="Y26" s="128">
        <f>VLOOKUP($B$9&amp;"-"&amp;$B26,Database!$1:$1048576,23,FALSE)</f>
        <v>28.923980178109737</v>
      </c>
      <c r="Z26" s="112"/>
      <c r="AA26" s="128">
        <f>VLOOKUP($B$9&amp;"-"&amp;$B26,Database!$1:$1048576,24,FALSE)</f>
        <v>-1.3</v>
      </c>
      <c r="AB26" s="128">
        <f>VLOOKUP($B$9&amp;"-"&amp;$B26,Database!$1:$1048576,25,FALSE)</f>
        <v>-1</v>
      </c>
      <c r="AC26" s="107"/>
      <c r="AD26" s="129">
        <f>VLOOKUP($B$9&amp;"-"&amp;$B26,Database!$1:$1048576,26,FALSE)</f>
        <v>0.06</v>
      </c>
      <c r="AE26" s="129">
        <f>VLOOKUP($B$9&amp;"-"&amp;$B26,Database!$1:$1048576,27,FALSE)</f>
        <v>0.09</v>
      </c>
      <c r="AF26" s="129">
        <f>VLOOKUP($B$9&amp;"-"&amp;$B26,Database!$1:$1048576,28,FALSE)</f>
        <v>0.13</v>
      </c>
      <c r="AG26" s="129">
        <f>VLOOKUP($B$9&amp;"-"&amp;$B26,Database!$1:$1048576,29,FALSE)</f>
        <v>0.13</v>
      </c>
      <c r="AH26" s="129">
        <f>VLOOKUP($B$9&amp;"-"&amp;$B26,Database!$1:$1048576,30,FALSE)</f>
        <v>0.09</v>
      </c>
      <c r="AI26" s="129">
        <f>VLOOKUP($B$9&amp;"-"&amp;$B26,Database!$1:$1048576,31,FALSE)</f>
        <v>0.03</v>
      </c>
      <c r="AJ26" s="130"/>
      <c r="AK26" s="129">
        <f>VLOOKUP($B$9&amp;"-"&amp;$B26,Database!$1:$1048576,32,FALSE)</f>
        <v>0.09</v>
      </c>
      <c r="AL26" s="129">
        <f>VLOOKUP($B$9&amp;"-"&amp;$B26,Database!$1:$1048576,33,FALSE)</f>
        <v>0.08</v>
      </c>
      <c r="AM26" s="129">
        <f>VLOOKUP($B$9&amp;"-"&amp;$B26,Database!$1:$1048576,34,FALSE)</f>
        <v>0.14000000000000001</v>
      </c>
      <c r="AN26" s="129">
        <f>VLOOKUP($B$9&amp;"-"&amp;$B26,Database!$1:$1048576,35,FALSE)</f>
        <v>0.08</v>
      </c>
      <c r="AO26" s="129">
        <f>VLOOKUP($B$9&amp;"-"&amp;$B26,Database!$1:$1048576,36,FALSE)</f>
        <v>0.03</v>
      </c>
      <c r="AP26" s="129">
        <f>VLOOKUP($B$9&amp;"-"&amp;$B26,Database!$1:$1048576,37,FALSE)</f>
        <v>0.01</v>
      </c>
      <c r="AQ26" s="103"/>
      <c r="AR26" s="129">
        <f>VLOOKUP($B$9&amp;"-"&amp;$B26,Database!$1:$1048576,38,FALSE)</f>
        <v>0.11</v>
      </c>
      <c r="AS26" s="129">
        <f>VLOOKUP($B$9&amp;"-"&amp;$B26,Database!$1:$1048576,39,FALSE)</f>
        <v>0.12</v>
      </c>
      <c r="AT26" s="129">
        <f>VLOOKUP($B$9&amp;"-"&amp;$B26,Database!$1:$1048576,40,FALSE)</f>
        <v>0.1</v>
      </c>
      <c r="AU26" s="129">
        <f>VLOOKUP($B$9&amp;"-"&amp;$B26,Database!$1:$1048576,41,FALSE)</f>
        <v>0.08</v>
      </c>
      <c r="AV26" s="129">
        <f>VLOOKUP($B$9&amp;"-"&amp;$B26,Database!$1:$1048576,42,FALSE)</f>
        <v>0.02</v>
      </c>
      <c r="AW26" s="129">
        <f>VLOOKUP($B$9&amp;"-"&amp;$B26,Database!$1:$1048576,43,FALSE)</f>
        <v>0</v>
      </c>
      <c r="AX26" s="103"/>
      <c r="AY26" s="129">
        <f>VLOOKUP($B$9&amp;"-"&amp;$B26,Database!$1:$1048576,44,FALSE)</f>
        <v>0.1</v>
      </c>
      <c r="AZ26" s="129">
        <f>VLOOKUP($B$9&amp;"-"&amp;$B26,Database!$1:$1048576,45,FALSE)</f>
        <v>0.1</v>
      </c>
      <c r="BA26" s="129">
        <f>VLOOKUP($B$9&amp;"-"&amp;$B26,Database!$1:$1048576,46,FALSE)</f>
        <v>0.09</v>
      </c>
      <c r="BB26" s="129">
        <f>VLOOKUP($B$9&amp;"-"&amp;$B26,Database!$1:$1048576,47,FALSE)</f>
        <v>0.04</v>
      </c>
      <c r="BC26" s="129">
        <f>VLOOKUP($B$9&amp;"-"&amp;$B26,Database!$1:$1048576,48,FALSE)</f>
        <v>0.02</v>
      </c>
      <c r="BD26" s="129">
        <f>VLOOKUP($B$9&amp;"-"&amp;$B26,Database!$1:$1048576,49,FALSE)</f>
        <v>0</v>
      </c>
      <c r="BE26" s="130"/>
      <c r="BF26" s="129">
        <f>VLOOKUP($B$9&amp;"-"&amp;$B26,Database!$1:$1048576,50,FALSE)</f>
        <v>0.06</v>
      </c>
      <c r="BG26" s="129">
        <f>VLOOKUP($B$9&amp;"-"&amp;$B26,Database!$1:$1048576,51,FALSE)</f>
        <v>7.0000000000000007E-2</v>
      </c>
      <c r="BH26" s="129">
        <f>VLOOKUP($B$9&amp;"-"&amp;$B26,Database!$1:$1048576,52,FALSE)</f>
        <v>0.1</v>
      </c>
      <c r="BI26" s="129">
        <f>VLOOKUP($B$9&amp;"-"&amp;$B26,Database!$1:$1048576,53,FALSE)</f>
        <v>7.0000000000000007E-2</v>
      </c>
      <c r="BJ26" s="129">
        <f>VLOOKUP($B$9&amp;"-"&amp;$B26,Database!$1:$1048576,54,FALSE)</f>
        <v>0.03</v>
      </c>
      <c r="BK26" s="129">
        <f>VLOOKUP($B$9&amp;"-"&amp;$B26,Database!$1:$1048576,55,FALSE)</f>
        <v>0.01</v>
      </c>
    </row>
    <row r="27" spans="1:63">
      <c r="A27" s="84"/>
      <c r="B27" s="124">
        <v>42339</v>
      </c>
      <c r="C27" s="84"/>
      <c r="D27" s="125">
        <f>VLOOKUP($B$9&amp;"-"&amp;$B27,Database!$1:$1048576,10,FALSE)</f>
        <v>140</v>
      </c>
      <c r="E27" s="84"/>
      <c r="F27" s="127">
        <f>VLOOKUP($B$9&amp;"-"&amp;$B27,Database!$1:$1048576,4,FALSE)</f>
        <v>49.4</v>
      </c>
      <c r="G27" s="127">
        <f>VLOOKUP($B$9&amp;"-"&amp;$B27,Database!$1:$1048576,5,FALSE)</f>
        <v>31.3</v>
      </c>
      <c r="H27" s="127">
        <f>VLOOKUP($B$9&amp;"-"&amp;$B27,Database!$1:$1048576,6,FALSE)</f>
        <v>5.0999999999999996</v>
      </c>
      <c r="I27" s="127">
        <f>VLOOKUP($B$9&amp;"-"&amp;$B27,Database!$1:$1048576,7,FALSE)</f>
        <v>10.5</v>
      </c>
      <c r="J27" s="127">
        <f>VLOOKUP($B$9&amp;"-"&amp;$B27,Database!$1:$1048576,8,FALSE)</f>
        <v>9.6</v>
      </c>
      <c r="K27" s="127">
        <f>VLOOKUP($B$9&amp;"-"&amp;$B27,Database!$1:$1048576,9,FALSE)</f>
        <v>-1.7</v>
      </c>
      <c r="L27" s="112"/>
      <c r="M27" s="128">
        <f>VLOOKUP($B$9&amp;"-"&amp;$B27,Database!$1:$1048576,12,FALSE)</f>
        <v>8</v>
      </c>
      <c r="N27" s="128">
        <f>VLOOKUP($B$9&amp;"-"&amp;$B27,Database!$1:$1048576,13,FALSE)</f>
        <v>12</v>
      </c>
      <c r="O27" s="128">
        <f>VLOOKUP($B$9&amp;"-"&amp;$B27,Database!$1:$1048576,14,FALSE)</f>
        <v>6.4</v>
      </c>
      <c r="P27" s="128">
        <f>VLOOKUP($B$9&amp;"-"&amp;$B27,Database!$1:$1048576,15,FALSE)</f>
        <v>13.2</v>
      </c>
      <c r="Q27" s="128">
        <f>VLOOKUP($B$9&amp;"-"&amp;$B27,Database!$1:$1048576,16,FALSE)</f>
        <v>38.9</v>
      </c>
      <c r="R27" s="128">
        <f>VLOOKUP($B$9&amp;"-"&amp;$B27,Database!$1:$1048576,17,FALSE)</f>
        <v>15.3</v>
      </c>
      <c r="S27" s="112"/>
      <c r="T27" s="128">
        <f>VLOOKUP($B$9&amp;"-"&amp;$B27,Database!$1:$1048576,18,FALSE)</f>
        <v>28.396667840637104</v>
      </c>
      <c r="U27" s="128">
        <f>VLOOKUP($B$9&amp;"-"&amp;$B27,Database!$1:$1048576,19,FALSE)</f>
        <v>26.967778105211714</v>
      </c>
      <c r="V27" s="128">
        <f>VLOOKUP($B$9&amp;"-"&amp;$B27,Database!$1:$1048576,20,FALSE)</f>
        <v>20.663556842929943</v>
      </c>
      <c r="W27" s="128">
        <f>VLOOKUP($B$9&amp;"-"&amp;$B27,Database!$1:$1048576,21,FALSE)</f>
        <v>32.125581295057103</v>
      </c>
      <c r="X27" s="128">
        <f>VLOOKUP($B$9&amp;"-"&amp;$B27,Database!$1:$1048576,22,FALSE)</f>
        <v>72.499622652358596</v>
      </c>
      <c r="Y27" s="128">
        <f>VLOOKUP($B$9&amp;"-"&amp;$B27,Database!$1:$1048576,23,FALSE)</f>
        <v>40.362541238706534</v>
      </c>
      <c r="Z27" s="112"/>
      <c r="AA27" s="128">
        <f>VLOOKUP($B$9&amp;"-"&amp;$B27,Database!$1:$1048576,24,FALSE)</f>
        <v>-7.6472466199912756E-2</v>
      </c>
      <c r="AB27" s="128">
        <f>VLOOKUP($B$9&amp;"-"&amp;$B27,Database!$1:$1048576,25,FALSE)</f>
        <v>1.43330645883723</v>
      </c>
      <c r="AC27" s="107"/>
      <c r="AD27" s="129">
        <f>VLOOKUP($B$9&amp;"-"&amp;$B27,Database!$1:$1048576,26,FALSE)</f>
        <v>0.06</v>
      </c>
      <c r="AE27" s="129">
        <f>VLOOKUP($B$9&amp;"-"&amp;$B27,Database!$1:$1048576,27,FALSE)</f>
        <v>0.13</v>
      </c>
      <c r="AF27" s="129">
        <f>VLOOKUP($B$9&amp;"-"&amp;$B27,Database!$1:$1048576,28,FALSE)</f>
        <v>0.12</v>
      </c>
      <c r="AG27" s="129">
        <f>VLOOKUP($B$9&amp;"-"&amp;$B27,Database!$1:$1048576,29,FALSE)</f>
        <v>0.12</v>
      </c>
      <c r="AH27" s="129">
        <f>VLOOKUP($B$9&amp;"-"&amp;$B27,Database!$1:$1048576,30,FALSE)</f>
        <v>0.08</v>
      </c>
      <c r="AI27" s="129">
        <f>VLOOKUP($B$9&amp;"-"&amp;$B27,Database!$1:$1048576,31,FALSE)</f>
        <v>0.03</v>
      </c>
      <c r="AJ27" s="130"/>
      <c r="AK27" s="129">
        <f>VLOOKUP($B$9&amp;"-"&amp;$B27,Database!$1:$1048576,32,FALSE)</f>
        <v>0.09</v>
      </c>
      <c r="AL27" s="129">
        <f>VLOOKUP($B$9&amp;"-"&amp;$B27,Database!$1:$1048576,33,FALSE)</f>
        <v>0.11</v>
      </c>
      <c r="AM27" s="129">
        <f>VLOOKUP($B$9&amp;"-"&amp;$B27,Database!$1:$1048576,34,FALSE)</f>
        <v>0.12</v>
      </c>
      <c r="AN27" s="129">
        <f>VLOOKUP($B$9&amp;"-"&amp;$B27,Database!$1:$1048576,35,FALSE)</f>
        <v>0.09</v>
      </c>
      <c r="AO27" s="129">
        <f>VLOOKUP($B$9&amp;"-"&amp;$B27,Database!$1:$1048576,36,FALSE)</f>
        <v>0.04</v>
      </c>
      <c r="AP27" s="129">
        <f>VLOOKUP($B$9&amp;"-"&amp;$B27,Database!$1:$1048576,37,FALSE)</f>
        <v>0.01</v>
      </c>
      <c r="AQ27" s="103"/>
      <c r="AR27" s="129">
        <f>VLOOKUP($B$9&amp;"-"&amp;$B27,Database!$1:$1048576,38,FALSE)</f>
        <v>0.11</v>
      </c>
      <c r="AS27" s="129">
        <f>VLOOKUP($B$9&amp;"-"&amp;$B27,Database!$1:$1048576,39,FALSE)</f>
        <v>0.12</v>
      </c>
      <c r="AT27" s="129">
        <f>VLOOKUP($B$9&amp;"-"&amp;$B27,Database!$1:$1048576,40,FALSE)</f>
        <v>0.11</v>
      </c>
      <c r="AU27" s="129">
        <f>VLOOKUP($B$9&amp;"-"&amp;$B27,Database!$1:$1048576,41,FALSE)</f>
        <v>7.0000000000000007E-2</v>
      </c>
      <c r="AV27" s="129">
        <f>VLOOKUP($B$9&amp;"-"&amp;$B27,Database!$1:$1048576,42,FALSE)</f>
        <v>0.02</v>
      </c>
      <c r="AW27" s="129">
        <f>VLOOKUP($B$9&amp;"-"&amp;$B27,Database!$1:$1048576,43,FALSE)</f>
        <v>0.01</v>
      </c>
      <c r="AX27" s="103"/>
      <c r="AY27" s="129">
        <f>VLOOKUP($B$9&amp;"-"&amp;$B27,Database!$1:$1048576,44,FALSE)</f>
        <v>0.11</v>
      </c>
      <c r="AZ27" s="129">
        <f>VLOOKUP($B$9&amp;"-"&amp;$B27,Database!$1:$1048576,45,FALSE)</f>
        <v>0.11</v>
      </c>
      <c r="BA27" s="129">
        <f>VLOOKUP($B$9&amp;"-"&amp;$B27,Database!$1:$1048576,46,FALSE)</f>
        <v>0.09</v>
      </c>
      <c r="BB27" s="129">
        <f>VLOOKUP($B$9&amp;"-"&amp;$B27,Database!$1:$1048576,47,FALSE)</f>
        <v>0.04</v>
      </c>
      <c r="BC27" s="129">
        <f>VLOOKUP($B$9&amp;"-"&amp;$B27,Database!$1:$1048576,48,FALSE)</f>
        <v>0.03</v>
      </c>
      <c r="BD27" s="129">
        <f>VLOOKUP($B$9&amp;"-"&amp;$B27,Database!$1:$1048576,49,FALSE)</f>
        <v>0</v>
      </c>
      <c r="BE27" s="130"/>
      <c r="BF27" s="129">
        <f>VLOOKUP($B$9&amp;"-"&amp;$B27,Database!$1:$1048576,50,FALSE)</f>
        <v>0.09</v>
      </c>
      <c r="BG27" s="129">
        <f>VLOOKUP($B$9&amp;"-"&amp;$B27,Database!$1:$1048576,51,FALSE)</f>
        <v>0.1</v>
      </c>
      <c r="BH27" s="129">
        <f>VLOOKUP($B$9&amp;"-"&amp;$B27,Database!$1:$1048576,52,FALSE)</f>
        <v>0.09</v>
      </c>
      <c r="BI27" s="129">
        <f>VLOOKUP($B$9&amp;"-"&amp;$B27,Database!$1:$1048576,53,FALSE)</f>
        <v>7.0000000000000007E-2</v>
      </c>
      <c r="BJ27" s="129">
        <f>VLOOKUP($B$9&amp;"-"&amp;$B27,Database!$1:$1048576,54,FALSE)</f>
        <v>0.04</v>
      </c>
      <c r="BK27" s="129">
        <f>VLOOKUP($B$9&amp;"-"&amp;$B27,Database!$1:$1048576,55,FALSE)</f>
        <v>0</v>
      </c>
    </row>
    <row r="28" spans="1:63">
      <c r="B28" s="124">
        <v>42430</v>
      </c>
      <c r="D28" s="125">
        <f>VLOOKUP($B$9&amp;"-"&amp;$B28,Database!$1:$1048576,10,FALSE)</f>
        <v>136.50192063847246</v>
      </c>
      <c r="F28" s="127">
        <f>VLOOKUP($B$9&amp;"-"&amp;$B28,Database!$1:$1048576,4,FALSE)</f>
        <v>48.971036585365859</v>
      </c>
      <c r="G28" s="127">
        <f>VLOOKUP($B$9&amp;"-"&amp;$B28,Database!$1:$1048576,5,FALSE)</f>
        <v>30.297256097560975</v>
      </c>
      <c r="H28" s="127">
        <f>VLOOKUP($B$9&amp;"-"&amp;$B28,Database!$1:$1048576,6,FALSE)</f>
        <v>1.9101353361094593</v>
      </c>
      <c r="I28" s="127">
        <f>VLOOKUP($B$9&amp;"-"&amp;$B28,Database!$1:$1048576,7,FALSE)</f>
        <v>5.9113991527088068</v>
      </c>
      <c r="J28" s="127">
        <f>VLOOKUP($B$9&amp;"-"&amp;$B28,Database!$1:$1048576,8,FALSE)</f>
        <v>3.0418091909577631</v>
      </c>
      <c r="K28" s="127">
        <f>VLOOKUP($B$9&amp;"-"&amp;$B28,Database!$1:$1048576,9,FALSE)</f>
        <v>-3.959696609161214</v>
      </c>
      <c r="M28" s="128">
        <f>VLOOKUP($B$9&amp;"-"&amp;$B28,Database!$1:$1048576,12,FALSE)</f>
        <v>15.283871207614515</v>
      </c>
      <c r="N28" s="128">
        <f>VLOOKUP($B$9&amp;"-"&amp;$B28,Database!$1:$1048576,13,FALSE)</f>
        <v>11.142920880428315</v>
      </c>
      <c r="O28" s="128">
        <f>VLOOKUP($B$9&amp;"-"&amp;$B28,Database!$1:$1048576,14,FALSE)</f>
        <v>7.8078524687685906</v>
      </c>
      <c r="P28" s="128">
        <f>VLOOKUP($B$9&amp;"-"&amp;$B28,Database!$1:$1048576,15,FALSE)</f>
        <v>11.737804878048779</v>
      </c>
      <c r="Q28" s="128">
        <f>VLOOKUP($B$9&amp;"-"&amp;$B28,Database!$1:$1048576,16,FALSE)</f>
        <v>38.589381320642474</v>
      </c>
      <c r="R28" s="128">
        <f>VLOOKUP($B$9&amp;"-"&amp;$B28,Database!$1:$1048576,17,FALSE)</f>
        <v>16.158536585365852</v>
      </c>
      <c r="T28" s="128">
        <f>VLOOKUP($B$9&amp;"-"&amp;$B28,Database!$1:$1048576,18,FALSE)</f>
        <v>27.210365853658537</v>
      </c>
      <c r="U28" s="128">
        <f>VLOOKUP($B$9&amp;"-"&amp;$B28,Database!$1:$1048576,19,FALSE)</f>
        <v>29.26829268292683</v>
      </c>
      <c r="V28" s="128">
        <f>VLOOKUP($B$9&amp;"-"&amp;$B28,Database!$1:$1048576,20,FALSE)</f>
        <v>21.861986912552045</v>
      </c>
      <c r="W28" s="128">
        <f>VLOOKUP($B$9&amp;"-"&amp;$B28,Database!$1:$1048576,21,FALSE)</f>
        <v>20.46679803688281</v>
      </c>
      <c r="X28" s="128">
        <f>VLOOKUP($B$9&amp;"-"&amp;$B28,Database!$1:$1048576,22,FALSE)</f>
        <v>72.219846817370609</v>
      </c>
      <c r="Y28" s="128">
        <f>VLOOKUP($B$9&amp;"-"&amp;$B28,Database!$1:$1048576,23,FALSE)</f>
        <v>39.589530041641872</v>
      </c>
      <c r="Z28" s="112"/>
      <c r="AA28" s="128">
        <f>VLOOKUP($B$9&amp;"-"&amp;$B28,Database!$1:$1048576,24,FALSE)</f>
        <v>-1.0248347745072348</v>
      </c>
      <c r="AB28" s="128">
        <f>VLOOKUP($B$9&amp;"-"&amp;$B28,Database!$1:$1048576,25,FALSE)</f>
        <v>1.1831644736195597</v>
      </c>
      <c r="AC28" s="107"/>
      <c r="AD28" s="129">
        <f>VLOOKUP($B$9&amp;"-"&amp;$B28,Database!$1:$1048576,26,FALSE)</f>
        <v>4.4444444444444446E-2</v>
      </c>
      <c r="AE28" s="129">
        <f>VLOOKUP($B$9&amp;"-"&amp;$B28,Database!$1:$1048576,27,FALSE)</f>
        <v>0.12380952380952381</v>
      </c>
      <c r="AF28" s="129">
        <f>VLOOKUP($B$9&amp;"-"&amp;$B28,Database!$1:$1048576,28,FALSE)</f>
        <v>0.10476190476190476</v>
      </c>
      <c r="AG28" s="129">
        <f>VLOOKUP($B$9&amp;"-"&amp;$B28,Database!$1:$1048576,29,FALSE)</f>
        <v>0.13333333333333333</v>
      </c>
      <c r="AH28" s="129">
        <f>VLOOKUP($B$9&amp;"-"&amp;$B28,Database!$1:$1048576,30,FALSE)</f>
        <v>7.6190476190476197E-2</v>
      </c>
      <c r="AI28" s="129">
        <f>VLOOKUP($B$9&amp;"-"&amp;$B28,Database!$1:$1048576,31,FALSE)</f>
        <v>2.5396825396825397E-2</v>
      </c>
      <c r="AJ28" s="130"/>
      <c r="AK28" s="129">
        <f>VLOOKUP($B$9&amp;"-"&amp;$B28,Database!$1:$1048576,32,FALSE)</f>
        <v>5.128205128205128E-2</v>
      </c>
      <c r="AL28" s="129">
        <f>VLOOKUP($B$9&amp;"-"&amp;$B28,Database!$1:$1048576,33,FALSE)</f>
        <v>0.12820512820512819</v>
      </c>
      <c r="AM28" s="129">
        <f>VLOOKUP($B$9&amp;"-"&amp;$B28,Database!$1:$1048576,34,FALSE)</f>
        <v>0.14102564102564102</v>
      </c>
      <c r="AN28" s="129">
        <f>VLOOKUP($B$9&amp;"-"&amp;$B28,Database!$1:$1048576,35,FALSE)</f>
        <v>5.4487179487179488E-2</v>
      </c>
      <c r="AO28" s="129">
        <f>VLOOKUP($B$9&amp;"-"&amp;$B28,Database!$1:$1048576,36,FALSE)</f>
        <v>3.5256410256410256E-2</v>
      </c>
      <c r="AP28" s="129">
        <f>VLOOKUP($B$9&amp;"-"&amp;$B28,Database!$1:$1048576,37,FALSE)</f>
        <v>1.9230769230769232E-2</v>
      </c>
      <c r="AQ28" s="103"/>
      <c r="AR28" s="129">
        <f>VLOOKUP($B$9&amp;"-"&amp;$B28,Database!$1:$1048576,38,FALSE)</f>
        <v>8.5714285714285715E-2</v>
      </c>
      <c r="AS28" s="129">
        <f>VLOOKUP($B$9&amp;"-"&amp;$B28,Database!$1:$1048576,39,FALSE)</f>
        <v>0.1111111111111111</v>
      </c>
      <c r="AT28" s="129">
        <f>VLOOKUP($B$9&amp;"-"&amp;$B28,Database!$1:$1048576,40,FALSE)</f>
        <v>0.13650793650793649</v>
      </c>
      <c r="AU28" s="129">
        <f>VLOOKUP($B$9&amp;"-"&amp;$B28,Database!$1:$1048576,41,FALSE)</f>
        <v>4.7619047619047616E-2</v>
      </c>
      <c r="AV28" s="129">
        <f>VLOOKUP($B$9&amp;"-"&amp;$B28,Database!$1:$1048576,42,FALSE)</f>
        <v>2.8571428571428571E-2</v>
      </c>
      <c r="AW28" s="129">
        <f>VLOOKUP($B$9&amp;"-"&amp;$B28,Database!$1:$1048576,43,FALSE)</f>
        <v>9.5238095238095247E-3</v>
      </c>
      <c r="AX28" s="103"/>
      <c r="AY28" s="129">
        <f>VLOOKUP($B$9&amp;"-"&amp;$B28,Database!$1:$1048576,44,FALSE)</f>
        <v>8.3333333333333329E-2</v>
      </c>
      <c r="AZ28" s="129">
        <f>VLOOKUP($B$9&amp;"-"&amp;$B28,Database!$1:$1048576,45,FALSE)</f>
        <v>0.13141025641025642</v>
      </c>
      <c r="BA28" s="129">
        <f>VLOOKUP($B$9&amp;"-"&amp;$B28,Database!$1:$1048576,46,FALSE)</f>
        <v>8.9743589743589744E-2</v>
      </c>
      <c r="BB28" s="129">
        <f>VLOOKUP($B$9&amp;"-"&amp;$B28,Database!$1:$1048576,47,FALSE)</f>
        <v>5.128205128205128E-2</v>
      </c>
      <c r="BC28" s="129">
        <f>VLOOKUP($B$9&amp;"-"&amp;$B28,Database!$1:$1048576,48,FALSE)</f>
        <v>6.41025641025641E-3</v>
      </c>
      <c r="BD28" s="129">
        <f>VLOOKUP($B$9&amp;"-"&amp;$B28,Database!$1:$1048576,49,FALSE)</f>
        <v>9.6153846153846159E-3</v>
      </c>
      <c r="BE28" s="130"/>
      <c r="BF28" s="129">
        <f>VLOOKUP($B$9&amp;"-"&amp;$B28,Database!$1:$1048576,50,FALSE)</f>
        <v>7.7170418006430874E-2</v>
      </c>
      <c r="BG28" s="129">
        <f>VLOOKUP($B$9&amp;"-"&amp;$B28,Database!$1:$1048576,51,FALSE)</f>
        <v>9.6463022508038579E-2</v>
      </c>
      <c r="BH28" s="129">
        <f>VLOOKUP($B$9&amp;"-"&amp;$B28,Database!$1:$1048576,52,FALSE)</f>
        <v>9.0032154340836015E-2</v>
      </c>
      <c r="BI28" s="129">
        <f>VLOOKUP($B$9&amp;"-"&amp;$B28,Database!$1:$1048576,53,FALSE)</f>
        <v>4.5016077170418008E-2</v>
      </c>
      <c r="BJ28" s="129">
        <f>VLOOKUP($B$9&amp;"-"&amp;$B28,Database!$1:$1048576,54,FALSE)</f>
        <v>3.5369774919614148E-2</v>
      </c>
      <c r="BK28" s="129">
        <f>VLOOKUP($B$9&amp;"-"&amp;$B28,Database!$1:$1048576,55,FALSE)</f>
        <v>6.4308681672025723E-3</v>
      </c>
    </row>
    <row r="29" spans="1:63">
      <c r="B29" s="124">
        <v>42522</v>
      </c>
      <c r="D29" s="125">
        <f>VLOOKUP($B$9&amp;"-"&amp;$B29,Database!$1:$1048576,10,FALSE)</f>
        <v>136.75595845233238</v>
      </c>
      <c r="F29" s="127">
        <f>VLOOKUP($B$9&amp;"-"&amp;$B29,Database!$1:$1048576,4,FALSE)</f>
        <v>50.2</v>
      </c>
      <c r="G29" s="127">
        <f>VLOOKUP($B$9&amp;"-"&amp;$B29,Database!$1:$1048576,5,FALSE)</f>
        <v>32.1</v>
      </c>
      <c r="H29" s="127">
        <f>VLOOKUP($B$9&amp;"-"&amp;$B29,Database!$1:$1048576,6,FALSE)</f>
        <v>1</v>
      </c>
      <c r="I29" s="127">
        <f>VLOOKUP($B$9&amp;"-"&amp;$B29,Database!$1:$1048576,7,FALSE)</f>
        <v>8.6</v>
      </c>
      <c r="J29" s="127">
        <f>VLOOKUP($B$9&amp;"-"&amp;$B29,Database!$1:$1048576,8,FALSE)</f>
        <v>-2</v>
      </c>
      <c r="K29" s="127">
        <f>VLOOKUP($B$9&amp;"-"&amp;$B29,Database!$1:$1048576,9,FALSE)</f>
        <v>-5.9</v>
      </c>
      <c r="M29" s="128">
        <f>VLOOKUP($B$9&amp;"-"&amp;$B29,Database!$1:$1048576,12,FALSE)</f>
        <v>4.8</v>
      </c>
      <c r="N29" s="128">
        <f>VLOOKUP($B$9&amp;"-"&amp;$B29,Database!$1:$1048576,13,FALSE)</f>
        <v>5.2</v>
      </c>
      <c r="O29" s="128">
        <f>VLOOKUP($B$9&amp;"-"&amp;$B29,Database!$1:$1048576,14,FALSE)</f>
        <v>5.2</v>
      </c>
      <c r="P29" s="128">
        <f>VLOOKUP($B$9&amp;"-"&amp;$B29,Database!$1:$1048576,15,FALSE)</f>
        <v>11.5</v>
      </c>
      <c r="Q29" s="128">
        <f>VLOOKUP($B$9&amp;"-"&amp;$B29,Database!$1:$1048576,16,FALSE)</f>
        <v>38.200000000000003</v>
      </c>
      <c r="R29" s="128">
        <f>VLOOKUP($B$9&amp;"-"&amp;$B29,Database!$1:$1048576,17,FALSE)</f>
        <v>13.6</v>
      </c>
      <c r="T29" s="128">
        <f>VLOOKUP($B$9&amp;"-"&amp;$B29,Database!$1:$1048576,18,FALSE)</f>
        <v>17.084403731746889</v>
      </c>
      <c r="U29" s="128">
        <f>VLOOKUP($B$9&amp;"-"&amp;$B29,Database!$1:$1048576,19,FALSE)</f>
        <v>25.85857220118983</v>
      </c>
      <c r="V29" s="128">
        <f>VLOOKUP($B$9&amp;"-"&amp;$B29,Database!$1:$1048576,20,FALSE)</f>
        <v>29.968902109248237</v>
      </c>
      <c r="W29" s="128">
        <f>VLOOKUP($B$9&amp;"-"&amp;$B29,Database!$1:$1048576,21,FALSE)</f>
        <v>26.512641968631691</v>
      </c>
      <c r="X29" s="128">
        <f>VLOOKUP($B$9&amp;"-"&amp;$B29,Database!$1:$1048576,22,FALSE)</f>
        <v>71.160086533261222</v>
      </c>
      <c r="Y29" s="128">
        <f>VLOOKUP($B$9&amp;"-"&amp;$B29,Database!$1:$1048576,23,FALSE)</f>
        <v>33.813885884261765</v>
      </c>
      <c r="Z29" s="112"/>
      <c r="AA29" s="128">
        <f>VLOOKUP($B$9&amp;"-"&amp;$B29,Database!$1:$1048576,24,FALSE)</f>
        <v>-0.25009860518483962</v>
      </c>
      <c r="AB29" s="128">
        <f>VLOOKUP($B$9&amp;"-"&amp;$B29,Database!$1:$1048576,25,FALSE)</f>
        <v>1.7776787703274672</v>
      </c>
      <c r="AC29" s="107"/>
      <c r="AD29" s="129">
        <f>VLOOKUP($B$9&amp;"-"&amp;$B29,Database!$1:$1048576,26,FALSE)</f>
        <v>5.8103975535168197E-2</v>
      </c>
      <c r="AE29" s="129">
        <f>VLOOKUP($B$9&amp;"-"&amp;$B29,Database!$1:$1048576,27,FALSE)</f>
        <v>9.7859327217125383E-2</v>
      </c>
      <c r="AF29" s="129">
        <f>VLOOKUP($B$9&amp;"-"&amp;$B29,Database!$1:$1048576,28,FALSE)</f>
        <v>0.10703363914373089</v>
      </c>
      <c r="AG29" s="129">
        <f>VLOOKUP($B$9&amp;"-"&amp;$B29,Database!$1:$1048576,29,FALSE)</f>
        <v>0.1620795107033639</v>
      </c>
      <c r="AH29" s="129">
        <f>VLOOKUP($B$9&amp;"-"&amp;$B29,Database!$1:$1048576,30,FALSE)</f>
        <v>7.0336391437308868E-2</v>
      </c>
      <c r="AI29" s="129">
        <f>VLOOKUP($B$9&amp;"-"&amp;$B29,Database!$1:$1048576,31,FALSE)</f>
        <v>4.2813455657492352E-2</v>
      </c>
      <c r="AJ29" s="130"/>
      <c r="AK29" s="129">
        <f>VLOOKUP($B$9&amp;"-"&amp;$B29,Database!$1:$1048576,32,FALSE)</f>
        <v>6.8111455108359129E-2</v>
      </c>
      <c r="AL29" s="129">
        <f>VLOOKUP($B$9&amp;"-"&amp;$B29,Database!$1:$1048576,33,FALSE)</f>
        <v>0.1238390092879257</v>
      </c>
      <c r="AM29" s="129">
        <f>VLOOKUP($B$9&amp;"-"&amp;$B29,Database!$1:$1048576,34,FALSE)</f>
        <v>0.12693498452012383</v>
      </c>
      <c r="AN29" s="129">
        <f>VLOOKUP($B$9&amp;"-"&amp;$B29,Database!$1:$1048576,35,FALSE)</f>
        <v>8.9783281733746126E-2</v>
      </c>
      <c r="AO29" s="129">
        <f>VLOOKUP($B$9&amp;"-"&amp;$B29,Database!$1:$1048576,36,FALSE)</f>
        <v>1.238390092879257E-2</v>
      </c>
      <c r="AP29" s="129">
        <f>VLOOKUP($B$9&amp;"-"&amp;$B29,Database!$1:$1048576,37,FALSE)</f>
        <v>1.238390092879257E-2</v>
      </c>
      <c r="AQ29" s="103"/>
      <c r="AR29" s="129">
        <f>VLOOKUP($B$9&amp;"-"&amp;$B29,Database!$1:$1048576,38,FALSE)</f>
        <v>6.5830721003134793E-2</v>
      </c>
      <c r="AS29" s="129">
        <f>VLOOKUP($B$9&amp;"-"&amp;$B29,Database!$1:$1048576,39,FALSE)</f>
        <v>0.15360501567398119</v>
      </c>
      <c r="AT29" s="129">
        <f>VLOOKUP($B$9&amp;"-"&amp;$B29,Database!$1:$1048576,40,FALSE)</f>
        <v>8.7774294670846395E-2</v>
      </c>
      <c r="AU29" s="129">
        <f>VLOOKUP($B$9&amp;"-"&amp;$B29,Database!$1:$1048576,41,FALSE)</f>
        <v>7.5235109717868343E-2</v>
      </c>
      <c r="AV29" s="129">
        <f>VLOOKUP($B$9&amp;"-"&amp;$B29,Database!$1:$1048576,42,FALSE)</f>
        <v>9.4043887147335428E-3</v>
      </c>
      <c r="AW29" s="129">
        <f>VLOOKUP($B$9&amp;"-"&amp;$B29,Database!$1:$1048576,43,FALSE)</f>
        <v>6.269592476489028E-3</v>
      </c>
      <c r="AX29" s="103"/>
      <c r="AY29" s="129">
        <f>VLOOKUP($B$9&amp;"-"&amp;$B29,Database!$1:$1048576,44,FALSE)</f>
        <v>7.9617834394904455E-2</v>
      </c>
      <c r="AZ29" s="129">
        <f>VLOOKUP($B$9&amp;"-"&amp;$B29,Database!$1:$1048576,45,FALSE)</f>
        <v>0.1178343949044586</v>
      </c>
      <c r="BA29" s="129">
        <f>VLOOKUP($B$9&amp;"-"&amp;$B29,Database!$1:$1048576,46,FALSE)</f>
        <v>9.2356687898089165E-2</v>
      </c>
      <c r="BB29" s="129">
        <f>VLOOKUP($B$9&amp;"-"&amp;$B29,Database!$1:$1048576,47,FALSE)</f>
        <v>4.7770700636942678E-2</v>
      </c>
      <c r="BC29" s="129">
        <f>VLOOKUP($B$9&amp;"-"&amp;$B29,Database!$1:$1048576,48,FALSE)</f>
        <v>3.1847133757961785E-3</v>
      </c>
      <c r="BD29" s="129">
        <f>VLOOKUP($B$9&amp;"-"&amp;$B29,Database!$1:$1048576,49,FALSE)</f>
        <v>1.2738853503184714E-2</v>
      </c>
      <c r="BE29" s="130"/>
      <c r="BF29" s="129">
        <f>VLOOKUP($B$9&amp;"-"&amp;$B29,Database!$1:$1048576,50,FALSE)</f>
        <v>4.7770700636942678E-2</v>
      </c>
      <c r="BG29" s="129">
        <f>VLOOKUP($B$9&amp;"-"&amp;$B29,Database!$1:$1048576,51,FALSE)</f>
        <v>0.10191082802547771</v>
      </c>
      <c r="BH29" s="129">
        <f>VLOOKUP($B$9&amp;"-"&amp;$B29,Database!$1:$1048576,52,FALSE)</f>
        <v>6.3694267515923567E-2</v>
      </c>
      <c r="BI29" s="129">
        <f>VLOOKUP($B$9&amp;"-"&amp;$B29,Database!$1:$1048576,53,FALSE)</f>
        <v>5.4140127388535034E-2</v>
      </c>
      <c r="BJ29" s="129">
        <f>VLOOKUP($B$9&amp;"-"&amp;$B29,Database!$1:$1048576,54,FALSE)</f>
        <v>3.8216560509554139E-2</v>
      </c>
      <c r="BK29" s="129">
        <f>VLOOKUP($B$9&amp;"-"&amp;$B29,Database!$1:$1048576,55,FALSE)</f>
        <v>1.9108280254777069E-2</v>
      </c>
    </row>
    <row r="30" spans="1:63">
      <c r="B30" s="124">
        <v>42614</v>
      </c>
      <c r="D30" s="125">
        <f>VLOOKUP($B$9&amp;"-"&amp;$B30,Database!$1:$1048576,10,FALSE)</f>
        <v>139.46445097718981</v>
      </c>
      <c r="F30" s="127">
        <f>VLOOKUP($B$9&amp;"-"&amp;$B30,Database!$1:$1048576,4,FALSE)</f>
        <v>48.5050103452473</v>
      </c>
      <c r="G30" s="127">
        <f>VLOOKUP($B$9&amp;"-"&amp;$B30,Database!$1:$1048576,5,FALSE)</f>
        <v>27.891598036431496</v>
      </c>
      <c r="H30" s="127">
        <f>VLOOKUP($B$9&amp;"-"&amp;$B30,Database!$1:$1048576,6,FALSE)</f>
        <v>2.827250147628257</v>
      </c>
      <c r="I30" s="127">
        <f>VLOOKUP($B$9&amp;"-"&amp;$B30,Database!$1:$1048576,7,FALSE)</f>
        <v>12.224687705456937</v>
      </c>
      <c r="J30" s="127">
        <f>VLOOKUP($B$9&amp;"-"&amp;$B30,Database!$1:$1048576,8,FALSE)</f>
        <v>0.21907582457706193</v>
      </c>
      <c r="K30" s="127">
        <f>VLOOKUP($B$9&amp;"-"&amp;$B30,Database!$1:$1048576,9,FALSE)</f>
        <v>-7.5369296027334887</v>
      </c>
      <c r="M30" s="128">
        <f>VLOOKUP($B$9&amp;"-"&amp;$B30,Database!$1:$1048576,12,FALSE)</f>
        <v>15.508404668208314</v>
      </c>
      <c r="N30" s="128">
        <f>VLOOKUP($B$9&amp;"-"&amp;$B30,Database!$1:$1048576,13,FALSE)</f>
        <v>15.859557070153851</v>
      </c>
      <c r="O30" s="128">
        <f>VLOOKUP($B$9&amp;"-"&amp;$B30,Database!$1:$1048576,14,FALSE)</f>
        <v>6.3509450462268022</v>
      </c>
      <c r="P30" s="128">
        <f>VLOOKUP($B$9&amp;"-"&amp;$B30,Database!$1:$1048576,15,FALSE)</f>
        <v>14.020852772931965</v>
      </c>
      <c r="Q30" s="128">
        <f>VLOOKUP($B$9&amp;"-"&amp;$B30,Database!$1:$1048576,16,FALSE)</f>
        <v>36.549150066939838</v>
      </c>
      <c r="R30" s="128">
        <f>VLOOKUP($B$9&amp;"-"&amp;$B30,Database!$1:$1048576,17,FALSE)</f>
        <v>17.625236092516712</v>
      </c>
      <c r="T30" s="128">
        <f>VLOOKUP($B$9&amp;"-"&amp;$B30,Database!$1:$1048576,18,FALSE)</f>
        <v>22.437691860386494</v>
      </c>
      <c r="U30" s="128">
        <f>VLOOKUP($B$9&amp;"-"&amp;$B30,Database!$1:$1048576,19,FALSE)</f>
        <v>26.429740219346289</v>
      </c>
      <c r="V30" s="128">
        <f>VLOOKUP($B$9&amp;"-"&amp;$B30,Database!$1:$1048576,20,FALSE)</f>
        <v>24.167309018621449</v>
      </c>
      <c r="W30" s="128">
        <f>VLOOKUP($B$9&amp;"-"&amp;$B30,Database!$1:$1048576,21,FALSE)</f>
        <v>31.718212593704504</v>
      </c>
      <c r="X30" s="128">
        <f>VLOOKUP($B$9&amp;"-"&amp;$B30,Database!$1:$1048576,22,FALSE)</f>
        <v>70.638881000356122</v>
      </c>
      <c r="Y30" s="128">
        <f>VLOOKUP($B$9&amp;"-"&amp;$B30,Database!$1:$1048576,23,FALSE)</f>
        <v>39.433648423871155</v>
      </c>
      <c r="Z30" s="112"/>
      <c r="AA30" s="128">
        <f>VLOOKUP($B$9&amp;"-"&amp;$B30,Database!$1:$1048576,24,FALSE)</f>
        <v>-1.2192516349583828</v>
      </c>
      <c r="AB30" s="128">
        <f>VLOOKUP($B$9&amp;"-"&amp;$B30,Database!$1:$1048576,25,FALSE)</f>
        <v>0.63115469121001611</v>
      </c>
      <c r="AC30" s="107"/>
      <c r="AD30" s="129">
        <f>VLOOKUP($B$9&amp;"-"&amp;$B30,Database!$1:$1048576,26,FALSE)</f>
        <v>6.1403508771929821E-2</v>
      </c>
      <c r="AE30" s="129">
        <f>VLOOKUP($B$9&amp;"-"&amp;$B30,Database!$1:$1048576,27,FALSE)</f>
        <v>0.12938596491228072</v>
      </c>
      <c r="AF30" s="129">
        <f>VLOOKUP($B$9&amp;"-"&amp;$B30,Database!$1:$1048576,28,FALSE)</f>
        <v>0.10087719298245613</v>
      </c>
      <c r="AG30" s="129">
        <f>VLOOKUP($B$9&amp;"-"&amp;$B30,Database!$1:$1048576,29,FALSE)</f>
        <v>0.10307017543859649</v>
      </c>
      <c r="AH30" s="129">
        <f>VLOOKUP($B$9&amp;"-"&amp;$B30,Database!$1:$1048576,30,FALSE)</f>
        <v>7.0175438596491224E-2</v>
      </c>
      <c r="AI30" s="129">
        <f>VLOOKUP($B$9&amp;"-"&amp;$B30,Database!$1:$1048576,31,FALSE)</f>
        <v>2.1929824561403508E-2</v>
      </c>
      <c r="AJ30" s="130"/>
      <c r="AK30" s="129">
        <f>VLOOKUP($B$9&amp;"-"&amp;$B30,Database!$1:$1048576,32,FALSE)</f>
        <v>8.390022675736962E-2</v>
      </c>
      <c r="AL30" s="129">
        <f>VLOOKUP($B$9&amp;"-"&amp;$B30,Database!$1:$1048576,33,FALSE)</f>
        <v>0.11564625850340136</v>
      </c>
      <c r="AM30" s="129">
        <f>VLOOKUP($B$9&amp;"-"&amp;$B30,Database!$1:$1048576,34,FALSE)</f>
        <v>9.297052154195011E-2</v>
      </c>
      <c r="AN30" s="129">
        <f>VLOOKUP($B$9&amp;"-"&amp;$B30,Database!$1:$1048576,35,FALSE)</f>
        <v>6.1224489795918366E-2</v>
      </c>
      <c r="AO30" s="129">
        <f>VLOOKUP($B$9&amp;"-"&amp;$B30,Database!$1:$1048576,36,FALSE)</f>
        <v>1.5873015873015872E-2</v>
      </c>
      <c r="AP30" s="129">
        <f>VLOOKUP($B$9&amp;"-"&amp;$B30,Database!$1:$1048576,37,FALSE)</f>
        <v>4.5351473922902496E-3</v>
      </c>
      <c r="AQ30" s="103"/>
      <c r="AR30" s="129">
        <f>VLOOKUP($B$9&amp;"-"&amp;$B30,Database!$1:$1048576,38,FALSE)</f>
        <v>8.390022675736962E-2</v>
      </c>
      <c r="AS30" s="129">
        <f>VLOOKUP($B$9&amp;"-"&amp;$B30,Database!$1:$1048576,39,FALSE)</f>
        <v>0.12471655328798185</v>
      </c>
      <c r="AT30" s="129">
        <f>VLOOKUP($B$9&amp;"-"&amp;$B30,Database!$1:$1048576,40,FALSE)</f>
        <v>6.5759637188208611E-2</v>
      </c>
      <c r="AU30" s="129">
        <f>VLOOKUP($B$9&amp;"-"&amp;$B30,Database!$1:$1048576,41,FALSE)</f>
        <v>5.8956916099773243E-2</v>
      </c>
      <c r="AV30" s="129">
        <f>VLOOKUP($B$9&amp;"-"&amp;$B30,Database!$1:$1048576,42,FALSE)</f>
        <v>9.0702947845804991E-3</v>
      </c>
      <c r="AW30" s="129">
        <f>VLOOKUP($B$9&amp;"-"&amp;$B30,Database!$1:$1048576,43,FALSE)</f>
        <v>4.5351473922902496E-3</v>
      </c>
      <c r="AX30" s="103"/>
      <c r="AY30" s="129">
        <f>VLOOKUP($B$9&amp;"-"&amp;$B30,Database!$1:$1048576,44,FALSE)</f>
        <v>0.10250569476082004</v>
      </c>
      <c r="AZ30" s="129">
        <f>VLOOKUP($B$9&amp;"-"&amp;$B30,Database!$1:$1048576,45,FALSE)</f>
        <v>0.12984054669703873</v>
      </c>
      <c r="BA30" s="129">
        <f>VLOOKUP($B$9&amp;"-"&amp;$B30,Database!$1:$1048576,46,FALSE)</f>
        <v>5.011389521640091E-2</v>
      </c>
      <c r="BB30" s="129">
        <f>VLOOKUP($B$9&amp;"-"&amp;$B30,Database!$1:$1048576,47,FALSE)</f>
        <v>4.328018223234624E-2</v>
      </c>
      <c r="BC30" s="129">
        <f>VLOOKUP($B$9&amp;"-"&amp;$B30,Database!$1:$1048576,48,FALSE)</f>
        <v>6.8337129840546698E-3</v>
      </c>
      <c r="BD30" s="129">
        <f>VLOOKUP($B$9&amp;"-"&amp;$B30,Database!$1:$1048576,49,FALSE)</f>
        <v>2.2779043280182231E-3</v>
      </c>
      <c r="BE30" s="130"/>
      <c r="BF30" s="129">
        <f>VLOOKUP($B$9&amp;"-"&amp;$B30,Database!$1:$1048576,50,FALSE)</f>
        <v>6.1363636363636363E-2</v>
      </c>
      <c r="BG30" s="129">
        <f>VLOOKUP($B$9&amp;"-"&amp;$B30,Database!$1:$1048576,51,FALSE)</f>
        <v>8.1818181818181818E-2</v>
      </c>
      <c r="BH30" s="129">
        <f>VLOOKUP($B$9&amp;"-"&amp;$B30,Database!$1:$1048576,52,FALSE)</f>
        <v>6.5909090909090903E-2</v>
      </c>
      <c r="BI30" s="129">
        <f>VLOOKUP($B$9&amp;"-"&amp;$B30,Database!$1:$1048576,53,FALSE)</f>
        <v>5.2272727272727269E-2</v>
      </c>
      <c r="BJ30" s="129">
        <f>VLOOKUP($B$9&amp;"-"&amp;$B30,Database!$1:$1048576,54,FALSE)</f>
        <v>3.6363636363636362E-2</v>
      </c>
      <c r="BK30" s="129">
        <f>VLOOKUP($B$9&amp;"-"&amp;$B30,Database!$1:$1048576,55,FALSE)</f>
        <v>2.2727272727272726E-3</v>
      </c>
    </row>
    <row r="31" spans="1:63">
      <c r="B31" s="124">
        <v>42705</v>
      </c>
      <c r="D31" s="125">
        <f>VLOOKUP($B$9&amp;"-"&amp;$B31,Database!$1:$1048576,10,FALSE)</f>
        <v>138.98796195979293</v>
      </c>
      <c r="F31" s="127">
        <f>VLOOKUP($B$9&amp;"-"&amp;$B31,Database!$1:$1048576,4,FALSE)</f>
        <v>48.088871255703239</v>
      </c>
      <c r="G31" s="127">
        <f>VLOOKUP($B$9&amp;"-"&amp;$B31,Database!$1:$1048576,5,FALSE)</f>
        <v>28.261059313628245</v>
      </c>
      <c r="H31" s="127">
        <f>VLOOKUP($B$9&amp;"-"&amp;$B31,Database!$1:$1048576,6,FALSE)</f>
        <v>5.2886332076968854</v>
      </c>
      <c r="I31" s="127">
        <f>VLOOKUP($B$9&amp;"-"&amp;$B31,Database!$1:$1048576,7,FALSE)</f>
        <v>9.2409964204835973</v>
      </c>
      <c r="J31" s="127">
        <f>VLOOKUP($B$9&amp;"-"&amp;$B31,Database!$1:$1048576,8,FALSE)</f>
        <v>9.9154929577464799</v>
      </c>
      <c r="K31" s="127">
        <f>VLOOKUP($B$9&amp;"-"&amp;$B31,Database!$1:$1048576,9,FALSE)</f>
        <v>-8.6133703630232112</v>
      </c>
      <c r="M31" s="128">
        <f>VLOOKUP($B$9&amp;"-"&amp;$B31,Database!$1:$1048576,12,FALSE)</f>
        <v>21.167228724459434</v>
      </c>
      <c r="N31" s="128">
        <f>VLOOKUP($B$9&amp;"-"&amp;$B31,Database!$1:$1048576,13,FALSE)</f>
        <v>20.369767903193807</v>
      </c>
      <c r="O31" s="128">
        <f>VLOOKUP($B$9&amp;"-"&amp;$B31,Database!$1:$1048576,14,FALSE)</f>
        <v>11.854790716127752</v>
      </c>
      <c r="P31" s="128">
        <f>VLOOKUP($B$9&amp;"-"&amp;$B31,Database!$1:$1048576,15,FALSE)</f>
        <v>16.994247173179925</v>
      </c>
      <c r="Q31" s="128">
        <f>VLOOKUP($B$9&amp;"-"&amp;$B31,Database!$1:$1048576,16,FALSE)</f>
        <v>43.039079547708795</v>
      </c>
      <c r="R31" s="128">
        <f>VLOOKUP($B$9&amp;"-"&amp;$B31,Database!$1:$1048576,17,FALSE)</f>
        <v>16.457052172188057</v>
      </c>
      <c r="T31" s="128">
        <f>VLOOKUP($B$9&amp;"-"&amp;$B31,Database!$1:$1048576,18,FALSE)</f>
        <v>21.427494544733189</v>
      </c>
      <c r="U31" s="128">
        <f>VLOOKUP($B$9&amp;"-"&amp;$B31,Database!$1:$1048576,19,FALSE)</f>
        <v>29.133902003570721</v>
      </c>
      <c r="V31" s="128">
        <f>VLOOKUP($B$9&amp;"-"&amp;$B31,Database!$1:$1048576,20,FALSE)</f>
        <v>23.408053957548105</v>
      </c>
      <c r="W31" s="128">
        <f>VLOOKUP($B$9&amp;"-"&amp;$B31,Database!$1:$1048576,21,FALSE)</f>
        <v>27.130331283475499</v>
      </c>
      <c r="X31" s="128">
        <f>VLOOKUP($B$9&amp;"-"&amp;$B31,Database!$1:$1048576,22,FALSE)</f>
        <v>67.663558817694906</v>
      </c>
      <c r="Y31" s="128">
        <f>VLOOKUP($B$9&amp;"-"&amp;$B31,Database!$1:$1048576,23,FALSE)</f>
        <v>34.926403491370756</v>
      </c>
      <c r="Z31" s="112"/>
      <c r="AA31" s="128">
        <f>VLOOKUP($B$9&amp;"-"&amp;$B31,Database!$1:$1048576,24,FALSE)</f>
        <v>-1.1519024970273486</v>
      </c>
      <c r="AB31" s="128">
        <f>VLOOKUP($B$9&amp;"-"&amp;$B31,Database!$1:$1048576,25,FALSE)</f>
        <v>0</v>
      </c>
      <c r="AC31" s="107"/>
      <c r="AD31" s="129">
        <f>VLOOKUP($B$9&amp;"-"&amp;$B31,Database!$1:$1048576,26,FALSE)</f>
        <v>6.0344827586206899E-2</v>
      </c>
      <c r="AE31" s="129">
        <f>VLOOKUP($B$9&amp;"-"&amp;$B31,Database!$1:$1048576,27,FALSE)</f>
        <v>0.11494252873563218</v>
      </c>
      <c r="AF31" s="129">
        <f>VLOOKUP($B$9&amp;"-"&amp;$B31,Database!$1:$1048576,28,FALSE)</f>
        <v>0.10919540229885058</v>
      </c>
      <c r="AG31" s="129">
        <f>VLOOKUP($B$9&amp;"-"&amp;$B31,Database!$1:$1048576,29,FALSE)</f>
        <v>0.10344827586206896</v>
      </c>
      <c r="AH31" s="129">
        <f>VLOOKUP($B$9&amp;"-"&amp;$B31,Database!$1:$1048576,30,FALSE)</f>
        <v>7.183908045977011E-2</v>
      </c>
      <c r="AI31" s="129">
        <f>VLOOKUP($B$9&amp;"-"&amp;$B31,Database!$1:$1048576,31,FALSE)</f>
        <v>1.1494252873563218E-2</v>
      </c>
      <c r="AJ31" s="130"/>
      <c r="AK31" s="129">
        <f>VLOOKUP($B$9&amp;"-"&amp;$B31,Database!$1:$1048576,32,FALSE)</f>
        <v>7.3964497041420121E-2</v>
      </c>
      <c r="AL31" s="129">
        <f>VLOOKUP($B$9&amp;"-"&amp;$B31,Database!$1:$1048576,33,FALSE)</f>
        <v>0.11242603550295859</v>
      </c>
      <c r="AM31" s="129">
        <f>VLOOKUP($B$9&amp;"-"&amp;$B31,Database!$1:$1048576,34,FALSE)</f>
        <v>8.8757396449704137E-2</v>
      </c>
      <c r="AN31" s="129">
        <f>VLOOKUP($B$9&amp;"-"&amp;$B31,Database!$1:$1048576,35,FALSE)</f>
        <v>7.6923076923076927E-2</v>
      </c>
      <c r="AO31" s="129">
        <f>VLOOKUP($B$9&amp;"-"&amp;$B31,Database!$1:$1048576,36,FALSE)</f>
        <v>2.0710059171597635E-2</v>
      </c>
      <c r="AP31" s="129">
        <f>VLOOKUP($B$9&amp;"-"&amp;$B31,Database!$1:$1048576,37,FALSE)</f>
        <v>2.6627218934911243E-2</v>
      </c>
      <c r="AQ31" s="103"/>
      <c r="AR31" s="129">
        <f>VLOOKUP($B$9&amp;"-"&amp;$B31,Database!$1:$1048576,38,FALSE)</f>
        <v>8.8757396449704137E-2</v>
      </c>
      <c r="AS31" s="129">
        <f>VLOOKUP($B$9&amp;"-"&amp;$B31,Database!$1:$1048576,39,FALSE)</f>
        <v>9.1715976331360943E-2</v>
      </c>
      <c r="AT31" s="129">
        <f>VLOOKUP($B$9&amp;"-"&amp;$B31,Database!$1:$1048576,40,FALSE)</f>
        <v>8.8757396449704137E-2</v>
      </c>
      <c r="AU31" s="129">
        <f>VLOOKUP($B$9&amp;"-"&amp;$B31,Database!$1:$1048576,41,FALSE)</f>
        <v>7.3964497041420121E-2</v>
      </c>
      <c r="AV31" s="129">
        <f>VLOOKUP($B$9&amp;"-"&amp;$B31,Database!$1:$1048576,42,FALSE)</f>
        <v>2.6627218934911243E-2</v>
      </c>
      <c r="AW31" s="129">
        <f>VLOOKUP($B$9&amp;"-"&amp;$B31,Database!$1:$1048576,43,FALSE)</f>
        <v>2.9585798816568047E-3</v>
      </c>
      <c r="AX31" s="103"/>
      <c r="AY31" s="129">
        <f>VLOOKUP($B$9&amp;"-"&amp;$B31,Database!$1:$1048576,44,FALSE)</f>
        <v>9.5522388059701493E-2</v>
      </c>
      <c r="AZ31" s="129">
        <f>VLOOKUP($B$9&amp;"-"&amp;$B31,Database!$1:$1048576,45,FALSE)</f>
        <v>0.11641791044776119</v>
      </c>
      <c r="BA31" s="129">
        <f>VLOOKUP($B$9&amp;"-"&amp;$B31,Database!$1:$1048576,46,FALSE)</f>
        <v>8.0597014925373134E-2</v>
      </c>
      <c r="BB31" s="129">
        <f>VLOOKUP($B$9&amp;"-"&amp;$B31,Database!$1:$1048576,47,FALSE)</f>
        <v>3.880597014925373E-2</v>
      </c>
      <c r="BC31" s="129">
        <f>VLOOKUP($B$9&amp;"-"&amp;$B31,Database!$1:$1048576,48,FALSE)</f>
        <v>1.4925373134328358E-2</v>
      </c>
      <c r="BD31" s="129">
        <f>VLOOKUP($B$9&amp;"-"&amp;$B31,Database!$1:$1048576,49,FALSE)</f>
        <v>5.9701492537313433E-3</v>
      </c>
      <c r="BE31" s="130"/>
      <c r="BF31" s="129">
        <f>VLOOKUP($B$9&amp;"-"&amp;$B31,Database!$1:$1048576,50,FALSE)</f>
        <v>5.9523809523809521E-2</v>
      </c>
      <c r="BG31" s="129">
        <f>VLOOKUP($B$9&amp;"-"&amp;$B31,Database!$1:$1048576,51,FALSE)</f>
        <v>7.7380952380952384E-2</v>
      </c>
      <c r="BH31" s="129">
        <f>VLOOKUP($B$9&amp;"-"&amp;$B31,Database!$1:$1048576,52,FALSE)</f>
        <v>8.0357142857142863E-2</v>
      </c>
      <c r="BI31" s="129">
        <f>VLOOKUP($B$9&amp;"-"&amp;$B31,Database!$1:$1048576,53,FALSE)</f>
        <v>8.6309523809523808E-2</v>
      </c>
      <c r="BJ31" s="129">
        <f>VLOOKUP($B$9&amp;"-"&amp;$B31,Database!$1:$1048576,54,FALSE)</f>
        <v>3.273809523809524E-2</v>
      </c>
      <c r="BK31" s="129">
        <f>VLOOKUP($B$9&amp;"-"&amp;$B31,Database!$1:$1048576,55,FALSE)</f>
        <v>8.9285714285714281E-3</v>
      </c>
    </row>
    <row r="32" spans="1:63">
      <c r="B32" s="124">
        <v>42795</v>
      </c>
      <c r="D32" s="125">
        <f>VLOOKUP($B$9&amp;"-"&amp;$B32,Database!$1:$1048576,10,FALSE)</f>
        <v>140.26797755839672</v>
      </c>
      <c r="F32" s="127">
        <f>VLOOKUP($B$9&amp;"-"&amp;$B32,Database!$1:$1048576,4,FALSE)</f>
        <v>51.843916956506156</v>
      </c>
      <c r="G32" s="127">
        <f>VLOOKUP($B$9&amp;"-"&amp;$B32,Database!$1:$1048576,5,FALSE)</f>
        <v>27.443615762487006</v>
      </c>
      <c r="H32" s="127">
        <f>VLOOKUP($B$9&amp;"-"&amp;$B32,Database!$1:$1048576,6,FALSE)</f>
        <v>5.3139230520993941</v>
      </c>
      <c r="I32" s="127">
        <f>VLOOKUP($B$9&amp;"-"&amp;$B32,Database!$1:$1048576,7,FALSE)</f>
        <v>12.377242106971833</v>
      </c>
      <c r="J32" s="127">
        <f>VLOOKUP($B$9&amp;"-"&amp;$B32,Database!$1:$1048576,8,FALSE)</f>
        <v>38.047258775861451</v>
      </c>
      <c r="K32" s="127">
        <f>VLOOKUP($B$9&amp;"-"&amp;$B32,Database!$1:$1048576,9,FALSE)</f>
        <v>-12.57216106708738</v>
      </c>
      <c r="M32" s="128">
        <f>VLOOKUP($B$9&amp;"-"&amp;$B32,Database!$1:$1048576,12,FALSE)</f>
        <v>29.133350066334401</v>
      </c>
      <c r="N32" s="128">
        <f>VLOOKUP($B$9&amp;"-"&amp;$B32,Database!$1:$1048576,13,FALSE)</f>
        <v>19.011976047904195</v>
      </c>
      <c r="O32" s="128">
        <f>VLOOKUP($B$9&amp;"-"&amp;$B32,Database!$1:$1048576,14,FALSE)</f>
        <v>7.8023593531499875</v>
      </c>
      <c r="P32" s="128">
        <f>VLOOKUP($B$9&amp;"-"&amp;$B32,Database!$1:$1048576,15,FALSE)</f>
        <v>11.563698949406577</v>
      </c>
      <c r="Q32" s="128">
        <f>VLOOKUP($B$9&amp;"-"&amp;$B32,Database!$1:$1048576,16,FALSE)</f>
        <v>39.123848112158917</v>
      </c>
      <c r="R32" s="128">
        <f>VLOOKUP($B$9&amp;"-"&amp;$B32,Database!$1:$1048576,17,FALSE)</f>
        <v>18.695543045645234</v>
      </c>
      <c r="T32" s="128">
        <f>VLOOKUP($B$9&amp;"-"&amp;$B32,Database!$1:$1048576,18,FALSE)</f>
        <v>24.843128115027429</v>
      </c>
      <c r="U32" s="128">
        <f>VLOOKUP($B$9&amp;"-"&amp;$B32,Database!$1:$1048576,19,FALSE)</f>
        <v>36.125354082254653</v>
      </c>
      <c r="V32" s="128">
        <f>VLOOKUP($B$9&amp;"-"&amp;$B32,Database!$1:$1048576,20,FALSE)</f>
        <v>26.070314460898565</v>
      </c>
      <c r="W32" s="128">
        <f>VLOOKUP($B$9&amp;"-"&amp;$B32,Database!$1:$1048576,21,FALSE)</f>
        <v>23.894725519021833</v>
      </c>
      <c r="X32" s="128">
        <f>VLOOKUP($B$9&amp;"-"&amp;$B32,Database!$1:$1048576,22,FALSE)</f>
        <v>66.518161282225961</v>
      </c>
      <c r="Y32" s="128">
        <f>VLOOKUP($B$9&amp;"-"&amp;$B32,Database!$1:$1048576,23,FALSE)</f>
        <v>35.578543511778832</v>
      </c>
      <c r="Z32" s="112"/>
      <c r="AA32" s="128">
        <f>VLOOKUP($B$9&amp;"-"&amp;$B32,Database!$1:$1048576,24,FALSE)</f>
        <v>-0.9866517495467001</v>
      </c>
      <c r="AB32" s="128">
        <f>VLOOKUP($B$9&amp;"-"&amp;$B32,Database!$1:$1048576,25,FALSE)</f>
        <v>-0.69108301622751112</v>
      </c>
      <c r="AC32" s="107"/>
      <c r="AD32" s="129">
        <f>VLOOKUP($B$9&amp;"-"&amp;$B32,Database!$1:$1048576,26,FALSE)</f>
        <v>5.0156739811912224E-2</v>
      </c>
      <c r="AE32" s="129">
        <f>VLOOKUP($B$9&amp;"-"&amp;$B32,Database!$1:$1048576,27,FALSE)</f>
        <v>0.14733542319749215</v>
      </c>
      <c r="AF32" s="129">
        <f>VLOOKUP($B$9&amp;"-"&amp;$B32,Database!$1:$1048576,28,FALSE)</f>
        <v>0.13166144200626959</v>
      </c>
      <c r="AG32" s="129">
        <f>VLOOKUP($B$9&amp;"-"&amp;$B32,Database!$1:$1048576,29,FALSE)</f>
        <v>0.10031347962382445</v>
      </c>
      <c r="AH32" s="129">
        <f>VLOOKUP($B$9&amp;"-"&amp;$B32,Database!$1:$1048576,30,FALSE)</f>
        <v>4.3887147335423198E-2</v>
      </c>
      <c r="AI32" s="129">
        <f>VLOOKUP($B$9&amp;"-"&amp;$B32,Database!$1:$1048576,31,FALSE)</f>
        <v>9.4043887147335428E-3</v>
      </c>
      <c r="AJ32" s="130"/>
      <c r="AK32" s="129">
        <f>VLOOKUP($B$9&amp;"-"&amp;$B32,Database!$1:$1048576,32,FALSE)</f>
        <v>5.8252427184466021E-2</v>
      </c>
      <c r="AL32" s="129">
        <f>VLOOKUP($B$9&amp;"-"&amp;$B32,Database!$1:$1048576,33,FALSE)</f>
        <v>0.11650485436893204</v>
      </c>
      <c r="AM32" s="129">
        <f>VLOOKUP($B$9&amp;"-"&amp;$B32,Database!$1:$1048576,34,FALSE)</f>
        <v>0.10032362459546926</v>
      </c>
      <c r="AN32" s="129">
        <f>VLOOKUP($B$9&amp;"-"&amp;$B32,Database!$1:$1048576,35,FALSE)</f>
        <v>5.5016181229773461E-2</v>
      </c>
      <c r="AO32" s="129">
        <f>VLOOKUP($B$9&amp;"-"&amp;$B32,Database!$1:$1048576,36,FALSE)</f>
        <v>1.2944983818770227E-2</v>
      </c>
      <c r="AP32" s="129">
        <f>VLOOKUP($B$9&amp;"-"&amp;$B32,Database!$1:$1048576,37,FALSE)</f>
        <v>1.2944983818770227E-2</v>
      </c>
      <c r="AQ32" s="103"/>
      <c r="AR32" s="129">
        <f>VLOOKUP($B$9&amp;"-"&amp;$B32,Database!$1:$1048576,38,FALSE)</f>
        <v>5.7877813504823149E-2</v>
      </c>
      <c r="AS32" s="129">
        <f>VLOOKUP($B$9&amp;"-"&amp;$B32,Database!$1:$1048576,39,FALSE)</f>
        <v>0.10932475884244373</v>
      </c>
      <c r="AT32" s="129">
        <f>VLOOKUP($B$9&amp;"-"&amp;$B32,Database!$1:$1048576,40,FALSE)</f>
        <v>9.3247588424437297E-2</v>
      </c>
      <c r="AU32" s="129">
        <f>VLOOKUP($B$9&amp;"-"&amp;$B32,Database!$1:$1048576,41,FALSE)</f>
        <v>3.8585209003215437E-2</v>
      </c>
      <c r="AV32" s="129">
        <f>VLOOKUP($B$9&amp;"-"&amp;$B32,Database!$1:$1048576,42,FALSE)</f>
        <v>1.9292604501607719E-2</v>
      </c>
      <c r="AW32" s="129">
        <f>VLOOKUP($B$9&amp;"-"&amp;$B32,Database!$1:$1048576,43,FALSE)</f>
        <v>3.2154340836012861E-3</v>
      </c>
      <c r="AX32" s="103"/>
      <c r="AY32" s="129">
        <f>VLOOKUP($B$9&amp;"-"&amp;$B32,Database!$1:$1048576,44,FALSE)</f>
        <v>5.8064516129032261E-2</v>
      </c>
      <c r="AZ32" s="129">
        <f>VLOOKUP($B$9&amp;"-"&amp;$B32,Database!$1:$1048576,45,FALSE)</f>
        <v>0.11612903225806452</v>
      </c>
      <c r="BA32" s="129">
        <f>VLOOKUP($B$9&amp;"-"&amp;$B32,Database!$1:$1048576,46,FALSE)</f>
        <v>8.387096774193549E-2</v>
      </c>
      <c r="BB32" s="129">
        <f>VLOOKUP($B$9&amp;"-"&amp;$B32,Database!$1:$1048576,47,FALSE)</f>
        <v>4.1935483870967745E-2</v>
      </c>
      <c r="BC32" s="129">
        <f>VLOOKUP($B$9&amp;"-"&amp;$B32,Database!$1:$1048576,48,FALSE)</f>
        <v>1.2903225806451613E-2</v>
      </c>
      <c r="BD32" s="129">
        <f>VLOOKUP($B$9&amp;"-"&amp;$B32,Database!$1:$1048576,49,FALSE)</f>
        <v>9.6774193548387101E-3</v>
      </c>
      <c r="BE32" s="130"/>
      <c r="BF32" s="129">
        <f>VLOOKUP($B$9&amp;"-"&amp;$B32,Database!$1:$1048576,50,FALSE)</f>
        <v>4.2345276872964167E-2</v>
      </c>
      <c r="BG32" s="129">
        <f>VLOOKUP($B$9&amp;"-"&amp;$B32,Database!$1:$1048576,51,FALSE)</f>
        <v>7.8175895765472306E-2</v>
      </c>
      <c r="BH32" s="129">
        <f>VLOOKUP($B$9&amp;"-"&amp;$B32,Database!$1:$1048576,52,FALSE)</f>
        <v>9.4462540716612378E-2</v>
      </c>
      <c r="BI32" s="129">
        <f>VLOOKUP($B$9&amp;"-"&amp;$B32,Database!$1:$1048576,53,FALSE)</f>
        <v>4.5602605863192182E-2</v>
      </c>
      <c r="BJ32" s="129">
        <f>VLOOKUP($B$9&amp;"-"&amp;$B32,Database!$1:$1048576,54,FALSE)</f>
        <v>2.9315960912052116E-2</v>
      </c>
      <c r="BK32" s="129">
        <f>VLOOKUP($B$9&amp;"-"&amp;$B32,Database!$1:$1048576,55,FALSE)</f>
        <v>9.7719869706840382E-3</v>
      </c>
    </row>
    <row r="33" spans="2:63">
      <c r="B33" s="124">
        <v>42887</v>
      </c>
      <c r="D33" s="125">
        <f>VLOOKUP($B$9&amp;"-"&amp;$B33,Database!$1:$1048576,10,FALSE)</f>
        <v>135.39829564919492</v>
      </c>
      <c r="F33" s="127">
        <f>VLOOKUP($B$9&amp;"-"&amp;$B33,Database!$1:$1048576,4,FALSE)</f>
        <v>48.678571428571423</v>
      </c>
      <c r="G33" s="127">
        <f>VLOOKUP($B$9&amp;"-"&amp;$B33,Database!$1:$1048576,5,FALSE)</f>
        <v>31.247165532879816</v>
      </c>
      <c r="H33" s="127">
        <f>VLOOKUP($B$9&amp;"-"&amp;$B33,Database!$1:$1048576,6,FALSE)</f>
        <v>0.20634920634920681</v>
      </c>
      <c r="I33" s="127">
        <f>VLOOKUP($B$9&amp;"-"&amp;$B33,Database!$1:$1048576,7,FALSE)</f>
        <v>8.1339245150642068</v>
      </c>
      <c r="J33" s="127">
        <f>VLOOKUP($B$9&amp;"-"&amp;$B33,Database!$1:$1048576,8,FALSE)</f>
        <v>16.221655328798189</v>
      </c>
      <c r="K33" s="127">
        <f>VLOOKUP($B$9&amp;"-"&amp;$B33,Database!$1:$1048576,9,FALSE)</f>
        <v>-18.624149659863946</v>
      </c>
      <c r="M33" s="128">
        <f>VLOOKUP($B$9&amp;"-"&amp;$B33,Database!$1:$1048576,12,FALSE)</f>
        <v>7.1337868480725639</v>
      </c>
      <c r="N33" s="128">
        <f>VLOOKUP($B$9&amp;"-"&amp;$B33,Database!$1:$1048576,13,FALSE)</f>
        <v>15.270408163265303</v>
      </c>
      <c r="O33" s="128">
        <f>VLOOKUP($B$9&amp;"-"&amp;$B33,Database!$1:$1048576,14,FALSE)</f>
        <v>7.4903628117913827</v>
      </c>
      <c r="P33" s="128">
        <f>VLOOKUP($B$9&amp;"-"&amp;$B33,Database!$1:$1048576,15,FALSE)</f>
        <v>3.5323129251700682</v>
      </c>
      <c r="Q33" s="128">
        <f>VLOOKUP($B$9&amp;"-"&amp;$B33,Database!$1:$1048576,16,FALSE)</f>
        <v>34.738662131519277</v>
      </c>
      <c r="R33" s="128">
        <f>VLOOKUP($B$9&amp;"-"&amp;$B33,Database!$1:$1048576,17,FALSE)</f>
        <v>12.408163265306122</v>
      </c>
      <c r="T33" s="128">
        <f>VLOOKUP($B$9&amp;"-"&amp;$B33,Database!$1:$1048576,18,FALSE)</f>
        <v>11.492063492063492</v>
      </c>
      <c r="U33" s="128">
        <f>VLOOKUP($B$9&amp;"-"&amp;$B33,Database!$1:$1048576,19,FALSE)</f>
        <v>31.142857142857146</v>
      </c>
      <c r="V33" s="128">
        <f>VLOOKUP($B$9&amp;"-"&amp;$B33,Database!$1:$1048576,20,FALSE)</f>
        <v>29.523809523809522</v>
      </c>
      <c r="W33" s="128">
        <f>VLOOKUP($B$9&amp;"-"&amp;$B33,Database!$1:$1048576,21,FALSE)</f>
        <v>15.269841269841267</v>
      </c>
      <c r="X33" s="128">
        <f>VLOOKUP($B$9&amp;"-"&amp;$B33,Database!$1:$1048576,22,FALSE)</f>
        <v>66.428571428571431</v>
      </c>
      <c r="Y33" s="128">
        <f>VLOOKUP($B$9&amp;"-"&amp;$B33,Database!$1:$1048576,23,FALSE)</f>
        <v>33.674036281179141</v>
      </c>
      <c r="Z33" s="112"/>
      <c r="AA33" s="128">
        <f>VLOOKUP($B$9&amp;"-"&amp;$B33,Database!$1:$1048576,24,FALSE)</f>
        <v>-1.3069149805129638</v>
      </c>
      <c r="AB33" s="128">
        <f>VLOOKUP($B$9&amp;"-"&amp;$B33,Database!$1:$1048576,25,FALSE)</f>
        <v>0.95192427229296528</v>
      </c>
      <c r="AC33" s="107"/>
      <c r="AD33" s="129">
        <f>VLOOKUP($B$9&amp;"-"&amp;$B33,Database!$1:$1048576,26,FALSE)</f>
        <v>4.738154613466334E-2</v>
      </c>
      <c r="AE33" s="129">
        <f>VLOOKUP($B$9&amp;"-"&amp;$B33,Database!$1:$1048576,27,FALSE)</f>
        <v>0.13216957605985039</v>
      </c>
      <c r="AF33" s="129">
        <f>VLOOKUP($B$9&amp;"-"&amp;$B33,Database!$1:$1048576,28,FALSE)</f>
        <v>0.12718204488778054</v>
      </c>
      <c r="AG33" s="129">
        <f>VLOOKUP($B$9&amp;"-"&amp;$B33,Database!$1:$1048576,29,FALSE)</f>
        <v>8.2294264339152115E-2</v>
      </c>
      <c r="AH33" s="129">
        <f>VLOOKUP($B$9&amp;"-"&amp;$B33,Database!$1:$1048576,30,FALSE)</f>
        <v>6.2344139650872821E-2</v>
      </c>
      <c r="AI33" s="129">
        <f>VLOOKUP($B$9&amp;"-"&amp;$B33,Database!$1:$1048576,31,FALSE)</f>
        <v>9.9750623441396506E-3</v>
      </c>
      <c r="AJ33" s="130"/>
      <c r="AK33" s="129">
        <f>VLOOKUP($B$9&amp;"-"&amp;$B33,Database!$1:$1048576,32,FALSE)</f>
        <v>9.3908629441624369E-2</v>
      </c>
      <c r="AL33" s="129">
        <f>VLOOKUP($B$9&amp;"-"&amp;$B33,Database!$1:$1048576,33,FALSE)</f>
        <v>0.11421319796954314</v>
      </c>
      <c r="AM33" s="129">
        <f>VLOOKUP($B$9&amp;"-"&amp;$B33,Database!$1:$1048576,34,FALSE)</f>
        <v>9.3908629441624369E-2</v>
      </c>
      <c r="AN33" s="129">
        <f>VLOOKUP($B$9&amp;"-"&amp;$B33,Database!$1:$1048576,35,FALSE)</f>
        <v>5.8375634517766499E-2</v>
      </c>
      <c r="AO33" s="129">
        <f>VLOOKUP($B$9&amp;"-"&amp;$B33,Database!$1:$1048576,36,FALSE)</f>
        <v>4.5685279187817257E-2</v>
      </c>
      <c r="AP33" s="129">
        <f>VLOOKUP($B$9&amp;"-"&amp;$B33,Database!$1:$1048576,37,FALSE)</f>
        <v>7.6142131979695434E-3</v>
      </c>
      <c r="AQ33" s="103"/>
      <c r="AR33" s="129">
        <f>VLOOKUP($B$9&amp;"-"&amp;$B33,Database!$1:$1048576,38,FALSE)</f>
        <v>0.10077519379844961</v>
      </c>
      <c r="AS33" s="129">
        <f>VLOOKUP($B$9&amp;"-"&amp;$B33,Database!$1:$1048576,39,FALSE)</f>
        <v>0.12144702842377261</v>
      </c>
      <c r="AT33" s="129">
        <f>VLOOKUP($B$9&amp;"-"&amp;$B33,Database!$1:$1048576,40,FALSE)</f>
        <v>8.7855297157622733E-2</v>
      </c>
      <c r="AU33" s="129">
        <f>VLOOKUP($B$9&amp;"-"&amp;$B33,Database!$1:$1048576,41,FALSE)</f>
        <v>6.2015503875968991E-2</v>
      </c>
      <c r="AV33" s="129">
        <f>VLOOKUP($B$9&amp;"-"&amp;$B33,Database!$1:$1048576,42,FALSE)</f>
        <v>2.0671834625322998E-2</v>
      </c>
      <c r="AW33" s="129">
        <f>VLOOKUP($B$9&amp;"-"&amp;$B33,Database!$1:$1048576,43,FALSE)</f>
        <v>5.1679586563307496E-3</v>
      </c>
      <c r="AX33" s="103"/>
      <c r="AY33" s="129">
        <f>VLOOKUP($B$9&amp;"-"&amp;$B33,Database!$1:$1048576,44,FALSE)</f>
        <v>9.1836734693877556E-2</v>
      </c>
      <c r="AZ33" s="129">
        <f>VLOOKUP($B$9&amp;"-"&amp;$B33,Database!$1:$1048576,45,FALSE)</f>
        <v>0.11989795918367346</v>
      </c>
      <c r="BA33" s="129">
        <f>VLOOKUP($B$9&amp;"-"&amp;$B33,Database!$1:$1048576,46,FALSE)</f>
        <v>7.1428571428571425E-2</v>
      </c>
      <c r="BB33" s="129">
        <f>VLOOKUP($B$9&amp;"-"&amp;$B33,Database!$1:$1048576,47,FALSE)</f>
        <v>4.336734693877551E-2</v>
      </c>
      <c r="BC33" s="129">
        <f>VLOOKUP($B$9&amp;"-"&amp;$B33,Database!$1:$1048576,48,FALSE)</f>
        <v>2.2959183673469389E-2</v>
      </c>
      <c r="BD33" s="129">
        <f>VLOOKUP($B$9&amp;"-"&amp;$B33,Database!$1:$1048576,49,FALSE)</f>
        <v>7.6530612244897957E-3</v>
      </c>
      <c r="BE33" s="130"/>
      <c r="BF33" s="129">
        <f>VLOOKUP($B$9&amp;"-"&amp;$B33,Database!$1:$1048576,50,FALSE)</f>
        <v>4.6153846153846156E-2</v>
      </c>
      <c r="BG33" s="129">
        <f>VLOOKUP($B$9&amp;"-"&amp;$B33,Database!$1:$1048576,51,FALSE)</f>
        <v>7.9487179487179482E-2</v>
      </c>
      <c r="BH33" s="129">
        <f>VLOOKUP($B$9&amp;"-"&amp;$B33,Database!$1:$1048576,52,FALSE)</f>
        <v>6.6666666666666666E-2</v>
      </c>
      <c r="BI33" s="129">
        <f>VLOOKUP($B$9&amp;"-"&amp;$B33,Database!$1:$1048576,53,FALSE)</f>
        <v>5.8974358974358973E-2</v>
      </c>
      <c r="BJ33" s="129">
        <f>VLOOKUP($B$9&amp;"-"&amp;$B33,Database!$1:$1048576,54,FALSE)</f>
        <v>3.3333333333333333E-2</v>
      </c>
      <c r="BK33" s="129">
        <f>VLOOKUP($B$9&amp;"-"&amp;$B33,Database!$1:$1048576,55,FALSE)</f>
        <v>1.7948717948717947E-2</v>
      </c>
    </row>
    <row r="34" spans="2:63">
      <c r="B34" s="124">
        <v>42979</v>
      </c>
      <c r="D34" s="125">
        <f>VLOOKUP($B$9&amp;"-"&amp;$B34,Database!$1:$1048576,10,FALSE)</f>
        <v>145.03612359090926</v>
      </c>
      <c r="F34" s="127">
        <f>VLOOKUP($B$9&amp;"-"&amp;$B34,Database!$1:$1048576,4,FALSE)</f>
        <v>45.092211553116904</v>
      </c>
      <c r="G34" s="127">
        <f>VLOOKUP($B$9&amp;"-"&amp;$B34,Database!$1:$1048576,5,FALSE)</f>
        <v>31.97588020118884</v>
      </c>
      <c r="H34" s="127">
        <f>VLOOKUP($B$9&amp;"-"&amp;$B34,Database!$1:$1048576,6,FALSE)</f>
        <v>7.9561042524005474</v>
      </c>
      <c r="I34" s="127">
        <f>VLOOKUP($B$9&amp;"-"&amp;$B34,Database!$1:$1048576,7,FALSE)</f>
        <v>17.713195755734262</v>
      </c>
      <c r="J34" s="127">
        <f>VLOOKUP($B$9&amp;"-"&amp;$B34,Database!$1:$1048576,8,FALSE)</f>
        <v>16.923868312757204</v>
      </c>
      <c r="K34" s="127">
        <f>VLOOKUP($B$9&amp;"-"&amp;$B34,Database!$1:$1048576,9,FALSE)</f>
        <v>-8.3219021490626446</v>
      </c>
      <c r="M34" s="128">
        <f>VLOOKUP($B$9&amp;"-"&amp;$B34,Database!$1:$1048576,12,FALSE)</f>
        <v>32.585537918871253</v>
      </c>
      <c r="N34" s="128">
        <f>VLOOKUP($B$9&amp;"-"&amp;$B34,Database!$1:$1048576,13,FALSE)</f>
        <v>33.103799509809129</v>
      </c>
      <c r="O34" s="128">
        <f>VLOOKUP($B$9&amp;"-"&amp;$B34,Database!$1:$1048576,14,FALSE)</f>
        <v>19.807502635785465</v>
      </c>
      <c r="P34" s="128">
        <f>VLOOKUP($B$9&amp;"-"&amp;$B34,Database!$1:$1048576,15,FALSE)</f>
        <v>10.030722488634948</v>
      </c>
      <c r="Q34" s="128">
        <f>VLOOKUP($B$9&amp;"-"&amp;$B34,Database!$1:$1048576,16,FALSE)</f>
        <v>49.286659970781599</v>
      </c>
      <c r="R34" s="128">
        <f>VLOOKUP($B$9&amp;"-"&amp;$B34,Database!$1:$1048576,17,FALSE)</f>
        <v>33.065398335315102</v>
      </c>
      <c r="T34" s="128">
        <f>VLOOKUP($B$9&amp;"-"&amp;$B34,Database!$1:$1048576,18,FALSE)</f>
        <v>23.229701926158747</v>
      </c>
      <c r="U34" s="128">
        <f>VLOOKUP($B$9&amp;"-"&amp;$B34,Database!$1:$1048576,19,FALSE)</f>
        <v>42.118931341568519</v>
      </c>
      <c r="V34" s="128">
        <f>VLOOKUP($B$9&amp;"-"&amp;$B34,Database!$1:$1048576,20,FALSE)</f>
        <v>31.064902331442969</v>
      </c>
      <c r="W34" s="128">
        <f>VLOOKUP($B$9&amp;"-"&amp;$B34,Database!$1:$1048576,21,FALSE)</f>
        <v>25.872108068940531</v>
      </c>
      <c r="X34" s="128">
        <f>VLOOKUP($B$9&amp;"-"&amp;$B34,Database!$1:$1048576,22,FALSE)</f>
        <v>73.44340355054085</v>
      </c>
      <c r="Y34" s="128">
        <f>VLOOKUP($B$9&amp;"-"&amp;$B34,Database!$1:$1048576,23,FALSE)</f>
        <v>47.164609053497948</v>
      </c>
      <c r="Z34" s="112"/>
      <c r="AA34" s="128">
        <f>VLOOKUP($B$9&amp;"-"&amp;$B34,Database!$1:$1048576,24,FALSE)</f>
        <v>-0.63189747241011007</v>
      </c>
      <c r="AB34" s="128">
        <f>VLOOKUP($B$9&amp;"-"&amp;$B34,Database!$1:$1048576,25,FALSE)</f>
        <v>0.37833747702951037</v>
      </c>
      <c r="AC34" s="107"/>
      <c r="AD34" s="129">
        <f>VLOOKUP($B$9&amp;"-"&amp;$B34,Database!$1:$1048576,26,FALSE)</f>
        <v>6.6878980891719744E-2</v>
      </c>
      <c r="AE34" s="129">
        <f>VLOOKUP($B$9&amp;"-"&amp;$B34,Database!$1:$1048576,27,FALSE)</f>
        <v>0.1464968152866242</v>
      </c>
      <c r="AF34" s="129">
        <f>VLOOKUP($B$9&amp;"-"&amp;$B34,Database!$1:$1048576,28,FALSE)</f>
        <v>0.15286624203821655</v>
      </c>
      <c r="AG34" s="129">
        <f>VLOOKUP($B$9&amp;"-"&amp;$B34,Database!$1:$1048576,29,FALSE)</f>
        <v>0.10828025477707007</v>
      </c>
      <c r="AH34" s="129">
        <f>VLOOKUP($B$9&amp;"-"&amp;$B34,Database!$1:$1048576,30,FALSE)</f>
        <v>5.7324840764331211E-2</v>
      </c>
      <c r="AI34" s="129">
        <f>VLOOKUP($B$9&amp;"-"&amp;$B34,Database!$1:$1048576,31,FALSE)</f>
        <v>6.369426751592357E-3</v>
      </c>
      <c r="AJ34" s="130"/>
      <c r="AK34" s="129">
        <f>VLOOKUP($B$9&amp;"-"&amp;$B34,Database!$1:$1048576,32,FALSE)</f>
        <v>8.4415584415584416E-2</v>
      </c>
      <c r="AL34" s="129">
        <f>VLOOKUP($B$9&amp;"-"&amp;$B34,Database!$1:$1048576,33,FALSE)</f>
        <v>0.11363636363636363</v>
      </c>
      <c r="AM34" s="129">
        <f>VLOOKUP($B$9&amp;"-"&amp;$B34,Database!$1:$1048576,34,FALSE)</f>
        <v>0.12987012987012986</v>
      </c>
      <c r="AN34" s="129">
        <f>VLOOKUP($B$9&amp;"-"&amp;$B34,Database!$1:$1048576,35,FALSE)</f>
        <v>6.4935064935064929E-2</v>
      </c>
      <c r="AO34" s="129">
        <f>VLOOKUP($B$9&amp;"-"&amp;$B34,Database!$1:$1048576,36,FALSE)</f>
        <v>1.948051948051948E-2</v>
      </c>
      <c r="AP34" s="129">
        <f>VLOOKUP($B$9&amp;"-"&amp;$B34,Database!$1:$1048576,37,FALSE)</f>
        <v>9.74025974025974E-3</v>
      </c>
      <c r="AQ34" s="103"/>
      <c r="AR34" s="129">
        <f>VLOOKUP($B$9&amp;"-"&amp;$B34,Database!$1:$1048576,38,FALSE)</f>
        <v>9.4771241830065356E-2</v>
      </c>
      <c r="AS34" s="129">
        <f>VLOOKUP($B$9&amp;"-"&amp;$B34,Database!$1:$1048576,39,FALSE)</f>
        <v>0.11437908496732026</v>
      </c>
      <c r="AT34" s="129">
        <f>VLOOKUP($B$9&amp;"-"&amp;$B34,Database!$1:$1048576,40,FALSE)</f>
        <v>7.5163398692810454E-2</v>
      </c>
      <c r="AU34" s="129">
        <f>VLOOKUP($B$9&amp;"-"&amp;$B34,Database!$1:$1048576,41,FALSE)</f>
        <v>5.8823529411764705E-2</v>
      </c>
      <c r="AV34" s="129">
        <f>VLOOKUP($B$9&amp;"-"&amp;$B34,Database!$1:$1048576,42,FALSE)</f>
        <v>1.6339869281045753E-2</v>
      </c>
      <c r="AW34" s="129">
        <f>VLOOKUP($B$9&amp;"-"&amp;$B34,Database!$1:$1048576,43,FALSE)</f>
        <v>0</v>
      </c>
      <c r="AX34" s="103"/>
      <c r="AY34" s="129">
        <f>VLOOKUP($B$9&amp;"-"&amp;$B34,Database!$1:$1048576,44,FALSE)</f>
        <v>8.143322475570032E-2</v>
      </c>
      <c r="AZ34" s="129">
        <f>VLOOKUP($B$9&amp;"-"&amp;$B34,Database!$1:$1048576,45,FALSE)</f>
        <v>0.13029315960912052</v>
      </c>
      <c r="BA34" s="129">
        <f>VLOOKUP($B$9&amp;"-"&amp;$B34,Database!$1:$1048576,46,FALSE)</f>
        <v>7.8175895765472306E-2</v>
      </c>
      <c r="BB34" s="129">
        <f>VLOOKUP($B$9&amp;"-"&amp;$B34,Database!$1:$1048576,47,FALSE)</f>
        <v>2.2801302931596091E-2</v>
      </c>
      <c r="BC34" s="129">
        <f>VLOOKUP($B$9&amp;"-"&amp;$B34,Database!$1:$1048576,48,FALSE)</f>
        <v>1.3029315960912053E-2</v>
      </c>
      <c r="BD34" s="129">
        <f>VLOOKUP($B$9&amp;"-"&amp;$B34,Database!$1:$1048576,49,FALSE)</f>
        <v>3.2573289902280132E-3</v>
      </c>
      <c r="BE34" s="130"/>
      <c r="BF34" s="129">
        <f>VLOOKUP($B$9&amp;"-"&amp;$B34,Database!$1:$1048576,50,FALSE)</f>
        <v>5.2287581699346407E-2</v>
      </c>
      <c r="BG34" s="129">
        <f>VLOOKUP($B$9&amp;"-"&amp;$B34,Database!$1:$1048576,51,FALSE)</f>
        <v>7.5163398692810454E-2</v>
      </c>
      <c r="BH34" s="129">
        <f>VLOOKUP($B$9&amp;"-"&amp;$B34,Database!$1:$1048576,52,FALSE)</f>
        <v>8.4967320261437912E-2</v>
      </c>
      <c r="BI34" s="129">
        <f>VLOOKUP($B$9&amp;"-"&amp;$B34,Database!$1:$1048576,53,FALSE)</f>
        <v>5.8823529411764705E-2</v>
      </c>
      <c r="BJ34" s="129">
        <f>VLOOKUP($B$9&amp;"-"&amp;$B34,Database!$1:$1048576,54,FALSE)</f>
        <v>2.2875816993464051E-2</v>
      </c>
      <c r="BK34" s="129">
        <f>VLOOKUP($B$9&amp;"-"&amp;$B34,Database!$1:$1048576,55,FALSE)</f>
        <v>3.2679738562091504E-3</v>
      </c>
    </row>
    <row r="35" spans="2:63">
      <c r="B35" s="124">
        <v>43070</v>
      </c>
      <c r="D35" s="125">
        <f>VLOOKUP($B$9&amp;"-"&amp;$B35,Database!$1:$1048576,10,FALSE)</f>
        <v>145.09315219468328</v>
      </c>
      <c r="F35" s="127">
        <f>VLOOKUP($B$9&amp;"-"&amp;$B35,Database!$1:$1048576,4,FALSE)</f>
        <v>50.438181160792695</v>
      </c>
      <c r="G35" s="127">
        <f>VLOOKUP($B$9&amp;"-"&amp;$B35,Database!$1:$1048576,5,FALSE)</f>
        <v>32.106885212031479</v>
      </c>
      <c r="H35" s="127">
        <f>VLOOKUP($B$9&amp;"-"&amp;$B35,Database!$1:$1048576,6,FALSE)</f>
        <v>9.3059692498407394</v>
      </c>
      <c r="I35" s="127">
        <f>VLOOKUP($B$9&amp;"-"&amp;$B35,Database!$1:$1048576,7,FALSE)</f>
        <v>18.269313544876983</v>
      </c>
      <c r="J35" s="127">
        <f>VLOOKUP($B$9&amp;"-"&amp;$B35,Database!$1:$1048576,8,FALSE)</f>
        <v>11.063859093335168</v>
      </c>
      <c r="K35" s="127">
        <f>VLOOKUP($B$9&amp;"-"&amp;$B35,Database!$1:$1048576,9,FALSE)</f>
        <v>-6.3067095952204681</v>
      </c>
      <c r="M35" s="128">
        <f>VLOOKUP($B$9&amp;"-"&amp;$B35,Database!$1:$1048576,12,FALSE)</f>
        <v>28.185378834729491</v>
      </c>
      <c r="N35" s="128">
        <f>VLOOKUP($B$9&amp;"-"&amp;$B35,Database!$1:$1048576,13,FALSE)</f>
        <v>25.78962962962963</v>
      </c>
      <c r="O35" s="128">
        <f>VLOOKUP($B$9&amp;"-"&amp;$B35,Database!$1:$1048576,14,FALSE)</f>
        <v>22.153416317424572</v>
      </c>
      <c r="P35" s="128">
        <f>VLOOKUP($B$9&amp;"-"&amp;$B35,Database!$1:$1048576,15,FALSE)</f>
        <v>10.08230452674897</v>
      </c>
      <c r="Q35" s="128">
        <f>VLOOKUP($B$9&amp;"-"&amp;$B35,Database!$1:$1048576,16,FALSE)</f>
        <v>47.00847235566426</v>
      </c>
      <c r="R35" s="128">
        <f>VLOOKUP($B$9&amp;"-"&amp;$B35,Database!$1:$1048576,17,FALSE)</f>
        <v>30.323430100448089</v>
      </c>
      <c r="T35" s="128">
        <f>VLOOKUP($B$9&amp;"-"&amp;$B35,Database!$1:$1048576,18,FALSE)</f>
        <v>16.105718807803051</v>
      </c>
      <c r="U35" s="128">
        <f>VLOOKUP($B$9&amp;"-"&amp;$B35,Database!$1:$1048576,19,FALSE)</f>
        <v>41.663223140495873</v>
      </c>
      <c r="V35" s="128">
        <f>VLOOKUP($B$9&amp;"-"&amp;$B35,Database!$1:$1048576,20,FALSE)</f>
        <v>35.332087650755902</v>
      </c>
      <c r="W35" s="128">
        <f>VLOOKUP($B$9&amp;"-"&amp;$B35,Database!$1:$1048576,21,FALSE)</f>
        <v>11.390532544378701</v>
      </c>
      <c r="X35" s="128">
        <f>VLOOKUP($B$9&amp;"-"&amp;$B35,Database!$1:$1048576,22,FALSE)</f>
        <v>73.345390444357975</v>
      </c>
      <c r="Y35" s="128">
        <f>VLOOKUP($B$9&amp;"-"&amp;$B35,Database!$1:$1048576,23,FALSE)</f>
        <v>47.328992508576633</v>
      </c>
      <c r="Z35" s="112"/>
      <c r="AA35" s="128">
        <f>VLOOKUP($B$9&amp;"-"&amp;$B35,Database!$1:$1048576,24,FALSE)</f>
        <v>-1.4025860179706338</v>
      </c>
      <c r="AB35" s="128">
        <f>VLOOKUP($B$9&amp;"-"&amp;$B35,Database!$1:$1048576,25,FALSE)</f>
        <v>-0.55701658265760801</v>
      </c>
      <c r="AC35" s="107"/>
      <c r="AD35" s="129">
        <f>VLOOKUP($B$9&amp;"-"&amp;$B35,Database!$1:$1048576,26,FALSE)</f>
        <v>7.3275862068965511E-2</v>
      </c>
      <c r="AE35" s="129">
        <f>VLOOKUP($B$9&amp;"-"&amp;$B35,Database!$1:$1048576,27,FALSE)</f>
        <v>0.14655172413793102</v>
      </c>
      <c r="AF35" s="129">
        <f>VLOOKUP($B$9&amp;"-"&amp;$B35,Database!$1:$1048576,28,FALSE)</f>
        <v>0.10775862068965517</v>
      </c>
      <c r="AG35" s="129">
        <f>VLOOKUP($B$9&amp;"-"&amp;$B35,Database!$1:$1048576,29,FALSE)</f>
        <v>7.3275862068965511E-2</v>
      </c>
      <c r="AH35" s="129">
        <f>VLOOKUP($B$9&amp;"-"&amp;$B35,Database!$1:$1048576,30,FALSE)</f>
        <v>3.8793103448275863E-2</v>
      </c>
      <c r="AI35" s="129">
        <f>VLOOKUP($B$9&amp;"-"&amp;$B35,Database!$1:$1048576,31,FALSE)</f>
        <v>2.1551724137931036E-2</v>
      </c>
      <c r="AJ35" s="130"/>
      <c r="AK35" s="129">
        <f>VLOOKUP($B$9&amp;"-"&amp;$B35,Database!$1:$1048576,32,FALSE)</f>
        <v>6.6964285714285712E-2</v>
      </c>
      <c r="AL35" s="129">
        <f>VLOOKUP($B$9&amp;"-"&amp;$B35,Database!$1:$1048576,33,FALSE)</f>
        <v>9.375E-2</v>
      </c>
      <c r="AM35" s="129">
        <f>VLOOKUP($B$9&amp;"-"&amp;$B35,Database!$1:$1048576,34,FALSE)</f>
        <v>6.25E-2</v>
      </c>
      <c r="AN35" s="129">
        <f>VLOOKUP($B$9&amp;"-"&amp;$B35,Database!$1:$1048576,35,FALSE)</f>
        <v>6.6964285714285712E-2</v>
      </c>
      <c r="AO35" s="129">
        <f>VLOOKUP($B$9&amp;"-"&amp;$B35,Database!$1:$1048576,36,FALSE)</f>
        <v>4.0178571428571432E-2</v>
      </c>
      <c r="AP35" s="129">
        <f>VLOOKUP($B$9&amp;"-"&amp;$B35,Database!$1:$1048576,37,FALSE)</f>
        <v>1.3392857142857142E-2</v>
      </c>
      <c r="AQ35" s="103"/>
      <c r="AR35" s="129">
        <f>VLOOKUP($B$9&amp;"-"&amp;$B35,Database!$1:$1048576,38,FALSE)</f>
        <v>6.726457399103139E-2</v>
      </c>
      <c r="AS35" s="129">
        <f>VLOOKUP($B$9&amp;"-"&amp;$B35,Database!$1:$1048576,39,FALSE)</f>
        <v>7.623318385650224E-2</v>
      </c>
      <c r="AT35" s="129">
        <f>VLOOKUP($B$9&amp;"-"&amp;$B35,Database!$1:$1048576,40,FALSE)</f>
        <v>5.829596412556054E-2</v>
      </c>
      <c r="AU35" s="129">
        <f>VLOOKUP($B$9&amp;"-"&amp;$B35,Database!$1:$1048576,41,FALSE)</f>
        <v>5.3811659192825115E-2</v>
      </c>
      <c r="AV35" s="129">
        <f>VLOOKUP($B$9&amp;"-"&amp;$B35,Database!$1:$1048576,42,FALSE)</f>
        <v>2.2421524663677129E-2</v>
      </c>
      <c r="AW35" s="129">
        <f>VLOOKUP($B$9&amp;"-"&amp;$B35,Database!$1:$1048576,43,FALSE)</f>
        <v>8.9686098654708519E-3</v>
      </c>
      <c r="AX35" s="103"/>
      <c r="AY35" s="129">
        <f>VLOOKUP($B$9&amp;"-"&amp;$B35,Database!$1:$1048576,44,FALSE)</f>
        <v>7.1748878923766815E-2</v>
      </c>
      <c r="AZ35" s="129">
        <f>VLOOKUP($B$9&amp;"-"&amp;$B35,Database!$1:$1048576,45,FALSE)</f>
        <v>8.520179372197309E-2</v>
      </c>
      <c r="BA35" s="129">
        <f>VLOOKUP($B$9&amp;"-"&amp;$B35,Database!$1:$1048576,46,FALSE)</f>
        <v>5.3811659192825115E-2</v>
      </c>
      <c r="BB35" s="129">
        <f>VLOOKUP($B$9&amp;"-"&amp;$B35,Database!$1:$1048576,47,FALSE)</f>
        <v>4.4843049327354258E-2</v>
      </c>
      <c r="BC35" s="129">
        <f>VLOOKUP($B$9&amp;"-"&amp;$B35,Database!$1:$1048576,48,FALSE)</f>
        <v>8.9686098654708519E-3</v>
      </c>
      <c r="BD35" s="129">
        <f>VLOOKUP($B$9&amp;"-"&amp;$B35,Database!$1:$1048576,49,FALSE)</f>
        <v>8.9686098654708519E-3</v>
      </c>
      <c r="BE35" s="130"/>
      <c r="BF35" s="129">
        <f>VLOOKUP($B$9&amp;"-"&amp;$B35,Database!$1:$1048576,50,FALSE)</f>
        <v>4.4642857142857144E-2</v>
      </c>
      <c r="BG35" s="129">
        <f>VLOOKUP($B$9&amp;"-"&amp;$B35,Database!$1:$1048576,51,FALSE)</f>
        <v>6.6964285714285712E-2</v>
      </c>
      <c r="BH35" s="129">
        <f>VLOOKUP($B$9&amp;"-"&amp;$B35,Database!$1:$1048576,52,FALSE)</f>
        <v>5.3571428571428568E-2</v>
      </c>
      <c r="BI35" s="129">
        <f>VLOOKUP($B$9&amp;"-"&amp;$B35,Database!$1:$1048576,53,FALSE)</f>
        <v>4.9107142857142856E-2</v>
      </c>
      <c r="BJ35" s="129">
        <f>VLOOKUP($B$9&amp;"-"&amp;$B35,Database!$1:$1048576,54,FALSE)</f>
        <v>2.6785714285714284E-2</v>
      </c>
      <c r="BK35" s="129">
        <f>VLOOKUP($B$9&amp;"-"&amp;$B35,Database!$1:$1048576,55,FALSE)</f>
        <v>3.5714285714285712E-2</v>
      </c>
    </row>
    <row r="36" spans="2:63">
      <c r="B36" s="124">
        <v>43160</v>
      </c>
      <c r="D36" s="125">
        <f>VLOOKUP($B$9&amp;"-"&amp;$B36,Database!$1:$1048576,10,FALSE)</f>
        <v>147.34072958178083</v>
      </c>
      <c r="F36" s="127">
        <f>VLOOKUP($B$9&amp;"-"&amp;$B36,Database!$1:$1048576,4,FALSE)</f>
        <v>53.760581421251942</v>
      </c>
      <c r="G36" s="127">
        <f>VLOOKUP($B$9&amp;"-"&amp;$B36,Database!$1:$1048576,5,FALSE)</f>
        <v>34.400757406994877</v>
      </c>
      <c r="H36" s="127">
        <f>VLOOKUP($B$9&amp;"-"&amp;$B36,Database!$1:$1048576,6,FALSE)</f>
        <v>10.26258632212074</v>
      </c>
      <c r="I36" s="127">
        <f>VLOOKUP($B$9&amp;"-"&amp;$B36,Database!$1:$1048576,7,FALSE)</f>
        <v>17.961962575183783</v>
      </c>
      <c r="J36" s="127">
        <f>VLOOKUP($B$9&amp;"-"&amp;$B36,Database!$1:$1048576,8,FALSE)</f>
        <v>13.815020049008686</v>
      </c>
      <c r="K36" s="127">
        <f>VLOOKUP($B$9&amp;"-"&amp;$B36,Database!$1:$1048576,9,FALSE)</f>
        <v>-3.5851525952327914</v>
      </c>
      <c r="M36" s="128">
        <f>VLOOKUP($B$9&amp;"-"&amp;$B36,Database!$1:$1048576,12,FALSE)</f>
        <v>14.85443115234375</v>
      </c>
      <c r="N36" s="128">
        <f>VLOOKUP($B$9&amp;"-"&amp;$B36,Database!$1:$1048576,13,FALSE)</f>
        <v>35.009611687812381</v>
      </c>
      <c r="O36" s="128">
        <f>VLOOKUP($B$9&amp;"-"&amp;$B36,Database!$1:$1048576,14,FALSE)</f>
        <v>21.041304385255071</v>
      </c>
      <c r="P36" s="128">
        <f>VLOOKUP($B$9&amp;"-"&amp;$B36,Database!$1:$1048576,15,FALSE)</f>
        <v>6.6504089823705748</v>
      </c>
      <c r="Q36" s="128">
        <f>VLOOKUP($B$9&amp;"-"&amp;$B36,Database!$1:$1048576,16,FALSE)</f>
        <v>51.61535202316221</v>
      </c>
      <c r="R36" s="128">
        <f>VLOOKUP($B$9&amp;"-"&amp;$B36,Database!$1:$1048576,17,FALSE)</f>
        <v>26.681413397913843</v>
      </c>
      <c r="T36" s="128">
        <f>VLOOKUP($B$9&amp;"-"&amp;$B36,Database!$1:$1048576,18,FALSE)</f>
        <v>21.216442432884865</v>
      </c>
      <c r="U36" s="128">
        <f>VLOOKUP($B$9&amp;"-"&amp;$B36,Database!$1:$1048576,19,FALSE)</f>
        <v>50.510475637489726</v>
      </c>
      <c r="V36" s="128">
        <f>VLOOKUP($B$9&amp;"-"&amp;$B36,Database!$1:$1048576,20,FALSE)</f>
        <v>40.106666666666669</v>
      </c>
      <c r="W36" s="128">
        <f>VLOOKUP($B$9&amp;"-"&amp;$B36,Database!$1:$1048576,21,FALSE)</f>
        <v>9.6952908587257625</v>
      </c>
      <c r="X36" s="128">
        <f>VLOOKUP($B$9&amp;"-"&amp;$B36,Database!$1:$1048576,22,FALSE)</f>
        <v>78.625628286984025</v>
      </c>
      <c r="Y36" s="128">
        <f>VLOOKUP($B$9&amp;"-"&amp;$B36,Database!$1:$1048576,23,FALSE)</f>
        <v>56.198559670781897</v>
      </c>
      <c r="Z36" s="112"/>
      <c r="AA36" s="128">
        <f>VLOOKUP($B$9&amp;"-"&amp;$B36,Database!$1:$1048576,24,FALSE)</f>
        <v>-0.34057045551298432</v>
      </c>
      <c r="AB36" s="128">
        <f>VLOOKUP($B$9&amp;"-"&amp;$B36,Database!$1:$1048576,25,FALSE)</f>
        <v>0.45800854362090987</v>
      </c>
      <c r="AC36" s="107"/>
      <c r="AD36" s="129">
        <f>VLOOKUP($B$9&amp;"-"&amp;$B36,Database!$1:$1048576,26,FALSE)</f>
        <v>4.1984732824427481E-2</v>
      </c>
      <c r="AE36" s="129">
        <f>VLOOKUP($B$9&amp;"-"&amp;$B36,Database!$1:$1048576,27,FALSE)</f>
        <v>0.13740458015267176</v>
      </c>
      <c r="AF36" s="129">
        <f>VLOOKUP($B$9&amp;"-"&amp;$B36,Database!$1:$1048576,28,FALSE)</f>
        <v>0.12213740458015267</v>
      </c>
      <c r="AG36" s="129">
        <f>VLOOKUP($B$9&amp;"-"&amp;$B36,Database!$1:$1048576,29,FALSE)</f>
        <v>8.3969465648854963E-2</v>
      </c>
      <c r="AH36" s="129">
        <f>VLOOKUP($B$9&amp;"-"&amp;$B36,Database!$1:$1048576,30,FALSE)</f>
        <v>3.8167938931297711E-2</v>
      </c>
      <c r="AI36" s="129">
        <f>VLOOKUP($B$9&amp;"-"&amp;$B36,Database!$1:$1048576,31,FALSE)</f>
        <v>7.6335877862595417E-3</v>
      </c>
      <c r="AJ36" s="130"/>
      <c r="AK36" s="129">
        <f>VLOOKUP($B$9&amp;"-"&amp;$B36,Database!$1:$1048576,32,FALSE)</f>
        <v>7.7821011673151752E-2</v>
      </c>
      <c r="AL36" s="129">
        <f>VLOOKUP($B$9&amp;"-"&amp;$B36,Database!$1:$1048576,33,FALSE)</f>
        <v>0.10116731517509728</v>
      </c>
      <c r="AM36" s="129">
        <f>VLOOKUP($B$9&amp;"-"&amp;$B36,Database!$1:$1048576,34,FALSE)</f>
        <v>9.727626459143969E-2</v>
      </c>
      <c r="AN36" s="129">
        <f>VLOOKUP($B$9&amp;"-"&amp;$B36,Database!$1:$1048576,35,FALSE)</f>
        <v>5.4474708171206226E-2</v>
      </c>
      <c r="AO36" s="129">
        <f>VLOOKUP($B$9&amp;"-"&amp;$B36,Database!$1:$1048576,36,FALSE)</f>
        <v>2.3346303501945526E-2</v>
      </c>
      <c r="AP36" s="129">
        <f>VLOOKUP($B$9&amp;"-"&amp;$B36,Database!$1:$1048576,37,FALSE)</f>
        <v>7.7821011673151752E-3</v>
      </c>
      <c r="AQ36" s="103"/>
      <c r="AR36" s="129">
        <f>VLOOKUP($B$9&amp;"-"&amp;$B36,Database!$1:$1048576,38,FALSE)</f>
        <v>5.533596837944664E-2</v>
      </c>
      <c r="AS36" s="129">
        <f>VLOOKUP($B$9&amp;"-"&amp;$B36,Database!$1:$1048576,39,FALSE)</f>
        <v>0.11067193675889328</v>
      </c>
      <c r="AT36" s="129">
        <f>VLOOKUP($B$9&amp;"-"&amp;$B36,Database!$1:$1048576,40,FALSE)</f>
        <v>9.8814229249011856E-2</v>
      </c>
      <c r="AU36" s="129">
        <f>VLOOKUP($B$9&amp;"-"&amp;$B36,Database!$1:$1048576,41,FALSE)</f>
        <v>3.9525691699604744E-2</v>
      </c>
      <c r="AV36" s="129">
        <f>VLOOKUP($B$9&amp;"-"&amp;$B36,Database!$1:$1048576,42,FALSE)</f>
        <v>1.5810276679841896E-2</v>
      </c>
      <c r="AW36" s="129">
        <f>VLOOKUP($B$9&amp;"-"&amp;$B36,Database!$1:$1048576,43,FALSE)</f>
        <v>3.952569169960474E-3</v>
      </c>
      <c r="AX36" s="103"/>
      <c r="AY36" s="129">
        <f>VLOOKUP($B$9&amp;"-"&amp;$B36,Database!$1:$1048576,44,FALSE)</f>
        <v>9.4488188976377951E-2</v>
      </c>
      <c r="AZ36" s="129">
        <f>VLOOKUP($B$9&amp;"-"&amp;$B36,Database!$1:$1048576,45,FALSE)</f>
        <v>6.6929133858267723E-2</v>
      </c>
      <c r="BA36" s="129">
        <f>VLOOKUP($B$9&amp;"-"&amp;$B36,Database!$1:$1048576,46,FALSE)</f>
        <v>8.6614173228346455E-2</v>
      </c>
      <c r="BB36" s="129">
        <f>VLOOKUP($B$9&amp;"-"&amp;$B36,Database!$1:$1048576,47,FALSE)</f>
        <v>1.968503937007874E-2</v>
      </c>
      <c r="BC36" s="129">
        <f>VLOOKUP($B$9&amp;"-"&amp;$B36,Database!$1:$1048576,48,FALSE)</f>
        <v>7.874015748031496E-3</v>
      </c>
      <c r="BD36" s="129">
        <f>VLOOKUP($B$9&amp;"-"&amp;$B36,Database!$1:$1048576,49,FALSE)</f>
        <v>7.874015748031496E-3</v>
      </c>
      <c r="BE36" s="130"/>
      <c r="BF36" s="129">
        <f>VLOOKUP($B$9&amp;"-"&amp;$B36,Database!$1:$1048576,50,FALSE)</f>
        <v>4.296875E-2</v>
      </c>
      <c r="BG36" s="129">
        <f>VLOOKUP($B$9&amp;"-"&amp;$B36,Database!$1:$1048576,51,FALSE)</f>
        <v>7.03125E-2</v>
      </c>
      <c r="BH36" s="129">
        <f>VLOOKUP($B$9&amp;"-"&amp;$B36,Database!$1:$1048576,52,FALSE)</f>
        <v>7.03125E-2</v>
      </c>
      <c r="BI36" s="129">
        <f>VLOOKUP($B$9&amp;"-"&amp;$B36,Database!$1:$1048576,53,FALSE)</f>
        <v>3.90625E-2</v>
      </c>
      <c r="BJ36" s="129">
        <f>VLOOKUP($B$9&amp;"-"&amp;$B36,Database!$1:$1048576,54,FALSE)</f>
        <v>1.953125E-2</v>
      </c>
      <c r="BK36" s="129">
        <f>VLOOKUP($B$9&amp;"-"&amp;$B36,Database!$1:$1048576,55,FALSE)</f>
        <v>1.5625E-2</v>
      </c>
    </row>
    <row r="37" spans="2:63">
      <c r="B37" s="124">
        <v>43252</v>
      </c>
      <c r="D37" s="125">
        <f>VLOOKUP($B$9&amp;"-"&amp;$B37,Database!$1:$1048576,10,FALSE)</f>
        <v>140.83346313599071</v>
      </c>
      <c r="F37" s="127">
        <f>VLOOKUP($B$9&amp;"-"&amp;$B37,Database!$1:$1048576,4,FALSE)</f>
        <v>45.781480888034324</v>
      </c>
      <c r="G37" s="127">
        <f>VLOOKUP($B$9&amp;"-"&amp;$B37,Database!$1:$1048576,5,FALSE)</f>
        <v>30.096672541793517</v>
      </c>
      <c r="H37" s="127">
        <f>VLOOKUP($B$9&amp;"-"&amp;$B37,Database!$1:$1048576,6,FALSE)</f>
        <v>7.3723940251740281</v>
      </c>
      <c r="I37" s="127">
        <f>VLOOKUP($B$9&amp;"-"&amp;$B37,Database!$1:$1048576,7,FALSE)</f>
        <v>18.179043378339554</v>
      </c>
      <c r="J37" s="127">
        <f>VLOOKUP($B$9&amp;"-"&amp;$B37,Database!$1:$1048576,8,FALSE)</f>
        <v>11.599814844487174</v>
      </c>
      <c r="K37" s="127">
        <f>VLOOKUP($B$9&amp;"-"&amp;$B37,Database!$1:$1048576,9,FALSE)</f>
        <v>-24.185938863073936</v>
      </c>
      <c r="M37" s="128">
        <f>VLOOKUP($B$9&amp;"-"&amp;$B37,Database!$1:$1048576,12,FALSE)</f>
        <v>-11.045258620689655</v>
      </c>
      <c r="N37" s="128">
        <f>VLOOKUP($B$9&amp;"-"&amp;$B37,Database!$1:$1048576,13,FALSE)</f>
        <v>22.241709183673471</v>
      </c>
      <c r="O37" s="128">
        <f>VLOOKUP($B$9&amp;"-"&amp;$B37,Database!$1:$1048576,14,FALSE)</f>
        <v>17.132659131469364</v>
      </c>
      <c r="P37" s="128">
        <f>VLOOKUP($B$9&amp;"-"&amp;$B37,Database!$1:$1048576,15,FALSE)</f>
        <v>-1.70879316482734</v>
      </c>
      <c r="Q37" s="128">
        <f>VLOOKUP($B$9&amp;"-"&amp;$B37,Database!$1:$1048576,16,FALSE)</f>
        <v>43.61361992111835</v>
      </c>
      <c r="R37" s="128">
        <f>VLOOKUP($B$9&amp;"-"&amp;$B37,Database!$1:$1048576,17,FALSE)</f>
        <v>29.947500000000005</v>
      </c>
      <c r="T37" s="128">
        <f>VLOOKUP($B$9&amp;"-"&amp;$B37,Database!$1:$1048576,18,FALSE)</f>
        <v>4.0693350622604427</v>
      </c>
      <c r="U37" s="128">
        <f>VLOOKUP($B$9&amp;"-"&amp;$B37,Database!$1:$1048576,19,FALSE)</f>
        <v>48.309006763972945</v>
      </c>
      <c r="V37" s="128">
        <f>VLOOKUP($B$9&amp;"-"&amp;$B37,Database!$1:$1048576,20,FALSE)</f>
        <v>38.686364119460094</v>
      </c>
      <c r="W37" s="128">
        <f>VLOOKUP($B$9&amp;"-"&amp;$B37,Database!$1:$1048576,21,FALSE)</f>
        <v>11.451381979664637</v>
      </c>
      <c r="X37" s="128">
        <f>VLOOKUP($B$9&amp;"-"&amp;$B37,Database!$1:$1048576,22,FALSE)</f>
        <v>73.906705539358597</v>
      </c>
      <c r="Y37" s="128">
        <f>VLOOKUP($B$9&amp;"-"&amp;$B37,Database!$1:$1048576,23,FALSE)</f>
        <v>53.616951289712453</v>
      </c>
      <c r="Z37" s="112"/>
      <c r="AA37" s="128">
        <f>VLOOKUP($B$9&amp;"-"&amp;$B37,Database!$1:$1048576,24,FALSE)</f>
        <v>-0.54323223177908564</v>
      </c>
      <c r="AB37" s="128">
        <f>VLOOKUP($B$9&amp;"-"&amp;$B37,Database!$1:$1048576,25,FALSE)</f>
        <v>3.4188034188034191</v>
      </c>
      <c r="AC37" s="107"/>
      <c r="AD37" s="129">
        <f>VLOOKUP($B$9&amp;"-"&amp;$B37,Database!$1:$1048576,26,FALSE)</f>
        <v>5.9829059829059832E-2</v>
      </c>
      <c r="AE37" s="129">
        <f>VLOOKUP($B$9&amp;"-"&amp;$B37,Database!$1:$1048576,27,FALSE)</f>
        <v>0.14102564102564102</v>
      </c>
      <c r="AF37" s="129">
        <f>VLOOKUP($B$9&amp;"-"&amp;$B37,Database!$1:$1048576,28,FALSE)</f>
        <v>0.10256410256410256</v>
      </c>
      <c r="AG37" s="129">
        <f>VLOOKUP($B$9&amp;"-"&amp;$B37,Database!$1:$1048576,29,FALSE)</f>
        <v>6.4102564102564097E-2</v>
      </c>
      <c r="AH37" s="129">
        <f>VLOOKUP($B$9&amp;"-"&amp;$B37,Database!$1:$1048576,30,FALSE)</f>
        <v>3.8461538461538464E-2</v>
      </c>
      <c r="AI37" s="129">
        <f>VLOOKUP($B$9&amp;"-"&amp;$B37,Database!$1:$1048576,31,FALSE)</f>
        <v>1.282051282051282E-2</v>
      </c>
      <c r="AJ37" s="130"/>
      <c r="AK37" s="129">
        <f>VLOOKUP($B$9&amp;"-"&amp;$B37,Database!$1:$1048576,32,FALSE)</f>
        <v>7.2961373390557943E-2</v>
      </c>
      <c r="AL37" s="129">
        <f>VLOOKUP($B$9&amp;"-"&amp;$B37,Database!$1:$1048576,33,FALSE)</f>
        <v>0.10300429184549356</v>
      </c>
      <c r="AM37" s="129">
        <f>VLOOKUP($B$9&amp;"-"&amp;$B37,Database!$1:$1048576,34,FALSE)</f>
        <v>9.4420600858369105E-2</v>
      </c>
      <c r="AN37" s="129">
        <f>VLOOKUP($B$9&amp;"-"&amp;$B37,Database!$1:$1048576,35,FALSE)</f>
        <v>3.4334763948497854E-2</v>
      </c>
      <c r="AO37" s="129">
        <f>VLOOKUP($B$9&amp;"-"&amp;$B37,Database!$1:$1048576,36,FALSE)</f>
        <v>8.5836909871244635E-3</v>
      </c>
      <c r="AP37" s="129">
        <f>VLOOKUP($B$9&amp;"-"&amp;$B37,Database!$1:$1048576,37,FALSE)</f>
        <v>8.5836909871244635E-3</v>
      </c>
      <c r="AQ37" s="103"/>
      <c r="AR37" s="129">
        <f>VLOOKUP($B$9&amp;"-"&amp;$B37,Database!$1:$1048576,38,FALSE)</f>
        <v>9.4420600858369105E-2</v>
      </c>
      <c r="AS37" s="129">
        <f>VLOOKUP($B$9&amp;"-"&amp;$B37,Database!$1:$1048576,39,FALSE)</f>
        <v>8.15450643776824E-2</v>
      </c>
      <c r="AT37" s="129">
        <f>VLOOKUP($B$9&amp;"-"&amp;$B37,Database!$1:$1048576,40,FALSE)</f>
        <v>6.4377682403433473E-2</v>
      </c>
      <c r="AU37" s="129">
        <f>VLOOKUP($B$9&amp;"-"&amp;$B37,Database!$1:$1048576,41,FALSE)</f>
        <v>3.0042918454935622E-2</v>
      </c>
      <c r="AV37" s="129">
        <f>VLOOKUP($B$9&amp;"-"&amp;$B37,Database!$1:$1048576,42,FALSE)</f>
        <v>8.5836909871244635E-3</v>
      </c>
      <c r="AW37" s="129">
        <f>VLOOKUP($B$9&amp;"-"&amp;$B37,Database!$1:$1048576,43,FALSE)</f>
        <v>2.1459227467811159E-2</v>
      </c>
      <c r="AX37" s="103"/>
      <c r="AY37" s="129">
        <f>VLOOKUP($B$9&amp;"-"&amp;$B37,Database!$1:$1048576,44,FALSE)</f>
        <v>5.6034482758620691E-2</v>
      </c>
      <c r="AZ37" s="129">
        <f>VLOOKUP($B$9&amp;"-"&amp;$B37,Database!$1:$1048576,45,FALSE)</f>
        <v>0.11206896551724138</v>
      </c>
      <c r="BA37" s="129">
        <f>VLOOKUP($B$9&amp;"-"&amp;$B37,Database!$1:$1048576,46,FALSE)</f>
        <v>5.1724137931034482E-2</v>
      </c>
      <c r="BB37" s="129">
        <f>VLOOKUP($B$9&amp;"-"&amp;$B37,Database!$1:$1048576,47,FALSE)</f>
        <v>1.2931034482758621E-2</v>
      </c>
      <c r="BC37" s="129">
        <f>VLOOKUP($B$9&amp;"-"&amp;$B37,Database!$1:$1048576,48,FALSE)</f>
        <v>0</v>
      </c>
      <c r="BD37" s="129">
        <f>VLOOKUP($B$9&amp;"-"&amp;$B37,Database!$1:$1048576,49,FALSE)</f>
        <v>1.7241379310344827E-2</v>
      </c>
      <c r="BE37" s="130"/>
      <c r="BF37" s="129">
        <f>VLOOKUP($B$9&amp;"-"&amp;$B37,Database!$1:$1048576,50,FALSE)</f>
        <v>4.2918454935622317E-2</v>
      </c>
      <c r="BG37" s="129">
        <f>VLOOKUP($B$9&amp;"-"&amp;$B37,Database!$1:$1048576,51,FALSE)</f>
        <v>6.8669527896995708E-2</v>
      </c>
      <c r="BH37" s="129">
        <f>VLOOKUP($B$9&amp;"-"&amp;$B37,Database!$1:$1048576,52,FALSE)</f>
        <v>5.1502145922746781E-2</v>
      </c>
      <c r="BI37" s="129">
        <f>VLOOKUP($B$9&amp;"-"&amp;$B37,Database!$1:$1048576,53,FALSE)</f>
        <v>5.1502145922746781E-2</v>
      </c>
      <c r="BJ37" s="129">
        <f>VLOOKUP($B$9&amp;"-"&amp;$B37,Database!$1:$1048576,54,FALSE)</f>
        <v>1.7167381974248927E-2</v>
      </c>
      <c r="BK37" s="129">
        <f>VLOOKUP($B$9&amp;"-"&amp;$B37,Database!$1:$1048576,55,FALSE)</f>
        <v>2.575107296137339E-2</v>
      </c>
    </row>
    <row r="38" spans="2:63">
      <c r="B38" s="124">
        <v>43344</v>
      </c>
      <c r="D38" s="125">
        <f>VLOOKUP($B$9&amp;"-"&amp;$B38,Database!$1:$1048576,10,FALSE)</f>
        <v>126.00385318057553</v>
      </c>
      <c r="F38" s="127">
        <f>VLOOKUP($B$9&amp;"-"&amp;$B38,Database!$1:$1048576,4,FALSE)</f>
        <v>38.311279143037176</v>
      </c>
      <c r="G38" s="127">
        <f>VLOOKUP($B$9&amp;"-"&amp;$B38,Database!$1:$1048576,5,FALSE)</f>
        <v>23.52446964923335</v>
      </c>
      <c r="H38" s="127">
        <f>VLOOKUP($B$9&amp;"-"&amp;$B38,Database!$1:$1048576,6,FALSE)</f>
        <v>-5.2276599220518554</v>
      </c>
      <c r="I38" s="127">
        <f>VLOOKUP($B$9&amp;"-"&amp;$B38,Database!$1:$1048576,7,FALSE)</f>
        <v>7.5240962449532072</v>
      </c>
      <c r="J38" s="127">
        <f>VLOOKUP($B$9&amp;"-"&amp;$B38,Database!$1:$1048576,8,FALSE)</f>
        <v>25.819739083759245</v>
      </c>
      <c r="K38" s="127">
        <f>VLOOKUP($B$9&amp;"-"&amp;$B38,Database!$1:$1048576,9,FALSE)</f>
        <v>-29.732315806669934</v>
      </c>
      <c r="M38" s="128">
        <f>VLOOKUP($B$9&amp;"-"&amp;$B38,Database!$1:$1048576,12,FALSE)</f>
        <v>-33.474418950025992</v>
      </c>
      <c r="N38" s="128">
        <f>VLOOKUP($B$9&amp;"-"&amp;$B38,Database!$1:$1048576,13,FALSE)</f>
        <v>12.583826429980274</v>
      </c>
      <c r="O38" s="128">
        <f>VLOOKUP($B$9&amp;"-"&amp;$B38,Database!$1:$1048576,14,FALSE)</f>
        <v>14.663544918487684</v>
      </c>
      <c r="P38" s="128">
        <f>VLOOKUP($B$9&amp;"-"&amp;$B38,Database!$1:$1048576,15,FALSE)</f>
        <v>-3.1570819869026852</v>
      </c>
      <c r="Q38" s="128">
        <f>VLOOKUP($B$9&amp;"-"&amp;$B38,Database!$1:$1048576,16,FALSE)</f>
        <v>27.854935863424991</v>
      </c>
      <c r="R38" s="128">
        <f>VLOOKUP($B$9&amp;"-"&amp;$B38,Database!$1:$1048576,17,FALSE)</f>
        <v>13.482725258262851</v>
      </c>
      <c r="T38" s="128">
        <f>VLOOKUP($B$9&amp;"-"&amp;$B38,Database!$1:$1048576,18,FALSE)</f>
        <v>-5.6062968738397556</v>
      </c>
      <c r="U38" s="128">
        <f>VLOOKUP($B$9&amp;"-"&amp;$B38,Database!$1:$1048576,19,FALSE)</f>
        <v>34.570637119113577</v>
      </c>
      <c r="V38" s="128">
        <f>VLOOKUP($B$9&amp;"-"&amp;$B38,Database!$1:$1048576,20,FALSE)</f>
        <v>34.357943119793163</v>
      </c>
      <c r="W38" s="128">
        <f>VLOOKUP($B$9&amp;"-"&amp;$B38,Database!$1:$1048576,21,FALSE)</f>
        <v>8.284938770357277</v>
      </c>
      <c r="X38" s="128">
        <f>VLOOKUP($B$9&amp;"-"&amp;$B38,Database!$1:$1048576,22,FALSE)</f>
        <v>56.108276643990919</v>
      </c>
      <c r="Y38" s="128">
        <f>VLOOKUP($B$9&amp;"-"&amp;$B38,Database!$1:$1048576,23,FALSE)</f>
        <v>37.743776478414624</v>
      </c>
      <c r="Z38" s="112"/>
      <c r="AA38" s="128">
        <f>VLOOKUP($B$9&amp;"-"&amp;$B38,Database!$1:$1048576,24,FALSE)</f>
        <v>-2.1114148364596095</v>
      </c>
      <c r="AB38" s="128">
        <f>VLOOKUP($B$9&amp;"-"&amp;$B38,Database!$1:$1048576,25,FALSE)</f>
        <v>5.0731707317073171</v>
      </c>
      <c r="AC38" s="107"/>
      <c r="AD38" s="129">
        <f>VLOOKUP($B$9&amp;"-"&amp;$B38,Database!$1:$1048576,26,FALSE)</f>
        <v>7.9207920792079209E-2</v>
      </c>
      <c r="AE38" s="129">
        <f>VLOOKUP($B$9&amp;"-"&amp;$B38,Database!$1:$1048576,27,FALSE)</f>
        <v>0.21287128712871287</v>
      </c>
      <c r="AF38" s="129">
        <f>VLOOKUP($B$9&amp;"-"&amp;$B38,Database!$1:$1048576,28,FALSE)</f>
        <v>9.405940594059406E-2</v>
      </c>
      <c r="AG38" s="129">
        <f>VLOOKUP($B$9&amp;"-"&amp;$B38,Database!$1:$1048576,29,FALSE)</f>
        <v>5.4455445544554455E-2</v>
      </c>
      <c r="AH38" s="129">
        <f>VLOOKUP($B$9&amp;"-"&amp;$B38,Database!$1:$1048576,30,FALSE)</f>
        <v>2.9702970297029702E-2</v>
      </c>
      <c r="AI38" s="129">
        <f>VLOOKUP($B$9&amp;"-"&amp;$B38,Database!$1:$1048576,31,FALSE)</f>
        <v>9.9009900990099011E-3</v>
      </c>
      <c r="AJ38" s="130"/>
      <c r="AK38" s="129">
        <f>VLOOKUP($B$9&amp;"-"&amp;$B38,Database!$1:$1048576,32,FALSE)</f>
        <v>7.1065989847715741E-2</v>
      </c>
      <c r="AL38" s="129">
        <f>VLOOKUP($B$9&amp;"-"&amp;$B38,Database!$1:$1048576,33,FALSE)</f>
        <v>0.1065989847715736</v>
      </c>
      <c r="AM38" s="129">
        <f>VLOOKUP($B$9&amp;"-"&amp;$B38,Database!$1:$1048576,34,FALSE)</f>
        <v>8.1218274111675121E-2</v>
      </c>
      <c r="AN38" s="129">
        <f>VLOOKUP($B$9&amp;"-"&amp;$B38,Database!$1:$1048576,35,FALSE)</f>
        <v>6.5989847715736044E-2</v>
      </c>
      <c r="AO38" s="129">
        <f>VLOOKUP($B$9&amp;"-"&amp;$B38,Database!$1:$1048576,36,FALSE)</f>
        <v>1.5228426395939087E-2</v>
      </c>
      <c r="AP38" s="129">
        <f>VLOOKUP($B$9&amp;"-"&amp;$B38,Database!$1:$1048576,37,FALSE)</f>
        <v>5.076142131979695E-3</v>
      </c>
      <c r="AQ38" s="103"/>
      <c r="AR38" s="129">
        <f>VLOOKUP($B$9&amp;"-"&amp;$B38,Database!$1:$1048576,38,FALSE)</f>
        <v>7.1065989847715741E-2</v>
      </c>
      <c r="AS38" s="129">
        <f>VLOOKUP($B$9&amp;"-"&amp;$B38,Database!$1:$1048576,39,FALSE)</f>
        <v>0.13705583756345177</v>
      </c>
      <c r="AT38" s="129">
        <f>VLOOKUP($B$9&amp;"-"&amp;$B38,Database!$1:$1048576,40,FALSE)</f>
        <v>6.5989847715736044E-2</v>
      </c>
      <c r="AU38" s="129">
        <f>VLOOKUP($B$9&amp;"-"&amp;$B38,Database!$1:$1048576,41,FALSE)</f>
        <v>4.5685279187817257E-2</v>
      </c>
      <c r="AV38" s="129">
        <f>VLOOKUP($B$9&amp;"-"&amp;$B38,Database!$1:$1048576,42,FALSE)</f>
        <v>1.5228426395939087E-2</v>
      </c>
      <c r="AW38" s="129">
        <f>VLOOKUP($B$9&amp;"-"&amp;$B38,Database!$1:$1048576,43,FALSE)</f>
        <v>1.015228426395939E-2</v>
      </c>
      <c r="AX38" s="103"/>
      <c r="AY38" s="129">
        <f>VLOOKUP($B$9&amp;"-"&amp;$B38,Database!$1:$1048576,44,FALSE)</f>
        <v>5.6701030927835051E-2</v>
      </c>
      <c r="AZ38" s="129">
        <f>VLOOKUP($B$9&amp;"-"&amp;$B38,Database!$1:$1048576,45,FALSE)</f>
        <v>0.14432989690721648</v>
      </c>
      <c r="BA38" s="129">
        <f>VLOOKUP($B$9&amp;"-"&amp;$B38,Database!$1:$1048576,46,FALSE)</f>
        <v>3.608247422680412E-2</v>
      </c>
      <c r="BB38" s="129">
        <f>VLOOKUP($B$9&amp;"-"&amp;$B38,Database!$1:$1048576,47,FALSE)</f>
        <v>4.1237113402061855E-2</v>
      </c>
      <c r="BC38" s="129">
        <f>VLOOKUP($B$9&amp;"-"&amp;$B38,Database!$1:$1048576,48,FALSE)</f>
        <v>1.5463917525773196E-2</v>
      </c>
      <c r="BD38" s="129">
        <f>VLOOKUP($B$9&amp;"-"&amp;$B38,Database!$1:$1048576,49,FALSE)</f>
        <v>5.1546391752577319E-3</v>
      </c>
      <c r="BE38" s="130"/>
      <c r="BF38" s="129">
        <f>VLOOKUP($B$9&amp;"-"&amp;$B38,Database!$1:$1048576,50,FALSE)</f>
        <v>3.553299492385787E-2</v>
      </c>
      <c r="BG38" s="129">
        <f>VLOOKUP($B$9&amp;"-"&amp;$B38,Database!$1:$1048576,51,FALSE)</f>
        <v>6.5989847715736044E-2</v>
      </c>
      <c r="BH38" s="129">
        <f>VLOOKUP($B$9&amp;"-"&amp;$B38,Database!$1:$1048576,52,FALSE)</f>
        <v>4.5685279187817257E-2</v>
      </c>
      <c r="BI38" s="129">
        <f>VLOOKUP($B$9&amp;"-"&amp;$B38,Database!$1:$1048576,53,FALSE)</f>
        <v>5.5837563451776651E-2</v>
      </c>
      <c r="BJ38" s="129">
        <f>VLOOKUP($B$9&amp;"-"&amp;$B38,Database!$1:$1048576,54,FALSE)</f>
        <v>3.553299492385787E-2</v>
      </c>
      <c r="BK38" s="129">
        <f>VLOOKUP($B$9&amp;"-"&amp;$B38,Database!$1:$1048576,55,FALSE)</f>
        <v>1.5228426395939087E-2</v>
      </c>
    </row>
    <row r="39" spans="2:63">
      <c r="B39" s="124">
        <v>43435</v>
      </c>
      <c r="D39" s="125">
        <f>VLOOKUP($B$9&amp;"-"&amp;$B39,Database!$1:$1048576,10,FALSE)</f>
        <v>122.61931535771254</v>
      </c>
      <c r="F39" s="127">
        <f>VLOOKUP($B$9&amp;"-"&amp;$B39,Database!$1:$1048576,4,FALSE)</f>
        <v>31.693059836326924</v>
      </c>
      <c r="G39" s="127">
        <f>VLOOKUP($B$9&amp;"-"&amp;$B39,Database!$1:$1048576,5,FALSE)</f>
        <v>20.448506748857476</v>
      </c>
      <c r="H39" s="127">
        <f>VLOOKUP($B$9&amp;"-"&amp;$B39,Database!$1:$1048576,6,FALSE)</f>
        <v>-5.5611648421723894</v>
      </c>
      <c r="I39" s="127">
        <f>VLOOKUP($B$9&amp;"-"&amp;$B39,Database!$1:$1048576,7,FALSE)</f>
        <v>2.7920212623157665</v>
      </c>
      <c r="J39" s="127">
        <f>VLOOKUP($B$9&amp;"-"&amp;$B39,Database!$1:$1048576,8,FALSE)</f>
        <v>12.620894887873312</v>
      </c>
      <c r="K39" s="127">
        <f>VLOOKUP($B$9&amp;"-"&amp;$B39,Database!$1:$1048576,9,FALSE)</f>
        <v>-19.991497502391329</v>
      </c>
      <c r="M39" s="128">
        <f>VLOOKUP($B$9&amp;"-"&amp;$B39,Database!$1:$1048576,12,FALSE)</f>
        <v>-43.786781349026711</v>
      </c>
      <c r="N39" s="128">
        <f>VLOOKUP($B$9&amp;"-"&amp;$B39,Database!$1:$1048576,13,FALSE)</f>
        <v>18.076559546313799</v>
      </c>
      <c r="O39" s="128">
        <f>VLOOKUP($B$9&amp;"-"&amp;$B39,Database!$1:$1048576,14,FALSE)</f>
        <v>19.438459697000788</v>
      </c>
      <c r="P39" s="128">
        <f>VLOOKUP($B$9&amp;"-"&amp;$B39,Database!$1:$1048576,15,FALSE)</f>
        <v>-3.6051989708977898</v>
      </c>
      <c r="Q39" s="128">
        <f>VLOOKUP($B$9&amp;"-"&amp;$B39,Database!$1:$1048576,16,FALSE)</f>
        <v>25.733877551020413</v>
      </c>
      <c r="R39" s="128">
        <f>VLOOKUP($B$9&amp;"-"&amp;$B39,Database!$1:$1048576,17,FALSE)</f>
        <v>17.939122590129976</v>
      </c>
      <c r="T39" s="128">
        <f>VLOOKUP($B$9&amp;"-"&amp;$B39,Database!$1:$1048576,18,FALSE)</f>
        <v>-14.812015341115869</v>
      </c>
      <c r="U39" s="128">
        <f>VLOOKUP($B$9&amp;"-"&amp;$B39,Database!$1:$1048576,19,FALSE)</f>
        <v>44.910269043566544</v>
      </c>
      <c r="V39" s="128">
        <f>VLOOKUP($B$9&amp;"-"&amp;$B39,Database!$1:$1048576,20,FALSE)</f>
        <v>40.123456790123456</v>
      </c>
      <c r="W39" s="128">
        <f>VLOOKUP($B$9&amp;"-"&amp;$B39,Database!$1:$1048576,21,FALSE)</f>
        <v>7.7449890637885881</v>
      </c>
      <c r="X39" s="128">
        <f>VLOOKUP($B$9&amp;"-"&amp;$B39,Database!$1:$1048576,22,FALSE)</f>
        <v>53.824938307446658</v>
      </c>
      <c r="Y39" s="128">
        <f>VLOOKUP($B$9&amp;"-"&amp;$B39,Database!$1:$1048576,23,FALSE)</f>
        <v>43.112207867615048</v>
      </c>
      <c r="Z39" s="112"/>
      <c r="AA39" s="128">
        <f>VLOOKUP($B$9&amp;"-"&amp;$B39,Database!$1:$1048576,24,FALSE)</f>
        <v>-0.15462239583333279</v>
      </c>
      <c r="AB39" s="128">
        <f>VLOOKUP($B$9&amp;"-"&amp;$B39,Database!$1:$1048576,25,FALSE)</f>
        <v>1.809160933088457</v>
      </c>
      <c r="AC39" s="107"/>
      <c r="AD39" s="129">
        <f>VLOOKUP($B$9&amp;"-"&amp;$B39,Database!$1:$1048576,26,FALSE)</f>
        <v>7.407407407407407E-2</v>
      </c>
      <c r="AE39" s="129">
        <f>VLOOKUP($B$9&amp;"-"&amp;$B39,Database!$1:$1048576,27,FALSE)</f>
        <v>0.18518518518518517</v>
      </c>
      <c r="AF39" s="129">
        <f>VLOOKUP($B$9&amp;"-"&amp;$B39,Database!$1:$1048576,28,FALSE)</f>
        <v>8.4656084656084651E-2</v>
      </c>
      <c r="AG39" s="129">
        <f>VLOOKUP($B$9&amp;"-"&amp;$B39,Database!$1:$1048576,29,FALSE)</f>
        <v>9.5238095238095233E-2</v>
      </c>
      <c r="AH39" s="129">
        <f>VLOOKUP($B$9&amp;"-"&amp;$B39,Database!$1:$1048576,30,FALSE)</f>
        <v>5.2910052910052907E-2</v>
      </c>
      <c r="AI39" s="129">
        <f>VLOOKUP($B$9&amp;"-"&amp;$B39,Database!$1:$1048576,31,FALSE)</f>
        <v>1.0582010582010581E-2</v>
      </c>
      <c r="AJ39" s="130"/>
      <c r="AK39" s="129">
        <f>VLOOKUP($B$9&amp;"-"&amp;$B39,Database!$1:$1048576,32,FALSE)</f>
        <v>7.4866310160427801E-2</v>
      </c>
      <c r="AL39" s="129">
        <f>VLOOKUP($B$9&amp;"-"&amp;$B39,Database!$1:$1048576,33,FALSE)</f>
        <v>8.5561497326203204E-2</v>
      </c>
      <c r="AM39" s="129">
        <f>VLOOKUP($B$9&amp;"-"&amp;$B39,Database!$1:$1048576,34,FALSE)</f>
        <v>8.5561497326203204E-2</v>
      </c>
      <c r="AN39" s="129">
        <f>VLOOKUP($B$9&amp;"-"&amp;$B39,Database!$1:$1048576,35,FALSE)</f>
        <v>0.10695187165775401</v>
      </c>
      <c r="AO39" s="129">
        <f>VLOOKUP($B$9&amp;"-"&amp;$B39,Database!$1:$1048576,36,FALSE)</f>
        <v>3.2085561497326207E-2</v>
      </c>
      <c r="AP39" s="129">
        <f>VLOOKUP($B$9&amp;"-"&amp;$B39,Database!$1:$1048576,37,FALSE)</f>
        <v>0</v>
      </c>
      <c r="AQ39" s="103"/>
      <c r="AR39" s="129">
        <f>VLOOKUP($B$9&amp;"-"&amp;$B39,Database!$1:$1048576,38,FALSE)</f>
        <v>7.4866310160427801E-2</v>
      </c>
      <c r="AS39" s="129">
        <f>VLOOKUP($B$9&amp;"-"&amp;$B39,Database!$1:$1048576,39,FALSE)</f>
        <v>9.0909090909090912E-2</v>
      </c>
      <c r="AT39" s="129">
        <f>VLOOKUP($B$9&amp;"-"&amp;$B39,Database!$1:$1048576,40,FALSE)</f>
        <v>0.10160427807486631</v>
      </c>
      <c r="AU39" s="129">
        <f>VLOOKUP($B$9&amp;"-"&amp;$B39,Database!$1:$1048576,41,FALSE)</f>
        <v>5.3475935828877004E-2</v>
      </c>
      <c r="AV39" s="129">
        <f>VLOOKUP($B$9&amp;"-"&amp;$B39,Database!$1:$1048576,42,FALSE)</f>
        <v>3.7433155080213901E-2</v>
      </c>
      <c r="AW39" s="129">
        <f>VLOOKUP($B$9&amp;"-"&amp;$B39,Database!$1:$1048576,43,FALSE)</f>
        <v>0</v>
      </c>
      <c r="AX39" s="103"/>
      <c r="AY39" s="129">
        <f>VLOOKUP($B$9&amp;"-"&amp;$B39,Database!$1:$1048576,44,FALSE)</f>
        <v>7.4866310160427801E-2</v>
      </c>
      <c r="AZ39" s="129">
        <f>VLOOKUP($B$9&amp;"-"&amp;$B39,Database!$1:$1048576,45,FALSE)</f>
        <v>0.10695187165775401</v>
      </c>
      <c r="BA39" s="129">
        <f>VLOOKUP($B$9&amp;"-"&amp;$B39,Database!$1:$1048576,46,FALSE)</f>
        <v>9.6256684491978606E-2</v>
      </c>
      <c r="BB39" s="129">
        <f>VLOOKUP($B$9&amp;"-"&amp;$B39,Database!$1:$1048576,47,FALSE)</f>
        <v>5.3475935828877004E-2</v>
      </c>
      <c r="BC39" s="129">
        <f>VLOOKUP($B$9&amp;"-"&amp;$B39,Database!$1:$1048576,48,FALSE)</f>
        <v>1.6042780748663103E-2</v>
      </c>
      <c r="BD39" s="129">
        <f>VLOOKUP($B$9&amp;"-"&amp;$B39,Database!$1:$1048576,49,FALSE)</f>
        <v>1.6042780748663103E-2</v>
      </c>
      <c r="BE39" s="130"/>
      <c r="BF39" s="129">
        <f>VLOOKUP($B$9&amp;"-"&amp;$B39,Database!$1:$1048576,50,FALSE)</f>
        <v>5.8823529411764705E-2</v>
      </c>
      <c r="BG39" s="129">
        <f>VLOOKUP($B$9&amp;"-"&amp;$B39,Database!$1:$1048576,51,FALSE)</f>
        <v>5.8823529411764705E-2</v>
      </c>
      <c r="BH39" s="129">
        <f>VLOOKUP($B$9&amp;"-"&amp;$B39,Database!$1:$1048576,52,FALSE)</f>
        <v>6.9518716577540107E-2</v>
      </c>
      <c r="BI39" s="129">
        <f>VLOOKUP($B$9&amp;"-"&amp;$B39,Database!$1:$1048576,53,FALSE)</f>
        <v>9.6256684491978606E-2</v>
      </c>
      <c r="BJ39" s="129">
        <f>VLOOKUP($B$9&amp;"-"&amp;$B39,Database!$1:$1048576,54,FALSE)</f>
        <v>5.3475935828877004E-2</v>
      </c>
      <c r="BK39" s="129">
        <f>VLOOKUP($B$9&amp;"-"&amp;$B39,Database!$1:$1048576,55,FALSE)</f>
        <v>0</v>
      </c>
    </row>
    <row r="40" spans="2:63">
      <c r="B40" s="124">
        <v>43525</v>
      </c>
      <c r="D40" s="125">
        <f>VLOOKUP($B$9&amp;"-"&amp;$B40,Database!$1:$1048576,10,FALSE)</f>
        <v>113.87098044619506</v>
      </c>
      <c r="F40" s="127">
        <f>VLOOKUP($B$9&amp;"-"&amp;$B40,Database!$1:$1048576,4,FALSE)</f>
        <v>29.857653035561594</v>
      </c>
      <c r="G40" s="127">
        <f>VLOOKUP($B$9&amp;"-"&amp;$B40,Database!$1:$1048576,5,FALSE)</f>
        <v>19.711030632261959</v>
      </c>
      <c r="H40" s="127">
        <f>VLOOKUP($B$9&amp;"-"&amp;$B40,Database!$1:$1048576,6,FALSE)</f>
        <v>-20.094562647754138</v>
      </c>
      <c r="I40" s="127">
        <f>VLOOKUP($B$9&amp;"-"&amp;$B40,Database!$1:$1048576,7,FALSE)</f>
        <v>-12.286989795918368</v>
      </c>
      <c r="J40" s="127">
        <f>VLOOKUP($B$9&amp;"-"&amp;$B40,Database!$1:$1048576,8,FALSE)</f>
        <v>-3.5649615210502481</v>
      </c>
      <c r="K40" s="127">
        <f>VLOOKUP($B$9&amp;"-"&amp;$B40,Database!$1:$1048576,9,FALSE)</f>
        <v>-16.781097530305324</v>
      </c>
      <c r="M40" s="128">
        <f>VLOOKUP($B$9&amp;"-"&amp;$B40,Database!$1:$1048576,12,FALSE)</f>
        <v>-54.694391934467554</v>
      </c>
      <c r="N40" s="128">
        <f>VLOOKUP($B$9&amp;"-"&amp;$B40,Database!$1:$1048576,13,FALSE)</f>
        <v>16.349480968858131</v>
      </c>
      <c r="O40" s="128">
        <f>VLOOKUP($B$9&amp;"-"&amp;$B40,Database!$1:$1048576,14,FALSE)</f>
        <v>14.919002389138161</v>
      </c>
      <c r="P40" s="128">
        <f>VLOOKUP($B$9&amp;"-"&amp;$B40,Database!$1:$1048576,15,FALSE)</f>
        <v>-13.430032348951269</v>
      </c>
      <c r="Q40" s="128">
        <f>VLOOKUP($B$9&amp;"-"&amp;$B40,Database!$1:$1048576,16,FALSE)</f>
        <v>22.498647917793399</v>
      </c>
      <c r="R40" s="128">
        <f>VLOOKUP($B$9&amp;"-"&amp;$B40,Database!$1:$1048576,17,FALSE)</f>
        <v>9.8063558872957959</v>
      </c>
      <c r="T40" s="128">
        <f>VLOOKUP($B$9&amp;"-"&amp;$B40,Database!$1:$1048576,18,FALSE)</f>
        <v>-24.859504132231411</v>
      </c>
      <c r="U40" s="128">
        <f>VLOOKUP($B$9&amp;"-"&amp;$B40,Database!$1:$1048576,19,FALSE)</f>
        <v>41.668523056359994</v>
      </c>
      <c r="V40" s="128">
        <f>VLOOKUP($B$9&amp;"-"&amp;$B40,Database!$1:$1048576,20,FALSE)</f>
        <v>38.305555555555557</v>
      </c>
      <c r="W40" s="128">
        <f>VLOOKUP($B$9&amp;"-"&amp;$B40,Database!$1:$1048576,21,FALSE)</f>
        <v>-3.6518968505453331</v>
      </c>
      <c r="X40" s="128">
        <f>VLOOKUP($B$9&amp;"-"&amp;$B40,Database!$1:$1048576,22,FALSE)</f>
        <v>50.652277849873649</v>
      </c>
      <c r="Y40" s="128">
        <f>VLOOKUP($B$9&amp;"-"&amp;$B40,Database!$1:$1048576,23,FALSE)</f>
        <v>29.895876718034149</v>
      </c>
      <c r="Z40" s="112"/>
      <c r="AA40" s="128">
        <f>VLOOKUP($B$9&amp;"-"&amp;$B40,Database!$1:$1048576,24,FALSE)</f>
        <v>2.1897520661157031</v>
      </c>
      <c r="AB40" s="128">
        <f>VLOOKUP($B$9&amp;"-"&amp;$B40,Database!$1:$1048576,25,FALSE)</f>
        <v>5.1984877126654059</v>
      </c>
      <c r="AC40" s="107"/>
      <c r="AD40" s="129">
        <f>VLOOKUP($B$9&amp;"-"&amp;$B40,Database!$1:$1048576,26,FALSE)</f>
        <v>6.6666666666666666E-2</v>
      </c>
      <c r="AE40" s="129">
        <f>VLOOKUP($B$9&amp;"-"&amp;$B40,Database!$1:$1048576,27,FALSE)</f>
        <v>0.15925925925925927</v>
      </c>
      <c r="AF40" s="129">
        <f>VLOOKUP($B$9&amp;"-"&amp;$B40,Database!$1:$1048576,28,FALSE)</f>
        <v>0.10740740740740741</v>
      </c>
      <c r="AG40" s="129">
        <f>VLOOKUP($B$9&amp;"-"&amp;$B40,Database!$1:$1048576,29,FALSE)</f>
        <v>4.8148148148148148E-2</v>
      </c>
      <c r="AH40" s="129">
        <f>VLOOKUP($B$9&amp;"-"&amp;$B40,Database!$1:$1048576,30,FALSE)</f>
        <v>5.185185185185185E-2</v>
      </c>
      <c r="AI40" s="129">
        <f>VLOOKUP($B$9&amp;"-"&amp;$B40,Database!$1:$1048576,31,FALSE)</f>
        <v>1.1111111111111112E-2</v>
      </c>
      <c r="AJ40" s="130"/>
      <c r="AK40" s="129">
        <f>VLOOKUP($B$9&amp;"-"&amp;$B40,Database!$1:$1048576,32,FALSE)</f>
        <v>8.98876404494382E-2</v>
      </c>
      <c r="AL40" s="129">
        <f>VLOOKUP($B$9&amp;"-"&amp;$B40,Database!$1:$1048576,33,FALSE)</f>
        <v>0.12734082397003746</v>
      </c>
      <c r="AM40" s="129">
        <f>VLOOKUP($B$9&amp;"-"&amp;$B40,Database!$1:$1048576,34,FALSE)</f>
        <v>0.10112359550561797</v>
      </c>
      <c r="AN40" s="129">
        <f>VLOOKUP($B$9&amp;"-"&amp;$B40,Database!$1:$1048576,35,FALSE)</f>
        <v>8.2397003745318345E-2</v>
      </c>
      <c r="AO40" s="129">
        <f>VLOOKUP($B$9&amp;"-"&amp;$B40,Database!$1:$1048576,36,FALSE)</f>
        <v>1.8726591760299626E-2</v>
      </c>
      <c r="AP40" s="129">
        <f>VLOOKUP($B$9&amp;"-"&amp;$B40,Database!$1:$1048576,37,FALSE)</f>
        <v>3.7453183520599251E-3</v>
      </c>
      <c r="AQ40" s="103"/>
      <c r="AR40" s="129">
        <f>VLOOKUP($B$9&amp;"-"&amp;$B40,Database!$1:$1048576,38,FALSE)</f>
        <v>7.5471698113207544E-2</v>
      </c>
      <c r="AS40" s="129">
        <f>VLOOKUP($B$9&amp;"-"&amp;$B40,Database!$1:$1048576,39,FALSE)</f>
        <v>9.056603773584905E-2</v>
      </c>
      <c r="AT40" s="129">
        <f>VLOOKUP($B$9&amp;"-"&amp;$B40,Database!$1:$1048576,40,FALSE)</f>
        <v>0.10566037735849057</v>
      </c>
      <c r="AU40" s="129">
        <f>VLOOKUP($B$9&amp;"-"&amp;$B40,Database!$1:$1048576,41,FALSE)</f>
        <v>4.5283018867924525E-2</v>
      </c>
      <c r="AV40" s="129">
        <f>VLOOKUP($B$9&amp;"-"&amp;$B40,Database!$1:$1048576,42,FALSE)</f>
        <v>1.1320754716981131E-2</v>
      </c>
      <c r="AW40" s="129">
        <f>VLOOKUP($B$9&amp;"-"&amp;$B40,Database!$1:$1048576,43,FALSE)</f>
        <v>0</v>
      </c>
      <c r="AX40" s="103"/>
      <c r="AY40" s="129">
        <f>VLOOKUP($B$9&amp;"-"&amp;$B40,Database!$1:$1048576,44,FALSE)</f>
        <v>7.1698113207547168E-2</v>
      </c>
      <c r="AZ40" s="129">
        <f>VLOOKUP($B$9&amp;"-"&amp;$B40,Database!$1:$1048576,45,FALSE)</f>
        <v>9.4339622641509441E-2</v>
      </c>
      <c r="BA40" s="129">
        <f>VLOOKUP($B$9&amp;"-"&amp;$B40,Database!$1:$1048576,46,FALSE)</f>
        <v>8.6792452830188674E-2</v>
      </c>
      <c r="BB40" s="129">
        <f>VLOOKUP($B$9&amp;"-"&amp;$B40,Database!$1:$1048576,47,FALSE)</f>
        <v>1.509433962264151E-2</v>
      </c>
      <c r="BC40" s="129">
        <f>VLOOKUP($B$9&amp;"-"&amp;$B40,Database!$1:$1048576,48,FALSE)</f>
        <v>7.5471698113207548E-3</v>
      </c>
      <c r="BD40" s="129">
        <f>VLOOKUP($B$9&amp;"-"&amp;$B40,Database!$1:$1048576,49,FALSE)</f>
        <v>0</v>
      </c>
      <c r="BE40" s="130"/>
      <c r="BF40" s="129">
        <f>VLOOKUP($B$9&amp;"-"&amp;$B40,Database!$1:$1048576,50,FALSE)</f>
        <v>4.9429657794676805E-2</v>
      </c>
      <c r="BG40" s="129">
        <f>VLOOKUP($B$9&amp;"-"&amp;$B40,Database!$1:$1048576,51,FALSE)</f>
        <v>7.2243346007604556E-2</v>
      </c>
      <c r="BH40" s="129">
        <f>VLOOKUP($B$9&amp;"-"&amp;$B40,Database!$1:$1048576,52,FALSE)</f>
        <v>6.4638783269961975E-2</v>
      </c>
      <c r="BI40" s="129">
        <f>VLOOKUP($B$9&amp;"-"&amp;$B40,Database!$1:$1048576,53,FALSE)</f>
        <v>6.4638783269961975E-2</v>
      </c>
      <c r="BJ40" s="129">
        <f>VLOOKUP($B$9&amp;"-"&amp;$B40,Database!$1:$1048576,54,FALSE)</f>
        <v>4.1825095057034217E-2</v>
      </c>
      <c r="BK40" s="129">
        <f>VLOOKUP($B$9&amp;"-"&amp;$B40,Database!$1:$1048576,55,FALSE)</f>
        <v>7.6045627376425855E-3</v>
      </c>
    </row>
    <row r="41" spans="2:63">
      <c r="B41" s="124">
        <v>43617</v>
      </c>
      <c r="D41" s="125">
        <f>VLOOKUP($B$9&amp;"-"&amp;$B41,Database!$1:$1048576,10,FALSE)</f>
        <v>126.84689585848757</v>
      </c>
      <c r="F41" s="127">
        <f>VLOOKUP($B$9&amp;"-"&amp;$B41,Database!$1:$1048576,4,FALSE)</f>
        <v>36.218404941888586</v>
      </c>
      <c r="G41" s="127">
        <f>VLOOKUP($B$9&amp;"-"&amp;$B41,Database!$1:$1048576,5,FALSE)</f>
        <v>20.165558795483758</v>
      </c>
      <c r="H41" s="127">
        <f>VLOOKUP($B$9&amp;"-"&amp;$B41,Database!$1:$1048576,6,FALSE)</f>
        <v>0</v>
      </c>
      <c r="I41" s="127">
        <f>VLOOKUP($B$9&amp;"-"&amp;$B41,Database!$1:$1048576,7,FALSE)</f>
        <v>7.0756346650820188</v>
      </c>
      <c r="J41" s="127">
        <f>VLOOKUP($B$9&amp;"-"&amp;$B41,Database!$1:$1048576,8,FALSE)</f>
        <v>-17.56056439242133</v>
      </c>
      <c r="K41" s="127">
        <f>VLOOKUP($B$9&amp;"-"&amp;$B41,Database!$1:$1048576,9,FALSE)</f>
        <v>8.6455411063970917</v>
      </c>
      <c r="M41" s="128">
        <f>VLOOKUP($B$9&amp;"-"&amp;$B41,Database!$1:$1048576,12,FALSE)</f>
        <v>-8.5502958579881643</v>
      </c>
      <c r="N41" s="128">
        <f>VLOOKUP($B$9&amp;"-"&amp;$B41,Database!$1:$1048576,13,FALSE)</f>
        <v>26.851120287413721</v>
      </c>
      <c r="O41" s="128">
        <f>VLOOKUP($B$9&amp;"-"&amp;$B41,Database!$1:$1048576,14,FALSE)</f>
        <v>26.36624815479119</v>
      </c>
      <c r="P41" s="128">
        <f>VLOOKUP($B$9&amp;"-"&amp;$B41,Database!$1:$1048576,15,FALSE)</f>
        <v>-10.985306688601797</v>
      </c>
      <c r="Q41" s="128">
        <f>VLOOKUP($B$9&amp;"-"&amp;$B41,Database!$1:$1048576,16,FALSE)</f>
        <v>26.479018675782012</v>
      </c>
      <c r="R41" s="128">
        <f>VLOOKUP($B$9&amp;"-"&amp;$B41,Database!$1:$1048576,17,FALSE)</f>
        <v>14.100304438391284</v>
      </c>
      <c r="T41" s="128">
        <f>VLOOKUP($B$9&amp;"-"&amp;$B41,Database!$1:$1048576,18,FALSE)</f>
        <v>-20.727420227149807</v>
      </c>
      <c r="U41" s="128">
        <f>VLOOKUP($B$9&amp;"-"&amp;$B41,Database!$1:$1048576,19,FALSE)</f>
        <v>39.726631393298064</v>
      </c>
      <c r="V41" s="128">
        <f>VLOOKUP($B$9&amp;"-"&amp;$B41,Database!$1:$1048576,20,FALSE)</f>
        <v>44.41522390240339</v>
      </c>
      <c r="W41" s="128">
        <f>VLOOKUP($B$9&amp;"-"&amp;$B41,Database!$1:$1048576,21,FALSE)</f>
        <v>-5.0900277008310262</v>
      </c>
      <c r="X41" s="128">
        <f>VLOOKUP($B$9&amp;"-"&amp;$B41,Database!$1:$1048576,22,FALSE)</f>
        <v>54.607975225723422</v>
      </c>
      <c r="Y41" s="128">
        <f>VLOOKUP($B$9&amp;"-"&amp;$B41,Database!$1:$1048576,23,FALSE)</f>
        <v>30.93333333333333</v>
      </c>
      <c r="Z41" s="112"/>
      <c r="AA41" s="128">
        <f>VLOOKUP($B$9&amp;"-"&amp;$B41,Database!$1:$1048576,24,FALSE)</f>
        <v>1.4684458947613772</v>
      </c>
      <c r="AB41" s="128">
        <f>VLOOKUP($B$9&amp;"-"&amp;$B41,Database!$1:$1048576,25,FALSE)</f>
        <v>2.219579865239794</v>
      </c>
      <c r="AC41" s="107"/>
      <c r="AD41" s="129">
        <f>VLOOKUP($B$9&amp;"-"&amp;$B41,Database!$1:$1048576,26,FALSE)</f>
        <v>9.125475285171103E-2</v>
      </c>
      <c r="AE41" s="129">
        <f>VLOOKUP($B$9&amp;"-"&amp;$B41,Database!$1:$1048576,27,FALSE)</f>
        <v>0.17110266159695817</v>
      </c>
      <c r="AF41" s="129">
        <f>VLOOKUP($B$9&amp;"-"&amp;$B41,Database!$1:$1048576,28,FALSE)</f>
        <v>8.7452471482889732E-2</v>
      </c>
      <c r="AG41" s="129">
        <f>VLOOKUP($B$9&amp;"-"&amp;$B41,Database!$1:$1048576,29,FALSE)</f>
        <v>6.4638783269961975E-2</v>
      </c>
      <c r="AH41" s="129">
        <f>VLOOKUP($B$9&amp;"-"&amp;$B41,Database!$1:$1048576,30,FALSE)</f>
        <v>2.6615969581749048E-2</v>
      </c>
      <c r="AI41" s="129">
        <f>VLOOKUP($B$9&amp;"-"&amp;$B41,Database!$1:$1048576,31,FALSE)</f>
        <v>7.6045627376425855E-3</v>
      </c>
      <c r="AJ41" s="130"/>
      <c r="AK41" s="129">
        <f>VLOOKUP($B$9&amp;"-"&amp;$B41,Database!$1:$1048576,32,FALSE)</f>
        <v>8.59375E-2</v>
      </c>
      <c r="AL41" s="129">
        <f>VLOOKUP($B$9&amp;"-"&amp;$B41,Database!$1:$1048576,33,FALSE)</f>
        <v>0.109375</v>
      </c>
      <c r="AM41" s="129">
        <f>VLOOKUP($B$9&amp;"-"&amp;$B41,Database!$1:$1048576,34,FALSE)</f>
        <v>0.10546875</v>
      </c>
      <c r="AN41" s="129">
        <f>VLOOKUP($B$9&amp;"-"&amp;$B41,Database!$1:$1048576,35,FALSE)</f>
        <v>4.296875E-2</v>
      </c>
      <c r="AO41" s="129">
        <f>VLOOKUP($B$9&amp;"-"&amp;$B41,Database!$1:$1048576,36,FALSE)</f>
        <v>7.8125E-3</v>
      </c>
      <c r="AP41" s="129">
        <f>VLOOKUP($B$9&amp;"-"&amp;$B41,Database!$1:$1048576,37,FALSE)</f>
        <v>0</v>
      </c>
      <c r="AQ41" s="103"/>
      <c r="AR41" s="129">
        <f>VLOOKUP($B$9&amp;"-"&amp;$B41,Database!$1:$1048576,38,FALSE)</f>
        <v>0.12109375</v>
      </c>
      <c r="AS41" s="129">
        <f>VLOOKUP($B$9&amp;"-"&amp;$B41,Database!$1:$1048576,39,FALSE)</f>
        <v>8.59375E-2</v>
      </c>
      <c r="AT41" s="129">
        <f>VLOOKUP($B$9&amp;"-"&amp;$B41,Database!$1:$1048576,40,FALSE)</f>
        <v>4.6875E-2</v>
      </c>
      <c r="AU41" s="129">
        <f>VLOOKUP($B$9&amp;"-"&amp;$B41,Database!$1:$1048576,41,FALSE)</f>
        <v>3.90625E-2</v>
      </c>
      <c r="AV41" s="129">
        <f>VLOOKUP($B$9&amp;"-"&amp;$B41,Database!$1:$1048576,42,FALSE)</f>
        <v>1.171875E-2</v>
      </c>
      <c r="AW41" s="129">
        <f>VLOOKUP($B$9&amp;"-"&amp;$B41,Database!$1:$1048576,43,FALSE)</f>
        <v>3.90625E-3</v>
      </c>
      <c r="AX41" s="103"/>
      <c r="AY41" s="129">
        <f>VLOOKUP($B$9&amp;"-"&amp;$B41,Database!$1:$1048576,44,FALSE)</f>
        <v>0.1171875</v>
      </c>
      <c r="AZ41" s="129">
        <f>VLOOKUP($B$9&amp;"-"&amp;$B41,Database!$1:$1048576,45,FALSE)</f>
        <v>8.59375E-2</v>
      </c>
      <c r="BA41" s="129">
        <f>VLOOKUP($B$9&amp;"-"&amp;$B41,Database!$1:$1048576,46,FALSE)</f>
        <v>5.859375E-2</v>
      </c>
      <c r="BB41" s="129">
        <f>VLOOKUP($B$9&amp;"-"&amp;$B41,Database!$1:$1048576,47,FALSE)</f>
        <v>3.515625E-2</v>
      </c>
      <c r="BC41" s="129">
        <f>VLOOKUP($B$9&amp;"-"&amp;$B41,Database!$1:$1048576,48,FALSE)</f>
        <v>7.8125E-3</v>
      </c>
      <c r="BD41" s="129">
        <f>VLOOKUP($B$9&amp;"-"&amp;$B41,Database!$1:$1048576,49,FALSE)</f>
        <v>3.90625E-3</v>
      </c>
      <c r="BE41" s="130"/>
      <c r="BF41" s="129">
        <f>VLOOKUP($B$9&amp;"-"&amp;$B41,Database!$1:$1048576,50,FALSE)</f>
        <v>6.6666666666666666E-2</v>
      </c>
      <c r="BG41" s="129">
        <f>VLOOKUP($B$9&amp;"-"&amp;$B41,Database!$1:$1048576,51,FALSE)</f>
        <v>9.8039215686274508E-2</v>
      </c>
      <c r="BH41" s="129">
        <f>VLOOKUP($B$9&amp;"-"&amp;$B41,Database!$1:$1048576,52,FALSE)</f>
        <v>3.9215686274509803E-2</v>
      </c>
      <c r="BI41" s="129">
        <f>VLOOKUP($B$9&amp;"-"&amp;$B41,Database!$1:$1048576,53,FALSE)</f>
        <v>4.7058823529411764E-2</v>
      </c>
      <c r="BJ41" s="129">
        <f>VLOOKUP($B$9&amp;"-"&amp;$B41,Database!$1:$1048576,54,FALSE)</f>
        <v>1.9607843137254902E-2</v>
      </c>
      <c r="BK41" s="129">
        <f>VLOOKUP($B$9&amp;"-"&amp;$B41,Database!$1:$1048576,55,FALSE)</f>
        <v>1.1764705882352941E-2</v>
      </c>
    </row>
    <row r="42" spans="2:63">
      <c r="B42" s="124">
        <v>43709</v>
      </c>
      <c r="D42" s="125">
        <f>VLOOKUP($B$9&amp;"-"&amp;$B42,Database!$1:$1048576,10,FALSE)</f>
        <v>124.15870476622871</v>
      </c>
      <c r="F42" s="127">
        <f>VLOOKUP($B$9&amp;"-"&amp;$B42,Database!$1:$1048576,4,FALSE)</f>
        <v>35.559388019943988</v>
      </c>
      <c r="G42" s="127">
        <f>VLOOKUP($B$9&amp;"-"&amp;$B42,Database!$1:$1048576,5,FALSE)</f>
        <v>22.935591831159073</v>
      </c>
      <c r="H42" s="127">
        <f>VLOOKUP($B$9&amp;"-"&amp;$B42,Database!$1:$1048576,6,FALSE)</f>
        <v>-9.324841199371626</v>
      </c>
      <c r="I42" s="127">
        <f>VLOOKUP($B$9&amp;"-"&amp;$B42,Database!$1:$1048576,7,FALSE)</f>
        <v>3.2784645857523396</v>
      </c>
      <c r="J42" s="127">
        <f>VLOOKUP($B$9&amp;"-"&amp;$B42,Database!$1:$1048576,8,FALSE)</f>
        <v>-9.1899460419370254</v>
      </c>
      <c r="K42" s="127">
        <f>VLOOKUP($B$9&amp;"-"&amp;$B42,Database!$1:$1048576,9,FALSE)</f>
        <v>10.188853220408445</v>
      </c>
      <c r="M42" s="128">
        <f>VLOOKUP($B$9&amp;"-"&amp;$B42,Database!$1:$1048576,12,FALSE)</f>
        <v>20.575620174716825</v>
      </c>
      <c r="N42" s="128">
        <f>VLOOKUP($B$9&amp;"-"&amp;$B42,Database!$1:$1048576,13,FALSE)</f>
        <v>23.206589232230257</v>
      </c>
      <c r="O42" s="128">
        <f>VLOOKUP($B$9&amp;"-"&amp;$B42,Database!$1:$1048576,14,FALSE)</f>
        <v>17.422429568259965</v>
      </c>
      <c r="P42" s="128">
        <f>VLOOKUP($B$9&amp;"-"&amp;$B42,Database!$1:$1048576,15,FALSE)</f>
        <v>-15.958526093661229</v>
      </c>
      <c r="Q42" s="128">
        <f>VLOOKUP($B$9&amp;"-"&amp;$B42,Database!$1:$1048576,16,FALSE)</f>
        <v>26.819701646090532</v>
      </c>
      <c r="R42" s="128">
        <f>VLOOKUP($B$9&amp;"-"&amp;$B42,Database!$1:$1048576,17,FALSE)</f>
        <v>5.2379753210778128</v>
      </c>
      <c r="T42" s="128">
        <f>VLOOKUP($B$9&amp;"-"&amp;$B42,Database!$1:$1048576,18,FALSE)</f>
        <v>1.2240832956088745</v>
      </c>
      <c r="U42" s="128">
        <f>VLOOKUP($B$9&amp;"-"&amp;$B42,Database!$1:$1048576,19,FALSE)</f>
        <v>39.046629732225306</v>
      </c>
      <c r="V42" s="128">
        <f>VLOOKUP($B$9&amp;"-"&amp;$B42,Database!$1:$1048576,20,FALSE)</f>
        <v>37.446600213599147</v>
      </c>
      <c r="W42" s="128">
        <f>VLOOKUP($B$9&amp;"-"&amp;$B42,Database!$1:$1048576,21,FALSE)</f>
        <v>-12.490173814306926</v>
      </c>
      <c r="X42" s="128">
        <f>VLOOKUP($B$9&amp;"-"&amp;$B42,Database!$1:$1048576,22,FALSE)</f>
        <v>51.590868636525457</v>
      </c>
      <c r="Y42" s="128">
        <f>VLOOKUP($B$9&amp;"-"&amp;$B42,Database!$1:$1048576,23,FALSE)</f>
        <v>27.445568114217728</v>
      </c>
      <c r="Z42" s="112"/>
      <c r="AA42" s="128">
        <f>VLOOKUP($B$9&amp;"-"&amp;$B42,Database!$1:$1048576,24,FALSE)</f>
        <v>-1.4650962367135878</v>
      </c>
      <c r="AB42" s="128">
        <f>VLOOKUP($B$9&amp;"-"&amp;$B42,Database!$1:$1048576,25,FALSE)</f>
        <v>-0.13218650973291099</v>
      </c>
      <c r="AC42" s="107"/>
      <c r="AD42" s="129">
        <f>VLOOKUP($B$9&amp;"-"&amp;$B42,Database!$1:$1048576,26,FALSE)</f>
        <v>0.12446351931330472</v>
      </c>
      <c r="AE42" s="129">
        <f>VLOOKUP($B$9&amp;"-"&amp;$B42,Database!$1:$1048576,27,FALSE)</f>
        <v>0.12017167381974249</v>
      </c>
      <c r="AF42" s="129">
        <f>VLOOKUP($B$9&amp;"-"&amp;$B42,Database!$1:$1048576,28,FALSE)</f>
        <v>9.012875536480687E-2</v>
      </c>
      <c r="AG42" s="129">
        <f>VLOOKUP($B$9&amp;"-"&amp;$B42,Database!$1:$1048576,29,FALSE)</f>
        <v>5.5793991416309016E-2</v>
      </c>
      <c r="AH42" s="129">
        <f>VLOOKUP($B$9&amp;"-"&amp;$B42,Database!$1:$1048576,30,FALSE)</f>
        <v>3.0042918454935622E-2</v>
      </c>
      <c r="AI42" s="129">
        <f>VLOOKUP($B$9&amp;"-"&amp;$B42,Database!$1:$1048576,31,FALSE)</f>
        <v>8.5836909871244635E-3</v>
      </c>
      <c r="AJ42" s="130"/>
      <c r="AK42" s="129">
        <f>VLOOKUP($B$9&amp;"-"&amp;$B42,Database!$1:$1048576,32,FALSE)</f>
        <v>0.1072961373390558</v>
      </c>
      <c r="AL42" s="129">
        <f>VLOOKUP($B$9&amp;"-"&amp;$B42,Database!$1:$1048576,33,FALSE)</f>
        <v>0.10300429184549356</v>
      </c>
      <c r="AM42" s="129">
        <f>VLOOKUP($B$9&amp;"-"&amp;$B42,Database!$1:$1048576,34,FALSE)</f>
        <v>6.8669527896995708E-2</v>
      </c>
      <c r="AN42" s="129">
        <f>VLOOKUP($B$9&amp;"-"&amp;$B42,Database!$1:$1048576,35,FALSE)</f>
        <v>6.4377682403433473E-2</v>
      </c>
      <c r="AO42" s="129">
        <f>VLOOKUP($B$9&amp;"-"&amp;$B42,Database!$1:$1048576,36,FALSE)</f>
        <v>2.1459227467811159E-2</v>
      </c>
      <c r="AP42" s="129">
        <f>VLOOKUP($B$9&amp;"-"&amp;$B42,Database!$1:$1048576,37,FALSE)</f>
        <v>4.2918454935622317E-3</v>
      </c>
      <c r="AQ42" s="103"/>
      <c r="AR42" s="129">
        <f>VLOOKUP($B$9&amp;"-"&amp;$B42,Database!$1:$1048576,38,FALSE)</f>
        <v>9.9137931034482762E-2</v>
      </c>
      <c r="AS42" s="129">
        <f>VLOOKUP($B$9&amp;"-"&amp;$B42,Database!$1:$1048576,39,FALSE)</f>
        <v>9.9137931034482762E-2</v>
      </c>
      <c r="AT42" s="129">
        <f>VLOOKUP($B$9&amp;"-"&amp;$B42,Database!$1:$1048576,40,FALSE)</f>
        <v>6.4655172413793108E-2</v>
      </c>
      <c r="AU42" s="129">
        <f>VLOOKUP($B$9&amp;"-"&amp;$B42,Database!$1:$1048576,41,FALSE)</f>
        <v>3.4482758620689655E-2</v>
      </c>
      <c r="AV42" s="129">
        <f>VLOOKUP($B$9&amp;"-"&amp;$B42,Database!$1:$1048576,42,FALSE)</f>
        <v>4.3103448275862068E-3</v>
      </c>
      <c r="AW42" s="129">
        <f>VLOOKUP($B$9&amp;"-"&amp;$B42,Database!$1:$1048576,43,FALSE)</f>
        <v>8.6206896551724137E-3</v>
      </c>
      <c r="AX42" s="103"/>
      <c r="AY42" s="129">
        <f>VLOOKUP($B$9&amp;"-"&amp;$B42,Database!$1:$1048576,44,FALSE)</f>
        <v>0.10822510822510822</v>
      </c>
      <c r="AZ42" s="129">
        <f>VLOOKUP($B$9&amp;"-"&amp;$B42,Database!$1:$1048576,45,FALSE)</f>
        <v>7.792207792207792E-2</v>
      </c>
      <c r="BA42" s="129">
        <f>VLOOKUP($B$9&amp;"-"&amp;$B42,Database!$1:$1048576,46,FALSE)</f>
        <v>6.4935064935064929E-2</v>
      </c>
      <c r="BB42" s="129">
        <f>VLOOKUP($B$9&amp;"-"&amp;$B42,Database!$1:$1048576,47,FALSE)</f>
        <v>4.7619047619047616E-2</v>
      </c>
      <c r="BC42" s="129">
        <f>VLOOKUP($B$9&amp;"-"&amp;$B42,Database!$1:$1048576,48,FALSE)</f>
        <v>8.658008658008658E-3</v>
      </c>
      <c r="BD42" s="129">
        <f>VLOOKUP($B$9&amp;"-"&amp;$B42,Database!$1:$1048576,49,FALSE)</f>
        <v>0</v>
      </c>
      <c r="BE42" s="130"/>
      <c r="BF42" s="129">
        <f>VLOOKUP($B$9&amp;"-"&amp;$B42,Database!$1:$1048576,50,FALSE)</f>
        <v>7.3913043478260873E-2</v>
      </c>
      <c r="BG42" s="129">
        <f>VLOOKUP($B$9&amp;"-"&amp;$B42,Database!$1:$1048576,51,FALSE)</f>
        <v>8.2608695652173908E-2</v>
      </c>
      <c r="BH42" s="129">
        <f>VLOOKUP($B$9&amp;"-"&amp;$B42,Database!$1:$1048576,52,FALSE)</f>
        <v>3.9130434782608699E-2</v>
      </c>
      <c r="BI42" s="129">
        <f>VLOOKUP($B$9&amp;"-"&amp;$B42,Database!$1:$1048576,53,FALSE)</f>
        <v>4.7826086956521741E-2</v>
      </c>
      <c r="BJ42" s="129">
        <f>VLOOKUP($B$9&amp;"-"&amp;$B42,Database!$1:$1048576,54,FALSE)</f>
        <v>3.0434782608695653E-2</v>
      </c>
      <c r="BK42" s="129">
        <f>VLOOKUP($B$9&amp;"-"&amp;$B42,Database!$1:$1048576,55,FALSE)</f>
        <v>8.6956521739130436E-3</v>
      </c>
    </row>
    <row r="43" spans="2:63">
      <c r="B43" s="124">
        <v>43800</v>
      </c>
      <c r="D43" s="125">
        <f>VLOOKUP($B$9&amp;"-"&amp;$B43,Database!$1:$1048576,10,FALSE)</f>
        <v>123.8248751423347</v>
      </c>
      <c r="F43" s="127">
        <f>VLOOKUP($B$9&amp;"-"&amp;$B43,Database!$1:$1048576,4,FALSE)</f>
        <v>36.13365412237863</v>
      </c>
      <c r="G43" s="127">
        <f>VLOOKUP($B$9&amp;"-"&amp;$B43,Database!$1:$1048576,5,FALSE)</f>
        <v>15.758761850043093</v>
      </c>
      <c r="H43" s="127">
        <f>VLOOKUP($B$9&amp;"-"&amp;$B43,Database!$1:$1048576,6,FALSE)</f>
        <v>-6.3343866704969845</v>
      </c>
      <c r="I43" s="127">
        <f>VLOOKUP($B$9&amp;"-"&amp;$B43,Database!$1:$1048576,7,FALSE)</f>
        <v>-0.21006894570525658</v>
      </c>
      <c r="J43" s="127">
        <f>VLOOKUP($B$9&amp;"-"&amp;$B43,Database!$1:$1048576,8,FALSE)</f>
        <v>-9.46207986210859</v>
      </c>
      <c r="K43" s="127">
        <f>VLOOKUP($B$9&amp;"-"&amp;$B43,Database!$1:$1048576,9,FALSE)</f>
        <v>7.3524130996840009</v>
      </c>
      <c r="M43" s="128">
        <f>VLOOKUP($B$9&amp;"-"&amp;$B43,Database!$1:$1048576,12,FALSE)</f>
        <v>45.814080977367063</v>
      </c>
      <c r="N43" s="128">
        <f>VLOOKUP($B$9&amp;"-"&amp;$B43,Database!$1:$1048576,13,FALSE)</f>
        <v>26.588750913075238</v>
      </c>
      <c r="O43" s="128">
        <f>VLOOKUP($B$9&amp;"-"&amp;$B43,Database!$1:$1048576,14,FALSE)</f>
        <v>23.970710451247726</v>
      </c>
      <c r="P43" s="128">
        <f>VLOOKUP($B$9&amp;"-"&amp;$B43,Database!$1:$1048576,15,FALSE)</f>
        <v>-9.1898323418063814</v>
      </c>
      <c r="Q43" s="128">
        <f>VLOOKUP($B$9&amp;"-"&amp;$B43,Database!$1:$1048576,16,FALSE)</f>
        <v>38.105613081467169</v>
      </c>
      <c r="R43" s="128">
        <f>VLOOKUP($B$9&amp;"-"&amp;$B43,Database!$1:$1048576,17,FALSE)</f>
        <v>7.561436672967865</v>
      </c>
      <c r="T43" s="128">
        <f>VLOOKUP($B$9&amp;"-"&amp;$B43,Database!$1:$1048576,18,FALSE)</f>
        <v>7.2793484219594333</v>
      </c>
      <c r="U43" s="128">
        <f>VLOOKUP($B$9&amp;"-"&amp;$B43,Database!$1:$1048576,19,FALSE)</f>
        <v>28.009254519768227</v>
      </c>
      <c r="V43" s="128">
        <f>VLOOKUP($B$9&amp;"-"&amp;$B43,Database!$1:$1048576,20,FALSE)</f>
        <v>34.83834480158356</v>
      </c>
      <c r="W43" s="128">
        <f>VLOOKUP($B$9&amp;"-"&amp;$B43,Database!$1:$1048576,21,FALSE)</f>
        <v>-2.783463866144535</v>
      </c>
      <c r="X43" s="128">
        <f>VLOOKUP($B$9&amp;"-"&amp;$B43,Database!$1:$1048576,22,FALSE)</f>
        <v>57.846586910626328</v>
      </c>
      <c r="Y43" s="128">
        <f>VLOOKUP($B$9&amp;"-"&amp;$B43,Database!$1:$1048576,23,FALSE)</f>
        <v>25.635716269791171</v>
      </c>
      <c r="Z43" s="112"/>
      <c r="AA43" s="128">
        <f>VLOOKUP($B$9&amp;"-"&amp;$B43,Database!$1:$1048576,24,FALSE)</f>
        <v>-2.398755645508893</v>
      </c>
      <c r="AB43" s="128">
        <f>VLOOKUP($B$9&amp;"-"&amp;$B43,Database!$1:$1048576,25,FALSE)</f>
        <v>0.68402016453964465</v>
      </c>
      <c r="AC43" s="107"/>
      <c r="AD43" s="129">
        <f>VLOOKUP($B$9&amp;"-"&amp;$B43,Database!$1:$1048576,26,FALSE)</f>
        <v>0.10176991150442478</v>
      </c>
      <c r="AE43" s="129">
        <f>VLOOKUP($B$9&amp;"-"&amp;$B43,Database!$1:$1048576,27,FALSE)</f>
        <v>0.13274336283185842</v>
      </c>
      <c r="AF43" s="129">
        <f>VLOOKUP($B$9&amp;"-"&amp;$B43,Database!$1:$1048576,28,FALSE)</f>
        <v>0.10176991150442478</v>
      </c>
      <c r="AG43" s="129">
        <f>VLOOKUP($B$9&amp;"-"&amp;$B43,Database!$1:$1048576,29,FALSE)</f>
        <v>4.4247787610619468E-2</v>
      </c>
      <c r="AH43" s="129">
        <f>VLOOKUP($B$9&amp;"-"&amp;$B43,Database!$1:$1048576,30,FALSE)</f>
        <v>2.2123893805309734E-2</v>
      </c>
      <c r="AI43" s="129">
        <f>VLOOKUP($B$9&amp;"-"&amp;$B43,Database!$1:$1048576,31,FALSE)</f>
        <v>8.8495575221238937E-3</v>
      </c>
      <c r="AJ43" s="130"/>
      <c r="AK43" s="129">
        <f>VLOOKUP($B$9&amp;"-"&amp;$B43,Database!$1:$1048576,32,FALSE)</f>
        <v>0.10222222222222223</v>
      </c>
      <c r="AL43" s="129">
        <f>VLOOKUP($B$9&amp;"-"&amp;$B43,Database!$1:$1048576,33,FALSE)</f>
        <v>9.3333333333333338E-2</v>
      </c>
      <c r="AM43" s="129">
        <f>VLOOKUP($B$9&amp;"-"&amp;$B43,Database!$1:$1048576,34,FALSE)</f>
        <v>9.7777777777777783E-2</v>
      </c>
      <c r="AN43" s="129">
        <f>VLOOKUP($B$9&amp;"-"&amp;$B43,Database!$1:$1048576,35,FALSE)</f>
        <v>4.8888888888888891E-2</v>
      </c>
      <c r="AO43" s="129">
        <f>VLOOKUP($B$9&amp;"-"&amp;$B43,Database!$1:$1048576,36,FALSE)</f>
        <v>8.8888888888888889E-3</v>
      </c>
      <c r="AP43" s="129">
        <f>VLOOKUP($B$9&amp;"-"&amp;$B43,Database!$1:$1048576,37,FALSE)</f>
        <v>4.4444444444444444E-3</v>
      </c>
      <c r="AQ43" s="103"/>
      <c r="AR43" s="129">
        <f>VLOOKUP($B$9&amp;"-"&amp;$B43,Database!$1:$1048576,38,FALSE)</f>
        <v>0.1031390134529148</v>
      </c>
      <c r="AS43" s="129">
        <f>VLOOKUP($B$9&amp;"-"&amp;$B43,Database!$1:$1048576,39,FALSE)</f>
        <v>8.0717488789237665E-2</v>
      </c>
      <c r="AT43" s="129">
        <f>VLOOKUP($B$9&amp;"-"&amp;$B43,Database!$1:$1048576,40,FALSE)</f>
        <v>5.3811659192825115E-2</v>
      </c>
      <c r="AU43" s="129">
        <f>VLOOKUP($B$9&amp;"-"&amp;$B43,Database!$1:$1048576,41,FALSE)</f>
        <v>5.3811659192825115E-2</v>
      </c>
      <c r="AV43" s="129">
        <f>VLOOKUP($B$9&amp;"-"&amp;$B43,Database!$1:$1048576,42,FALSE)</f>
        <v>4.4843049327354259E-3</v>
      </c>
      <c r="AW43" s="129">
        <f>VLOOKUP($B$9&amp;"-"&amp;$B43,Database!$1:$1048576,43,FALSE)</f>
        <v>8.9686098654708519E-3</v>
      </c>
      <c r="AX43" s="103"/>
      <c r="AY43" s="129">
        <f>VLOOKUP($B$9&amp;"-"&amp;$B43,Database!$1:$1048576,44,FALSE)</f>
        <v>9.417040358744394E-2</v>
      </c>
      <c r="AZ43" s="129">
        <f>VLOOKUP($B$9&amp;"-"&amp;$B43,Database!$1:$1048576,45,FALSE)</f>
        <v>9.417040358744394E-2</v>
      </c>
      <c r="BA43" s="129">
        <f>VLOOKUP($B$9&amp;"-"&amp;$B43,Database!$1:$1048576,46,FALSE)</f>
        <v>4.9327354260089683E-2</v>
      </c>
      <c r="BB43" s="129">
        <f>VLOOKUP($B$9&amp;"-"&amp;$B43,Database!$1:$1048576,47,FALSE)</f>
        <v>3.1390134529147982E-2</v>
      </c>
      <c r="BC43" s="129">
        <f>VLOOKUP($B$9&amp;"-"&amp;$B43,Database!$1:$1048576,48,FALSE)</f>
        <v>4.4843049327354259E-3</v>
      </c>
      <c r="BD43" s="129">
        <f>VLOOKUP($B$9&amp;"-"&amp;$B43,Database!$1:$1048576,49,FALSE)</f>
        <v>4.4843049327354259E-3</v>
      </c>
      <c r="BE43" s="130"/>
      <c r="BF43" s="129">
        <f>VLOOKUP($B$9&amp;"-"&amp;$B43,Database!$1:$1048576,50,FALSE)</f>
        <v>8.2191780821917804E-2</v>
      </c>
      <c r="BG43" s="129">
        <f>VLOOKUP($B$9&amp;"-"&amp;$B43,Database!$1:$1048576,51,FALSE)</f>
        <v>7.7625570776255703E-2</v>
      </c>
      <c r="BH43" s="129">
        <f>VLOOKUP($B$9&amp;"-"&amp;$B43,Database!$1:$1048576,52,FALSE)</f>
        <v>5.9360730593607303E-2</v>
      </c>
      <c r="BI43" s="129">
        <f>VLOOKUP($B$9&amp;"-"&amp;$B43,Database!$1:$1048576,53,FALSE)</f>
        <v>2.7397260273972601E-2</v>
      </c>
      <c r="BJ43" s="129">
        <f>VLOOKUP($B$9&amp;"-"&amp;$B43,Database!$1:$1048576,54,FALSE)</f>
        <v>2.2831050228310501E-2</v>
      </c>
      <c r="BK43" s="129">
        <f>VLOOKUP($B$9&amp;"-"&amp;$B43,Database!$1:$1048576,55,FALSE)</f>
        <v>9.1324200913242004E-3</v>
      </c>
    </row>
    <row r="44" spans="2:63">
      <c r="B44" s="124">
        <v>43891</v>
      </c>
      <c r="D44" s="125">
        <f>VLOOKUP($B$9&amp;"-"&amp;$B44,Database!$1:$1048576,10,FALSE)</f>
        <v>61.478575724412778</v>
      </c>
      <c r="F44" s="127">
        <f>VLOOKUP($B$9&amp;"-"&amp;$B44,Database!$1:$1048576,4,FALSE)</f>
        <v>-26.038282906923676</v>
      </c>
      <c r="G44" s="127">
        <f>VLOOKUP($B$9&amp;"-"&amp;$B44,Database!$1:$1048576,5,FALSE)</f>
        <v>-18.341431984751267</v>
      </c>
      <c r="H44" s="127">
        <f>VLOOKUP($B$9&amp;"-"&amp;$B44,Database!$1:$1048576,6,FALSE)</f>
        <v>-81.212918467609867</v>
      </c>
      <c r="I44" s="127">
        <f>VLOOKUP($B$9&amp;"-"&amp;$B44,Database!$1:$1048576,7,FALSE)</f>
        <v>-76.03650513703424</v>
      </c>
      <c r="J44" s="127">
        <f>VLOOKUP($B$9&amp;"-"&amp;$B44,Database!$1:$1048576,8,FALSE)</f>
        <v>-53.276598029477306</v>
      </c>
      <c r="K44" s="127">
        <f>VLOOKUP($B$9&amp;"-"&amp;$B44,Database!$1:$1048576,9,FALSE)</f>
        <v>-13.74533544524685</v>
      </c>
      <c r="M44" s="128">
        <f>VLOOKUP($B$9&amp;"-"&amp;$B44,Database!$1:$1048576,12,FALSE)</f>
        <v>-22.54136222390191</v>
      </c>
      <c r="N44" s="128">
        <f>VLOOKUP($B$9&amp;"-"&amp;$B44,Database!$1:$1048576,13,FALSE)</f>
        <v>-28.61105550630559</v>
      </c>
      <c r="O44" s="128">
        <f>VLOOKUP($B$9&amp;"-"&amp;$B44,Database!$1:$1048576,14,FALSE)</f>
        <v>-13.057706355003655</v>
      </c>
      <c r="P44" s="128">
        <f>VLOOKUP($B$9&amp;"-"&amp;$B44,Database!$1:$1048576,15,FALSE)</f>
        <v>-71.994156318480634</v>
      </c>
      <c r="Q44" s="128">
        <f>VLOOKUP($B$9&amp;"-"&amp;$B44,Database!$1:$1048576,16,FALSE)</f>
        <v>-16.483013339031164</v>
      </c>
      <c r="R44" s="128">
        <f>VLOOKUP($B$9&amp;"-"&amp;$B44,Database!$1:$1048576,17,FALSE)</f>
        <v>-82.544224765868876</v>
      </c>
      <c r="T44" s="128">
        <f>VLOOKUP($B$9&amp;"-"&amp;$B44,Database!$1:$1048576,18,FALSE)</f>
        <v>-2.1160388252551399</v>
      </c>
      <c r="U44" s="128">
        <f>VLOOKUP($B$9&amp;"-"&amp;$B44,Database!$1:$1048576,19,FALSE)</f>
        <v>-6.0409636138861957</v>
      </c>
      <c r="V44" s="128">
        <f>VLOOKUP($B$9&amp;"-"&amp;$B44,Database!$1:$1048576,20,FALSE)</f>
        <v>9.8491843644198198</v>
      </c>
      <c r="W44" s="128">
        <f>VLOOKUP($B$9&amp;"-"&amp;$B44,Database!$1:$1048576,21,FALSE)</f>
        <v>-26.910034602076127</v>
      </c>
      <c r="X44" s="128">
        <f>VLOOKUP($B$9&amp;"-"&amp;$B44,Database!$1:$1048576,22,FALSE)</f>
        <v>10.841760856632956</v>
      </c>
      <c r="Y44" s="128">
        <f>VLOOKUP($B$9&amp;"-"&amp;$B44,Database!$1:$1048576,23,FALSE)</f>
        <v>-22.762559419992474</v>
      </c>
      <c r="Z44" s="112"/>
      <c r="AA44" s="128">
        <f>VLOOKUP($B$9&amp;"-"&amp;$B44,Database!$1:$1048576,24,FALSE)</f>
        <v>8.2453880101970878</v>
      </c>
      <c r="AB44" s="128">
        <f>VLOOKUP($B$9&amp;"-"&amp;$B44,Database!$1:$1048576,25,FALSE)</f>
        <v>17.80652942627669</v>
      </c>
      <c r="AC44" s="107"/>
      <c r="AD44" s="129">
        <f>VLOOKUP($B$9&amp;"-"&amp;$B44,Database!$1:$1048576,26,FALSE)</f>
        <v>0.11351351351351352</v>
      </c>
      <c r="AE44" s="129">
        <f>VLOOKUP($B$9&amp;"-"&amp;$B44,Database!$1:$1048576,27,FALSE)</f>
        <v>0.13513513513513514</v>
      </c>
      <c r="AF44" s="129">
        <f>VLOOKUP($B$9&amp;"-"&amp;$B44,Database!$1:$1048576,28,FALSE)</f>
        <v>8.6486486486486491E-2</v>
      </c>
      <c r="AG44" s="129">
        <f>VLOOKUP($B$9&amp;"-"&amp;$B44,Database!$1:$1048576,29,FALSE)</f>
        <v>4.3243243243243246E-2</v>
      </c>
      <c r="AH44" s="129">
        <f>VLOOKUP($B$9&amp;"-"&amp;$B44,Database!$1:$1048576,30,FALSE)</f>
        <v>4.3243243243243246E-2</v>
      </c>
      <c r="AI44" s="129">
        <f>VLOOKUP($B$9&amp;"-"&amp;$B44,Database!$1:$1048576,31,FALSE)</f>
        <v>1.0810810810810811E-2</v>
      </c>
      <c r="AJ44" s="130"/>
      <c r="AK44" s="129">
        <f>VLOOKUP($B$9&amp;"-"&amp;$B44,Database!$1:$1048576,32,FALSE)</f>
        <v>9.3922651933701654E-2</v>
      </c>
      <c r="AL44" s="129">
        <f>VLOOKUP($B$9&amp;"-"&amp;$B44,Database!$1:$1048576,33,FALSE)</f>
        <v>7.18232044198895E-2</v>
      </c>
      <c r="AM44" s="129">
        <f>VLOOKUP($B$9&amp;"-"&amp;$B44,Database!$1:$1048576,34,FALSE)</f>
        <v>7.7348066298342538E-2</v>
      </c>
      <c r="AN44" s="129">
        <f>VLOOKUP($B$9&amp;"-"&amp;$B44,Database!$1:$1048576,35,FALSE)</f>
        <v>4.9723756906077346E-2</v>
      </c>
      <c r="AO44" s="129">
        <f>VLOOKUP($B$9&amp;"-"&amp;$B44,Database!$1:$1048576,36,FALSE)</f>
        <v>2.7624309392265192E-2</v>
      </c>
      <c r="AP44" s="129">
        <f>VLOOKUP($B$9&amp;"-"&amp;$B44,Database!$1:$1048576,37,FALSE)</f>
        <v>0</v>
      </c>
      <c r="AQ44" s="103"/>
      <c r="AR44" s="129">
        <f>VLOOKUP($B$9&amp;"-"&amp;$B44,Database!$1:$1048576,38,FALSE)</f>
        <v>8.4269662921348312E-2</v>
      </c>
      <c r="AS44" s="129">
        <f>VLOOKUP($B$9&amp;"-"&amp;$B44,Database!$1:$1048576,39,FALSE)</f>
        <v>6.741573033707865E-2</v>
      </c>
      <c r="AT44" s="129">
        <f>VLOOKUP($B$9&amp;"-"&amp;$B44,Database!$1:$1048576,40,FALSE)</f>
        <v>7.3033707865168537E-2</v>
      </c>
      <c r="AU44" s="129">
        <f>VLOOKUP($B$9&amp;"-"&amp;$B44,Database!$1:$1048576,41,FALSE)</f>
        <v>2.247191011235955E-2</v>
      </c>
      <c r="AV44" s="129">
        <f>VLOOKUP($B$9&amp;"-"&amp;$B44,Database!$1:$1048576,42,FALSE)</f>
        <v>1.6853932584269662E-2</v>
      </c>
      <c r="AW44" s="129">
        <f>VLOOKUP($B$9&amp;"-"&amp;$B44,Database!$1:$1048576,43,FALSE)</f>
        <v>5.6179775280898875E-3</v>
      </c>
      <c r="AX44" s="103"/>
      <c r="AY44" s="129">
        <f>VLOOKUP($B$9&amp;"-"&amp;$B44,Database!$1:$1048576,44,FALSE)</f>
        <v>8.9385474860335198E-2</v>
      </c>
      <c r="AZ44" s="129">
        <f>VLOOKUP($B$9&amp;"-"&amp;$B44,Database!$1:$1048576,45,FALSE)</f>
        <v>7.2625698324022353E-2</v>
      </c>
      <c r="BA44" s="129">
        <f>VLOOKUP($B$9&amp;"-"&amp;$B44,Database!$1:$1048576,46,FALSE)</f>
        <v>5.027932960893855E-2</v>
      </c>
      <c r="BB44" s="129">
        <f>VLOOKUP($B$9&amp;"-"&amp;$B44,Database!$1:$1048576,47,FALSE)</f>
        <v>2.7932960893854747E-2</v>
      </c>
      <c r="BC44" s="129">
        <f>VLOOKUP($B$9&amp;"-"&amp;$B44,Database!$1:$1048576,48,FALSE)</f>
        <v>1.6759776536312849E-2</v>
      </c>
      <c r="BD44" s="129">
        <f>VLOOKUP($B$9&amp;"-"&amp;$B44,Database!$1:$1048576,49,FALSE)</f>
        <v>0</v>
      </c>
      <c r="BE44" s="130"/>
      <c r="BF44" s="129">
        <f>VLOOKUP($B$9&amp;"-"&amp;$B44,Database!$1:$1048576,50,FALSE)</f>
        <v>7.8212290502793297E-2</v>
      </c>
      <c r="BG44" s="129">
        <f>VLOOKUP($B$9&amp;"-"&amp;$B44,Database!$1:$1048576,51,FALSE)</f>
        <v>6.1452513966480445E-2</v>
      </c>
      <c r="BH44" s="129">
        <f>VLOOKUP($B$9&amp;"-"&amp;$B44,Database!$1:$1048576,52,FALSE)</f>
        <v>5.027932960893855E-2</v>
      </c>
      <c r="BI44" s="129">
        <f>VLOOKUP($B$9&amp;"-"&amp;$B44,Database!$1:$1048576,53,FALSE)</f>
        <v>2.7932960893854747E-2</v>
      </c>
      <c r="BJ44" s="129">
        <f>VLOOKUP($B$9&amp;"-"&amp;$B44,Database!$1:$1048576,54,FALSE)</f>
        <v>2.23463687150838E-2</v>
      </c>
      <c r="BK44" s="129">
        <f>VLOOKUP($B$9&amp;"-"&amp;$B44,Database!$1:$1048576,55,FALSE)</f>
        <v>0</v>
      </c>
    </row>
    <row r="45" spans="2:63">
      <c r="B45" s="124">
        <v>43983</v>
      </c>
      <c r="D45" s="125">
        <f>VLOOKUP($B$9&amp;"-"&amp;$B45,Database!$1:$1048576,10,FALSE)</f>
        <v>70.984755615498216</v>
      </c>
      <c r="F45" s="127">
        <f>VLOOKUP($B$9&amp;"-"&amp;$B45,Database!$1:$1048576,4,FALSE)</f>
        <v>-15.446039188386806</v>
      </c>
      <c r="G45" s="127">
        <f>VLOOKUP($B$9&amp;"-"&amp;$B45,Database!$1:$1048576,5,FALSE)</f>
        <v>-12.153723306238609</v>
      </c>
      <c r="H45" s="127">
        <f>VLOOKUP($B$9&amp;"-"&amp;$B45,Database!$1:$1048576,6,FALSE)</f>
        <v>-73.440920748107828</v>
      </c>
      <c r="I45" s="127">
        <f>VLOOKUP($B$9&amp;"-"&amp;$B45,Database!$1:$1048576,7,FALSE)</f>
        <v>-56.852442609620311</v>
      </c>
      <c r="J45" s="127">
        <f>VLOOKUP($B$9&amp;"-"&amp;$B45,Database!$1:$1048576,8,FALSE)</f>
        <v>-8.4083831327329346</v>
      </c>
      <c r="K45" s="127">
        <f>VLOOKUP($B$9&amp;"-"&amp;$B45,Database!$1:$1048576,9,FALSE)</f>
        <v>-15.537412675700695</v>
      </c>
      <c r="M45" s="128">
        <f>VLOOKUP($B$9&amp;"-"&amp;$B45,Database!$1:$1048576,12,FALSE)</f>
        <v>-37.628600823045275</v>
      </c>
      <c r="N45" s="128">
        <f>VLOOKUP($B$9&amp;"-"&amp;$B45,Database!$1:$1048576,13,FALSE)</f>
        <v>-67.113338571640924</v>
      </c>
      <c r="O45" s="128">
        <f>VLOOKUP($B$9&amp;"-"&amp;$B45,Database!$1:$1048576,14,FALSE)</f>
        <v>2.8907706475595809</v>
      </c>
      <c r="P45" s="128">
        <f>VLOOKUP($B$9&amp;"-"&amp;$B45,Database!$1:$1048576,15,FALSE)</f>
        <v>-60.596442504794027</v>
      </c>
      <c r="Q45" s="128">
        <f>VLOOKUP($B$9&amp;"-"&amp;$B45,Database!$1:$1048576,16,FALSE)</f>
        <v>-4.8979591836734695</v>
      </c>
      <c r="R45" s="128">
        <f>VLOOKUP($B$9&amp;"-"&amp;$B45,Database!$1:$1048576,17,FALSE)</f>
        <v>-76.7637743985984</v>
      </c>
      <c r="T45" s="128">
        <f>VLOOKUP($B$9&amp;"-"&amp;$B45,Database!$1:$1048576,18,FALSE)</f>
        <v>-4.8571428571428568</v>
      </c>
      <c r="U45" s="128">
        <f>VLOOKUP($B$9&amp;"-"&amp;$B45,Database!$1:$1048576,19,FALSE)</f>
        <v>-16.16780045351474</v>
      </c>
      <c r="V45" s="128">
        <f>VLOOKUP($B$9&amp;"-"&amp;$B45,Database!$1:$1048576,20,FALSE)</f>
        <v>26.910224994430834</v>
      </c>
      <c r="W45" s="128">
        <f>VLOOKUP($B$9&amp;"-"&amp;$B45,Database!$1:$1048576,21,FALSE)</f>
        <v>-17.594999999999999</v>
      </c>
      <c r="X45" s="128">
        <f>VLOOKUP($B$9&amp;"-"&amp;$B45,Database!$1:$1048576,22,FALSE)</f>
        <v>13.49766936429409</v>
      </c>
      <c r="Y45" s="128">
        <f>VLOOKUP($B$9&amp;"-"&amp;$B45,Database!$1:$1048576,23,FALSE)</f>
        <v>-22.74032066092558</v>
      </c>
      <c r="Z45" s="112"/>
      <c r="AA45" s="128">
        <f>VLOOKUP($B$9&amp;"-"&amp;$B45,Database!$1:$1048576,24,FALSE)</f>
        <v>9.2093023255813957</v>
      </c>
      <c r="AB45" s="128">
        <f>VLOOKUP($B$9&amp;"-"&amp;$B45,Database!$1:$1048576,25,FALSE)</f>
        <v>15.721897108917812</v>
      </c>
      <c r="AC45" s="107"/>
      <c r="AD45" s="129">
        <f>VLOOKUP($B$9&amp;"-"&amp;$B45,Database!$1:$1048576,26,FALSE)</f>
        <v>8.0568720379146919E-2</v>
      </c>
      <c r="AE45" s="129">
        <f>VLOOKUP($B$9&amp;"-"&amp;$B45,Database!$1:$1048576,27,FALSE)</f>
        <v>0.14691943127962084</v>
      </c>
      <c r="AF45" s="129">
        <f>VLOOKUP($B$9&amp;"-"&amp;$B45,Database!$1:$1048576,28,FALSE)</f>
        <v>7.1090047393364927E-2</v>
      </c>
      <c r="AG45" s="129">
        <f>VLOOKUP($B$9&amp;"-"&amp;$B45,Database!$1:$1048576,29,FALSE)</f>
        <v>4.7393364928909949E-2</v>
      </c>
      <c r="AH45" s="129">
        <f>VLOOKUP($B$9&amp;"-"&amp;$B45,Database!$1:$1048576,30,FALSE)</f>
        <v>2.3696682464454975E-2</v>
      </c>
      <c r="AI45" s="129">
        <f>VLOOKUP($B$9&amp;"-"&amp;$B45,Database!$1:$1048576,31,FALSE)</f>
        <v>4.7393364928909956E-3</v>
      </c>
      <c r="AJ45" s="130"/>
      <c r="AK45" s="129">
        <f>VLOOKUP($B$9&amp;"-"&amp;$B45,Database!$1:$1048576,32,FALSE)</f>
        <v>6.3725490196078427E-2</v>
      </c>
      <c r="AL45" s="129">
        <f>VLOOKUP($B$9&amp;"-"&amp;$B45,Database!$1:$1048576,33,FALSE)</f>
        <v>0.11274509803921569</v>
      </c>
      <c r="AM45" s="129">
        <f>VLOOKUP($B$9&amp;"-"&amp;$B45,Database!$1:$1048576,34,FALSE)</f>
        <v>4.9019607843137254E-2</v>
      </c>
      <c r="AN45" s="129">
        <f>VLOOKUP($B$9&amp;"-"&amp;$B45,Database!$1:$1048576,35,FALSE)</f>
        <v>3.4313725490196081E-2</v>
      </c>
      <c r="AO45" s="129">
        <f>VLOOKUP($B$9&amp;"-"&amp;$B45,Database!$1:$1048576,36,FALSE)</f>
        <v>9.8039215686274508E-3</v>
      </c>
      <c r="AP45" s="129">
        <f>VLOOKUP($B$9&amp;"-"&amp;$B45,Database!$1:$1048576,37,FALSE)</f>
        <v>4.9019607843137254E-3</v>
      </c>
      <c r="AQ45" s="103"/>
      <c r="AR45" s="129">
        <f>VLOOKUP($B$9&amp;"-"&amp;$B45,Database!$1:$1048576,38,FALSE)</f>
        <v>8.2926829268292687E-2</v>
      </c>
      <c r="AS45" s="129">
        <f>VLOOKUP($B$9&amp;"-"&amp;$B45,Database!$1:$1048576,39,FALSE)</f>
        <v>6.3414634146341464E-2</v>
      </c>
      <c r="AT45" s="129">
        <f>VLOOKUP($B$9&amp;"-"&amp;$B45,Database!$1:$1048576,40,FALSE)</f>
        <v>3.9024390243902439E-2</v>
      </c>
      <c r="AU45" s="129">
        <f>VLOOKUP($B$9&amp;"-"&amp;$B45,Database!$1:$1048576,41,FALSE)</f>
        <v>4.3902439024390241E-2</v>
      </c>
      <c r="AV45" s="129">
        <f>VLOOKUP($B$9&amp;"-"&amp;$B45,Database!$1:$1048576,42,FALSE)</f>
        <v>9.7560975609756097E-3</v>
      </c>
      <c r="AW45" s="129">
        <f>VLOOKUP($B$9&amp;"-"&amp;$B45,Database!$1:$1048576,43,FALSE)</f>
        <v>9.7560975609756097E-3</v>
      </c>
      <c r="AX45" s="103"/>
      <c r="AY45" s="129">
        <f>VLOOKUP($B$9&amp;"-"&amp;$B45,Database!$1:$1048576,44,FALSE)</f>
        <v>8.7378640776699032E-2</v>
      </c>
      <c r="AZ45" s="129">
        <f>VLOOKUP($B$9&amp;"-"&amp;$B45,Database!$1:$1048576,45,FALSE)</f>
        <v>9.2233009708737865E-2</v>
      </c>
      <c r="BA45" s="129">
        <f>VLOOKUP($B$9&amp;"-"&amp;$B45,Database!$1:$1048576,46,FALSE)</f>
        <v>4.3689320388349516E-2</v>
      </c>
      <c r="BB45" s="129">
        <f>VLOOKUP($B$9&amp;"-"&amp;$B45,Database!$1:$1048576,47,FALSE)</f>
        <v>1.9417475728155338E-2</v>
      </c>
      <c r="BC45" s="129">
        <f>VLOOKUP($B$9&amp;"-"&amp;$B45,Database!$1:$1048576,48,FALSE)</f>
        <v>0</v>
      </c>
      <c r="BD45" s="129">
        <f>VLOOKUP($B$9&amp;"-"&amp;$B45,Database!$1:$1048576,49,FALSE)</f>
        <v>9.7087378640776691E-3</v>
      </c>
      <c r="BE45" s="130"/>
      <c r="BF45" s="129">
        <f>VLOOKUP($B$9&amp;"-"&amp;$B45,Database!$1:$1048576,50,FALSE)</f>
        <v>6.3414634146341464E-2</v>
      </c>
      <c r="BG45" s="129">
        <f>VLOOKUP($B$9&amp;"-"&amp;$B45,Database!$1:$1048576,51,FALSE)</f>
        <v>6.8292682926829273E-2</v>
      </c>
      <c r="BH45" s="129">
        <f>VLOOKUP($B$9&amp;"-"&amp;$B45,Database!$1:$1048576,52,FALSE)</f>
        <v>2.4390243902439025E-2</v>
      </c>
      <c r="BI45" s="129">
        <f>VLOOKUP($B$9&amp;"-"&amp;$B45,Database!$1:$1048576,53,FALSE)</f>
        <v>4.3902439024390241E-2</v>
      </c>
      <c r="BJ45" s="129">
        <f>VLOOKUP($B$9&amp;"-"&amp;$B45,Database!$1:$1048576,54,FALSE)</f>
        <v>9.7560975609756097E-3</v>
      </c>
      <c r="BK45" s="129">
        <f>VLOOKUP($B$9&amp;"-"&amp;$B45,Database!$1:$1048576,55,FALSE)</f>
        <v>0</v>
      </c>
    </row>
    <row r="46" spans="2:63">
      <c r="B46" s="124">
        <v>44075</v>
      </c>
      <c r="D46" s="125">
        <f>VLOOKUP($B$9&amp;"-"&amp;$B46,Database!$1:$1048576,10,FALSE)</f>
        <v>64.29535547442002</v>
      </c>
      <c r="F46" s="127">
        <f>VLOOKUP($B$9&amp;"-"&amp;$B46,Database!$1:$1048576,4,FALSE)</f>
        <v>-23.455888320753182</v>
      </c>
      <c r="G46" s="127">
        <f>VLOOKUP($B$9&amp;"-"&amp;$B46,Database!$1:$1048576,5,FALSE)</f>
        <v>-12.872331791250707</v>
      </c>
      <c r="H46" s="127">
        <f>VLOOKUP($B$9&amp;"-"&amp;$B46,Database!$1:$1048576,6,FALSE)</f>
        <v>-64.8152989201472</v>
      </c>
      <c r="I46" s="127">
        <f>VLOOKUP($B$9&amp;"-"&amp;$B46,Database!$1:$1048576,7,FALSE)</f>
        <v>-70.099941683926886</v>
      </c>
      <c r="J46" s="127">
        <f>VLOOKUP($B$9&amp;"-"&amp;$B46,Database!$1:$1048576,8,FALSE)</f>
        <v>-5.9917355371900838</v>
      </c>
      <c r="K46" s="127">
        <f>VLOOKUP($B$9&amp;"-"&amp;$B46,Database!$1:$1048576,9,FALSE)</f>
        <v>-13.499165476884714</v>
      </c>
      <c r="M46" s="128">
        <f>VLOOKUP($B$9&amp;"-"&amp;$B46,Database!$1:$1048576,12,FALSE)</f>
        <v>-51.981404958677693</v>
      </c>
      <c r="N46" s="128">
        <f>VLOOKUP($B$9&amp;"-"&amp;$B46,Database!$1:$1048576,13,FALSE)</f>
        <v>-67.967041134872261</v>
      </c>
      <c r="O46" s="128">
        <f>VLOOKUP($B$9&amp;"-"&amp;$B46,Database!$1:$1048576,14,FALSE)</f>
        <v>6.4218819681878978</v>
      </c>
      <c r="P46" s="128">
        <f>VLOOKUP($B$9&amp;"-"&amp;$B46,Database!$1:$1048576,15,FALSE)</f>
        <v>-71.235865899623093</v>
      </c>
      <c r="Q46" s="128">
        <f>VLOOKUP($B$9&amp;"-"&amp;$B46,Database!$1:$1048576,16,FALSE)</f>
        <v>-20.478818084727664</v>
      </c>
      <c r="R46" s="128">
        <f>VLOOKUP($B$9&amp;"-"&amp;$B46,Database!$1:$1048576,17,FALSE)</f>
        <v>-76.958686348152668</v>
      </c>
      <c r="T46" s="128">
        <f>VLOOKUP($B$9&amp;"-"&amp;$B46,Database!$1:$1048576,18,FALSE)</f>
        <v>-4.5450719636394235</v>
      </c>
      <c r="U46" s="128">
        <f>VLOOKUP($B$9&amp;"-"&amp;$B46,Database!$1:$1048576,19,FALSE)</f>
        <v>-14.184644947156958</v>
      </c>
      <c r="V46" s="128">
        <f>VLOOKUP($B$9&amp;"-"&amp;$B46,Database!$1:$1048576,20,FALSE)</f>
        <v>26.326703742105764</v>
      </c>
      <c r="W46" s="128">
        <f>VLOOKUP($B$9&amp;"-"&amp;$B46,Database!$1:$1048576,21,FALSE)</f>
        <v>-18.903591682419659</v>
      </c>
      <c r="X46" s="128">
        <f>VLOOKUP($B$9&amp;"-"&amp;$B46,Database!$1:$1048576,22,FALSE)</f>
        <v>3.5100000000000016</v>
      </c>
      <c r="Y46" s="128">
        <f>VLOOKUP($B$9&amp;"-"&amp;$B46,Database!$1:$1048576,23,FALSE)</f>
        <v>-17.957464343765025</v>
      </c>
      <c r="Z46" s="112"/>
      <c r="AA46" s="128">
        <f>VLOOKUP($B$9&amp;"-"&amp;$B46,Database!$1:$1048576,24,FALSE)</f>
        <v>5.555087955559296</v>
      </c>
      <c r="AB46" s="128">
        <f>VLOOKUP($B$9&amp;"-"&amp;$B46,Database!$1:$1048576,25,FALSE)</f>
        <v>14.67859302349826</v>
      </c>
      <c r="AC46" s="107"/>
      <c r="AD46" s="129">
        <f>VLOOKUP($B$9&amp;"-"&amp;$B46,Database!$1:$1048576,26,FALSE)</f>
        <v>0.12676056338028169</v>
      </c>
      <c r="AE46" s="129">
        <f>VLOOKUP($B$9&amp;"-"&amp;$B46,Database!$1:$1048576,27,FALSE)</f>
        <v>0.12676056338028169</v>
      </c>
      <c r="AF46" s="129">
        <f>VLOOKUP($B$9&amp;"-"&amp;$B46,Database!$1:$1048576,28,FALSE)</f>
        <v>3.7558685446009391E-2</v>
      </c>
      <c r="AG46" s="129">
        <f>VLOOKUP($B$9&amp;"-"&amp;$B46,Database!$1:$1048576,29,FALSE)</f>
        <v>1.8779342723004695E-2</v>
      </c>
      <c r="AH46" s="129">
        <f>VLOOKUP($B$9&amp;"-"&amp;$B46,Database!$1:$1048576,30,FALSE)</f>
        <v>4.6948356807511738E-3</v>
      </c>
      <c r="AI46" s="129">
        <f>VLOOKUP($B$9&amp;"-"&amp;$B46,Database!$1:$1048576,31,FALSE)</f>
        <v>4.6948356807511738E-3</v>
      </c>
      <c r="AJ46" s="130"/>
      <c r="AK46" s="129">
        <f>VLOOKUP($B$9&amp;"-"&amp;$B46,Database!$1:$1048576,32,FALSE)</f>
        <v>0.10849056603773585</v>
      </c>
      <c r="AL46" s="129">
        <f>VLOOKUP($B$9&amp;"-"&amp;$B46,Database!$1:$1048576,33,FALSE)</f>
        <v>7.0754716981132074E-2</v>
      </c>
      <c r="AM46" s="129">
        <f>VLOOKUP($B$9&amp;"-"&amp;$B46,Database!$1:$1048576,34,FALSE)</f>
        <v>3.3018867924528301E-2</v>
      </c>
      <c r="AN46" s="129">
        <f>VLOOKUP($B$9&amp;"-"&amp;$B46,Database!$1:$1048576,35,FALSE)</f>
        <v>2.358490566037736E-2</v>
      </c>
      <c r="AO46" s="129">
        <f>VLOOKUP($B$9&amp;"-"&amp;$B46,Database!$1:$1048576,36,FALSE)</f>
        <v>1.8867924528301886E-2</v>
      </c>
      <c r="AP46" s="129">
        <f>VLOOKUP($B$9&amp;"-"&amp;$B46,Database!$1:$1048576,37,FALSE)</f>
        <v>0</v>
      </c>
      <c r="AQ46" s="103"/>
      <c r="AR46" s="129">
        <f>VLOOKUP($B$9&amp;"-"&amp;$B46,Database!$1:$1048576,38,FALSE)</f>
        <v>0.11374407582938388</v>
      </c>
      <c r="AS46" s="129">
        <f>VLOOKUP($B$9&amp;"-"&amp;$B46,Database!$1:$1048576,39,FALSE)</f>
        <v>3.3175355450236969E-2</v>
      </c>
      <c r="AT46" s="129">
        <f>VLOOKUP($B$9&amp;"-"&amp;$B46,Database!$1:$1048576,40,FALSE)</f>
        <v>3.7914691943127965E-2</v>
      </c>
      <c r="AU46" s="129">
        <f>VLOOKUP($B$9&amp;"-"&amp;$B46,Database!$1:$1048576,41,FALSE)</f>
        <v>1.4218009478672985E-2</v>
      </c>
      <c r="AV46" s="129">
        <f>VLOOKUP($B$9&amp;"-"&amp;$B46,Database!$1:$1048576,42,FALSE)</f>
        <v>1.4218009478672985E-2</v>
      </c>
      <c r="AW46" s="129">
        <f>VLOOKUP($B$9&amp;"-"&amp;$B46,Database!$1:$1048576,43,FALSE)</f>
        <v>4.7393364928909956E-3</v>
      </c>
      <c r="AX46" s="103"/>
      <c r="AY46" s="129">
        <f>VLOOKUP($B$9&amp;"-"&amp;$B46,Database!$1:$1048576,44,FALSE)</f>
        <v>9.569377990430622E-2</v>
      </c>
      <c r="AZ46" s="129">
        <f>VLOOKUP($B$9&amp;"-"&amp;$B46,Database!$1:$1048576,45,FALSE)</f>
        <v>6.2200956937799042E-2</v>
      </c>
      <c r="BA46" s="129">
        <f>VLOOKUP($B$9&amp;"-"&amp;$B46,Database!$1:$1048576,46,FALSE)</f>
        <v>4.784688995215311E-2</v>
      </c>
      <c r="BB46" s="129">
        <f>VLOOKUP($B$9&amp;"-"&amp;$B46,Database!$1:$1048576,47,FALSE)</f>
        <v>9.5693779904306216E-3</v>
      </c>
      <c r="BC46" s="129">
        <f>VLOOKUP($B$9&amp;"-"&amp;$B46,Database!$1:$1048576,48,FALSE)</f>
        <v>4.7846889952153108E-3</v>
      </c>
      <c r="BD46" s="129">
        <f>VLOOKUP($B$9&amp;"-"&amp;$B46,Database!$1:$1048576,49,FALSE)</f>
        <v>4.7846889952153108E-3</v>
      </c>
      <c r="BE46" s="130"/>
      <c r="BF46" s="129">
        <f>VLOOKUP($B$9&amp;"-"&amp;$B46,Database!$1:$1048576,50,FALSE)</f>
        <v>7.6923076923076927E-2</v>
      </c>
      <c r="BG46" s="129">
        <f>VLOOKUP($B$9&amp;"-"&amp;$B46,Database!$1:$1048576,51,FALSE)</f>
        <v>5.7692307692307696E-2</v>
      </c>
      <c r="BH46" s="129">
        <f>VLOOKUP($B$9&amp;"-"&amp;$B46,Database!$1:$1048576,52,FALSE)</f>
        <v>1.4423076923076924E-2</v>
      </c>
      <c r="BI46" s="129">
        <f>VLOOKUP($B$9&amp;"-"&amp;$B46,Database!$1:$1048576,53,FALSE)</f>
        <v>9.6153846153846159E-3</v>
      </c>
      <c r="BJ46" s="129">
        <f>VLOOKUP($B$9&amp;"-"&amp;$B46,Database!$1:$1048576,54,FALSE)</f>
        <v>4.807692307692308E-3</v>
      </c>
      <c r="BK46" s="129">
        <f>VLOOKUP($B$9&amp;"-"&amp;$B46,Database!$1:$1048576,55,FALSE)</f>
        <v>0</v>
      </c>
    </row>
    <row r="47" spans="2:63">
      <c r="B47" s="124">
        <v>44166</v>
      </c>
      <c r="D47" s="125">
        <f>VLOOKUP($B$9&amp;"-"&amp;$B47,Database!$1:$1048576,10,FALSE)</f>
        <v>115.0813989329363</v>
      </c>
      <c r="F47" s="127">
        <f>VLOOKUP($B$9&amp;"-"&amp;$B47,Database!$1:$1048576,4,FALSE)</f>
        <v>27.481860758572157</v>
      </c>
      <c r="G47" s="127">
        <f>VLOOKUP($B$9&amp;"-"&amp;$B47,Database!$1:$1048576,5,FALSE)</f>
        <v>11.757140430488485</v>
      </c>
      <c r="H47" s="127">
        <f>VLOOKUP($B$9&amp;"-"&amp;$B47,Database!$1:$1048576,6,FALSE)</f>
        <v>2.0218606019017717</v>
      </c>
      <c r="I47" s="127">
        <f>VLOOKUP($B$9&amp;"-"&amp;$B47,Database!$1:$1048576,7,FALSE)</f>
        <v>6.7444368199196161</v>
      </c>
      <c r="J47" s="127">
        <f>VLOOKUP($B$9&amp;"-"&amp;$B47,Database!$1:$1048576,8,FALSE)</f>
        <v>-1.2474938739140125</v>
      </c>
      <c r="K47" s="127">
        <f>VLOOKUP($B$9&amp;"-"&amp;$B47,Database!$1:$1048576,9,FALSE)</f>
        <v>5.726904317018124</v>
      </c>
      <c r="M47" s="128">
        <f>VLOOKUP($B$9&amp;"-"&amp;$B47,Database!$1:$1048576,12,FALSE)</f>
        <v>10.038231545926871</v>
      </c>
      <c r="N47" s="128">
        <f>VLOOKUP($B$9&amp;"-"&amp;$B47,Database!$1:$1048576,13,FALSE)</f>
        <v>-52.402499999999996</v>
      </c>
      <c r="O47" s="128">
        <f>VLOOKUP($B$9&amp;"-"&amp;$B47,Database!$1:$1048576,14,FALSE)</f>
        <v>26.323844505662692</v>
      </c>
      <c r="P47" s="128">
        <f>VLOOKUP($B$9&amp;"-"&amp;$B47,Database!$1:$1048576,15,FALSE)</f>
        <v>-35.112749678038426</v>
      </c>
      <c r="Q47" s="128">
        <f>VLOOKUP($B$9&amp;"-"&amp;$B47,Database!$1:$1048576,16,FALSE)</f>
        <v>1.9098008148483472</v>
      </c>
      <c r="R47" s="128">
        <f>VLOOKUP($B$9&amp;"-"&amp;$B47,Database!$1:$1048576,17,FALSE)</f>
        <v>-33.553059895833329</v>
      </c>
      <c r="T47" s="128">
        <f>VLOOKUP($B$9&amp;"-"&amp;$B47,Database!$1:$1048576,18,FALSE)</f>
        <v>24.049999999999997</v>
      </c>
      <c r="U47" s="128">
        <f>VLOOKUP($B$9&amp;"-"&amp;$B47,Database!$1:$1048576,19,FALSE)</f>
        <v>-18.287968441814591</v>
      </c>
      <c r="V47" s="128">
        <f>VLOOKUP($B$9&amp;"-"&amp;$B47,Database!$1:$1048576,20,FALSE)</f>
        <v>42.031711905401778</v>
      </c>
      <c r="W47" s="128">
        <f>VLOOKUP($B$9&amp;"-"&amp;$B47,Database!$1:$1048576,21,FALSE)</f>
        <v>-16.628873771730916</v>
      </c>
      <c r="X47" s="128">
        <f>VLOOKUP($B$9&amp;"-"&amp;$B47,Database!$1:$1048576,22,FALSE)</f>
        <v>21.250292358581977</v>
      </c>
      <c r="Y47" s="128">
        <f>VLOOKUP($B$9&amp;"-"&amp;$B47,Database!$1:$1048576,23,FALSE)</f>
        <v>-11.553556333776115</v>
      </c>
      <c r="Z47" s="112"/>
      <c r="AA47" s="128">
        <f>VLOOKUP($B$9&amp;"-"&amp;$B47,Database!$1:$1048576,24,FALSE)</f>
        <v>2.3113195392821257</v>
      </c>
      <c r="AB47" s="128">
        <f>VLOOKUP($B$9&amp;"-"&amp;$B47,Database!$1:$1048576,25,FALSE)</f>
        <v>12.698085495632455</v>
      </c>
      <c r="AC47" s="107"/>
      <c r="AD47" s="129">
        <f>VLOOKUP($B$9&amp;"-"&amp;$B47,Database!$1:$1048576,26,FALSE)</f>
        <v>9.1836734693877556E-2</v>
      </c>
      <c r="AE47" s="129">
        <f>VLOOKUP($B$9&amp;"-"&amp;$B47,Database!$1:$1048576,27,FALSE)</f>
        <v>0.11734693877551021</v>
      </c>
      <c r="AF47" s="129">
        <f>VLOOKUP($B$9&amp;"-"&amp;$B47,Database!$1:$1048576,28,FALSE)</f>
        <v>5.6122448979591837E-2</v>
      </c>
      <c r="AG47" s="129">
        <f>VLOOKUP($B$9&amp;"-"&amp;$B47,Database!$1:$1048576,29,FALSE)</f>
        <v>2.0408163265306121E-2</v>
      </c>
      <c r="AH47" s="129">
        <f>VLOOKUP($B$9&amp;"-"&amp;$B47,Database!$1:$1048576,30,FALSE)</f>
        <v>2.0408163265306121E-2</v>
      </c>
      <c r="AI47" s="129">
        <f>VLOOKUP($B$9&amp;"-"&amp;$B47,Database!$1:$1048576,31,FALSE)</f>
        <v>5.1020408163265302E-3</v>
      </c>
      <c r="AJ47" s="130"/>
      <c r="AK47" s="129">
        <f>VLOOKUP($B$9&amp;"-"&amp;$B47,Database!$1:$1048576,32,FALSE)</f>
        <v>7.3298429319371722E-2</v>
      </c>
      <c r="AL47" s="129">
        <f>VLOOKUP($B$9&amp;"-"&amp;$B47,Database!$1:$1048576,33,FALSE)</f>
        <v>8.9005235602094238E-2</v>
      </c>
      <c r="AM47" s="129">
        <f>VLOOKUP($B$9&amp;"-"&amp;$B47,Database!$1:$1048576,34,FALSE)</f>
        <v>4.1884816753926704E-2</v>
      </c>
      <c r="AN47" s="129">
        <f>VLOOKUP($B$9&amp;"-"&amp;$B47,Database!$1:$1048576,35,FALSE)</f>
        <v>5.2356020942408377E-2</v>
      </c>
      <c r="AO47" s="129">
        <f>VLOOKUP($B$9&amp;"-"&amp;$B47,Database!$1:$1048576,36,FALSE)</f>
        <v>5.235602094240838E-3</v>
      </c>
      <c r="AP47" s="129">
        <f>VLOOKUP($B$9&amp;"-"&amp;$B47,Database!$1:$1048576,37,FALSE)</f>
        <v>0</v>
      </c>
      <c r="AQ47" s="103"/>
      <c r="AR47" s="129">
        <f>VLOOKUP($B$9&amp;"-"&amp;$B47,Database!$1:$1048576,38,FALSE)</f>
        <v>8.4210526315789472E-2</v>
      </c>
      <c r="AS47" s="129">
        <f>VLOOKUP($B$9&amp;"-"&amp;$B47,Database!$1:$1048576,39,FALSE)</f>
        <v>8.4210526315789472E-2</v>
      </c>
      <c r="AT47" s="129">
        <f>VLOOKUP($B$9&amp;"-"&amp;$B47,Database!$1:$1048576,40,FALSE)</f>
        <v>2.6315789473684209E-2</v>
      </c>
      <c r="AU47" s="129">
        <f>VLOOKUP($B$9&amp;"-"&amp;$B47,Database!$1:$1048576,41,FALSE)</f>
        <v>1.5789473684210527E-2</v>
      </c>
      <c r="AV47" s="129">
        <f>VLOOKUP($B$9&amp;"-"&amp;$B47,Database!$1:$1048576,42,FALSE)</f>
        <v>1.5789473684210527E-2</v>
      </c>
      <c r="AW47" s="129">
        <f>VLOOKUP($B$9&amp;"-"&amp;$B47,Database!$1:$1048576,43,FALSE)</f>
        <v>5.263157894736842E-3</v>
      </c>
      <c r="AX47" s="103"/>
      <c r="AY47" s="129">
        <f>VLOOKUP($B$9&amp;"-"&amp;$B47,Database!$1:$1048576,44,FALSE)</f>
        <v>8.9947089947089942E-2</v>
      </c>
      <c r="AZ47" s="129">
        <f>VLOOKUP($B$9&amp;"-"&amp;$B47,Database!$1:$1048576,45,FALSE)</f>
        <v>7.9365079365079361E-2</v>
      </c>
      <c r="BA47" s="129">
        <f>VLOOKUP($B$9&amp;"-"&amp;$B47,Database!$1:$1048576,46,FALSE)</f>
        <v>1.0582010582010581E-2</v>
      </c>
      <c r="BB47" s="129">
        <f>VLOOKUP($B$9&amp;"-"&amp;$B47,Database!$1:$1048576,47,FALSE)</f>
        <v>2.1164021164021163E-2</v>
      </c>
      <c r="BC47" s="129">
        <f>VLOOKUP($B$9&amp;"-"&amp;$B47,Database!$1:$1048576,48,FALSE)</f>
        <v>1.5873015873015872E-2</v>
      </c>
      <c r="BD47" s="129">
        <f>VLOOKUP($B$9&amp;"-"&amp;$B47,Database!$1:$1048576,49,FALSE)</f>
        <v>0</v>
      </c>
      <c r="BE47" s="130"/>
      <c r="BF47" s="129">
        <f>VLOOKUP($B$9&amp;"-"&amp;$B47,Database!$1:$1048576,50,FALSE)</f>
        <v>5.2910052910052907E-2</v>
      </c>
      <c r="BG47" s="129">
        <f>VLOOKUP($B$9&amp;"-"&amp;$B47,Database!$1:$1048576,51,FALSE)</f>
        <v>6.3492063492063489E-2</v>
      </c>
      <c r="BH47" s="129">
        <f>VLOOKUP($B$9&amp;"-"&amp;$B47,Database!$1:$1048576,52,FALSE)</f>
        <v>2.6455026455026454E-2</v>
      </c>
      <c r="BI47" s="129">
        <f>VLOOKUP($B$9&amp;"-"&amp;$B47,Database!$1:$1048576,53,FALSE)</f>
        <v>1.5873015873015872E-2</v>
      </c>
      <c r="BJ47" s="129">
        <f>VLOOKUP($B$9&amp;"-"&amp;$B47,Database!$1:$1048576,54,FALSE)</f>
        <v>1.5873015873015872E-2</v>
      </c>
      <c r="BK47" s="129">
        <f>VLOOKUP($B$9&amp;"-"&amp;$B47,Database!$1:$1048576,55,FALSE)</f>
        <v>5.2910052910052907E-3</v>
      </c>
    </row>
    <row r="48" spans="2:63">
      <c r="B48" s="124">
        <v>44256</v>
      </c>
      <c r="D48" s="125">
        <f>VLOOKUP($B$9&amp;"-"&amp;$B48,Database!$1:$1048576,10,FALSE)</f>
        <v>123.87005688434307</v>
      </c>
      <c r="F48" s="127">
        <f>VLOOKUP($B$9&amp;"-"&amp;$B48,Database!$1:$1048576,4,FALSE)</f>
        <v>35.21894290123457</v>
      </c>
      <c r="G48" s="127">
        <f>VLOOKUP($B$9&amp;"-"&amp;$B48,Database!$1:$1048576,5,FALSE)</f>
        <v>18.557098765432098</v>
      </c>
      <c r="H48" s="127">
        <f>VLOOKUP($B$9&amp;"-"&amp;$B48,Database!$1:$1048576,6,FALSE)</f>
        <v>15.410225921521997</v>
      </c>
      <c r="I48" s="127">
        <f>VLOOKUP($B$9&amp;"-"&amp;$B48,Database!$1:$1048576,7,FALSE)</f>
        <v>13.194444444444445</v>
      </c>
      <c r="J48" s="127">
        <f>VLOOKUP($B$9&amp;"-"&amp;$B48,Database!$1:$1048576,8,FALSE)</f>
        <v>3.6860879904875148</v>
      </c>
      <c r="K48" s="127">
        <f>VLOOKUP($B$9&amp;"-"&amp;$B48,Database!$1:$1048576,9,FALSE)</f>
        <v>8.9001907183725351</v>
      </c>
      <c r="M48" s="128">
        <f>VLOOKUP($B$9&amp;"-"&amp;$B48,Database!$1:$1048576,12,FALSE)</f>
        <v>53.560801428288038</v>
      </c>
      <c r="N48" s="128">
        <f>VLOOKUP($B$9&amp;"-"&amp;$B48,Database!$1:$1048576,13,FALSE)</f>
        <v>-27.627551020408163</v>
      </c>
      <c r="O48" s="128">
        <f>VLOOKUP($B$9&amp;"-"&amp;$B48,Database!$1:$1048576,14,FALSE)</f>
        <v>30.241355426501144</v>
      </c>
      <c r="P48" s="128">
        <f>VLOOKUP($B$9&amp;"-"&amp;$B48,Database!$1:$1048576,15,FALSE)</f>
        <v>-17.219387755102041</v>
      </c>
      <c r="Q48" s="128">
        <f>VLOOKUP($B$9&amp;"-"&amp;$B48,Database!$1:$1048576,16,FALSE)</f>
        <v>7.7053536095878794</v>
      </c>
      <c r="R48" s="128">
        <f>VLOOKUP($B$9&amp;"-"&amp;$B48,Database!$1:$1048576,17,FALSE)</f>
        <v>-35.659807956104252</v>
      </c>
      <c r="T48" s="128">
        <f>VLOOKUP($B$9&amp;"-"&amp;$B48,Database!$1:$1048576,18,FALSE)</f>
        <v>39.679627058123387</v>
      </c>
      <c r="U48" s="128">
        <f>VLOOKUP($B$9&amp;"-"&amp;$B48,Database!$1:$1048576,19,FALSE)</f>
        <v>-18.570467367113501</v>
      </c>
      <c r="V48" s="128">
        <f>VLOOKUP($B$9&amp;"-"&amp;$B48,Database!$1:$1048576,20,FALSE)</f>
        <v>52.34159779614324</v>
      </c>
      <c r="W48" s="128">
        <f>VLOOKUP($B$9&amp;"-"&amp;$B48,Database!$1:$1048576,21,FALSE)</f>
        <v>-9.9001377410468301</v>
      </c>
      <c r="X48" s="128">
        <f>VLOOKUP($B$9&amp;"-"&amp;$B48,Database!$1:$1048576,22,FALSE)</f>
        <v>29.083217661444909</v>
      </c>
      <c r="Y48" s="128">
        <f>VLOOKUP($B$9&amp;"-"&amp;$B48,Database!$1:$1048576,23,FALSE)</f>
        <v>-25.488025173358199</v>
      </c>
      <c r="Z48" s="112"/>
      <c r="AA48" s="128">
        <f>VLOOKUP($B$9&amp;"-"&amp;$B48,Database!$1:$1048576,24,FALSE)</f>
        <v>-2.3756534340872624</v>
      </c>
      <c r="AB48" s="128">
        <f>VLOOKUP($B$9&amp;"-"&amp;$B48,Database!$1:$1048576,25,FALSE)</f>
        <v>7.7014647274985775</v>
      </c>
      <c r="AC48" s="107"/>
      <c r="AD48" s="129">
        <f>VLOOKUP($B$9&amp;"-"&amp;$B48,Database!$1:$1048576,26,FALSE)</f>
        <v>0.18309859154929578</v>
      </c>
      <c r="AE48" s="129">
        <f>VLOOKUP($B$9&amp;"-"&amp;$B48,Database!$1:$1048576,27,FALSE)</f>
        <v>0.11267605633802817</v>
      </c>
      <c r="AF48" s="129">
        <f>VLOOKUP($B$9&amp;"-"&amp;$B48,Database!$1:$1048576,28,FALSE)</f>
        <v>2.1126760563380281E-2</v>
      </c>
      <c r="AG48" s="129">
        <f>VLOOKUP($B$9&amp;"-"&amp;$B48,Database!$1:$1048576,29,FALSE)</f>
        <v>4.2253521126760563E-2</v>
      </c>
      <c r="AH48" s="129">
        <f>VLOOKUP($B$9&amp;"-"&amp;$B48,Database!$1:$1048576,30,FALSE)</f>
        <v>7.0422535211267607E-3</v>
      </c>
      <c r="AI48" s="129">
        <f>VLOOKUP($B$9&amp;"-"&amp;$B48,Database!$1:$1048576,31,FALSE)</f>
        <v>0</v>
      </c>
      <c r="AJ48" s="130"/>
      <c r="AK48" s="129">
        <f>VLOOKUP($B$9&amp;"-"&amp;$B48,Database!$1:$1048576,32,FALSE)</f>
        <v>0.18439716312056736</v>
      </c>
      <c r="AL48" s="129">
        <f>VLOOKUP($B$9&amp;"-"&amp;$B48,Database!$1:$1048576,33,FALSE)</f>
        <v>6.3829787234042548E-2</v>
      </c>
      <c r="AM48" s="129">
        <f>VLOOKUP($B$9&amp;"-"&amp;$B48,Database!$1:$1048576,34,FALSE)</f>
        <v>4.9645390070921988E-2</v>
      </c>
      <c r="AN48" s="129">
        <f>VLOOKUP($B$9&amp;"-"&amp;$B48,Database!$1:$1048576,35,FALSE)</f>
        <v>2.1276595744680851E-2</v>
      </c>
      <c r="AO48" s="129">
        <f>VLOOKUP($B$9&amp;"-"&amp;$B48,Database!$1:$1048576,36,FALSE)</f>
        <v>7.0921985815602835E-3</v>
      </c>
      <c r="AP48" s="129">
        <f>VLOOKUP($B$9&amp;"-"&amp;$B48,Database!$1:$1048576,37,FALSE)</f>
        <v>7.0921985815602835E-3</v>
      </c>
      <c r="AQ48" s="103"/>
      <c r="AR48" s="129">
        <f>VLOOKUP($B$9&amp;"-"&amp;$B48,Database!$1:$1048576,38,FALSE)</f>
        <v>0.12949640287769784</v>
      </c>
      <c r="AS48" s="129">
        <f>VLOOKUP($B$9&amp;"-"&amp;$B48,Database!$1:$1048576,39,FALSE)</f>
        <v>5.7553956834532377E-2</v>
      </c>
      <c r="AT48" s="129">
        <f>VLOOKUP($B$9&amp;"-"&amp;$B48,Database!$1:$1048576,40,FALSE)</f>
        <v>2.1582733812949641E-2</v>
      </c>
      <c r="AU48" s="129">
        <f>VLOOKUP($B$9&amp;"-"&amp;$B48,Database!$1:$1048576,41,FALSE)</f>
        <v>2.1582733812949641E-2</v>
      </c>
      <c r="AV48" s="129">
        <f>VLOOKUP($B$9&amp;"-"&amp;$B48,Database!$1:$1048576,42,FALSE)</f>
        <v>7.1942446043165471E-3</v>
      </c>
      <c r="AW48" s="129">
        <f>VLOOKUP($B$9&amp;"-"&amp;$B48,Database!$1:$1048576,43,FALSE)</f>
        <v>0</v>
      </c>
      <c r="AX48" s="103"/>
      <c r="AY48" s="129">
        <f>VLOOKUP($B$9&amp;"-"&amp;$B48,Database!$1:$1048576,44,FALSE)</f>
        <v>0.1276595744680851</v>
      </c>
      <c r="AZ48" s="129">
        <f>VLOOKUP($B$9&amp;"-"&amp;$B48,Database!$1:$1048576,45,FALSE)</f>
        <v>5.6737588652482268E-2</v>
      </c>
      <c r="BA48" s="129">
        <f>VLOOKUP($B$9&amp;"-"&amp;$B48,Database!$1:$1048576,46,FALSE)</f>
        <v>2.1276595744680851E-2</v>
      </c>
      <c r="BB48" s="129">
        <f>VLOOKUP($B$9&amp;"-"&amp;$B48,Database!$1:$1048576,47,FALSE)</f>
        <v>7.0921985815602835E-3</v>
      </c>
      <c r="BC48" s="129">
        <f>VLOOKUP($B$9&amp;"-"&amp;$B48,Database!$1:$1048576,48,FALSE)</f>
        <v>3.5460992907801421E-2</v>
      </c>
      <c r="BD48" s="129">
        <f>VLOOKUP($B$9&amp;"-"&amp;$B48,Database!$1:$1048576,49,FALSE)</f>
        <v>0</v>
      </c>
      <c r="BE48" s="130"/>
      <c r="BF48" s="129">
        <f>VLOOKUP($B$9&amp;"-"&amp;$B48,Database!$1:$1048576,50,FALSE)</f>
        <v>0.11428571428571428</v>
      </c>
      <c r="BG48" s="129">
        <f>VLOOKUP($B$9&amp;"-"&amp;$B48,Database!$1:$1048576,51,FALSE)</f>
        <v>5.7142857142857141E-2</v>
      </c>
      <c r="BH48" s="129">
        <f>VLOOKUP($B$9&amp;"-"&amp;$B48,Database!$1:$1048576,52,FALSE)</f>
        <v>2.1428571428571429E-2</v>
      </c>
      <c r="BI48" s="129">
        <f>VLOOKUP($B$9&amp;"-"&amp;$B48,Database!$1:$1048576,53,FALSE)</f>
        <v>2.1428571428571429E-2</v>
      </c>
      <c r="BJ48" s="129">
        <f>VLOOKUP($B$9&amp;"-"&amp;$B48,Database!$1:$1048576,54,FALSE)</f>
        <v>7.1428571428571426E-3</v>
      </c>
      <c r="BK48" s="129">
        <f>VLOOKUP($B$9&amp;"-"&amp;$B48,Database!$1:$1048576,55,FALSE)</f>
        <v>0</v>
      </c>
    </row>
    <row r="49" spans="2:63">
      <c r="B49" s="124">
        <v>44348</v>
      </c>
      <c r="D49" s="125">
        <f>VLOOKUP($B$9&amp;"-"&amp;$B49,Database!$1:$1048576,10,FALSE)</f>
        <v>121.62433995938336</v>
      </c>
      <c r="F49" s="127">
        <f>VLOOKUP($B$9&amp;"-"&amp;$B49,Database!$1:$1048576,4,FALSE)</f>
        <v>31.871747780838689</v>
      </c>
      <c r="G49" s="127">
        <f>VLOOKUP($B$9&amp;"-"&amp;$B49,Database!$1:$1048576,5,FALSE)</f>
        <v>19.825072886297374</v>
      </c>
      <c r="H49" s="127">
        <f>VLOOKUP($B$9&amp;"-"&amp;$B49,Database!$1:$1048576,6,FALSE)</f>
        <v>21.436380674718865</v>
      </c>
      <c r="I49" s="127">
        <f>VLOOKUP($B$9&amp;"-"&amp;$B49,Database!$1:$1048576,7,FALSE)</f>
        <v>5.7774716865625946</v>
      </c>
      <c r="J49" s="127">
        <f>VLOOKUP($B$9&amp;"-"&amp;$B49,Database!$1:$1048576,8,FALSE)</f>
        <v>9.5467546187739956</v>
      </c>
      <c r="K49" s="127">
        <f>VLOOKUP($B$9&amp;"-"&amp;$B49,Database!$1:$1048576,9,FALSE)</f>
        <v>5.0709886881908828</v>
      </c>
      <c r="M49" s="128">
        <f>VLOOKUP($B$9&amp;"-"&amp;$B49,Database!$1:$1048576,12,FALSE)</f>
        <v>47.518054175951036</v>
      </c>
      <c r="N49" s="128">
        <f>VLOOKUP($B$9&amp;"-"&amp;$B49,Database!$1:$1048576,13,FALSE)</f>
        <v>-26.095920138888886</v>
      </c>
      <c r="O49" s="128">
        <f>VLOOKUP($B$9&amp;"-"&amp;$B49,Database!$1:$1048576,14,FALSE)</f>
        <v>28.919528269164061</v>
      </c>
      <c r="P49" s="128">
        <f>VLOOKUP($B$9&amp;"-"&amp;$B49,Database!$1:$1048576,15,FALSE)</f>
        <v>-17.009602194787384</v>
      </c>
      <c r="Q49" s="128">
        <f>VLOOKUP($B$9&amp;"-"&amp;$B49,Database!$1:$1048576,16,FALSE)</f>
        <v>14.440951130917862</v>
      </c>
      <c r="R49" s="128">
        <f>VLOOKUP($B$9&amp;"-"&amp;$B49,Database!$1:$1048576,17,FALSE)</f>
        <v>-32.947600724309645</v>
      </c>
      <c r="T49" s="128">
        <f>VLOOKUP($B$9&amp;"-"&amp;$B49,Database!$1:$1048576,18,FALSE)</f>
        <v>29.192911732594276</v>
      </c>
      <c r="U49" s="128">
        <f>VLOOKUP($B$9&amp;"-"&amp;$B49,Database!$1:$1048576,19,FALSE)</f>
        <v>-7.976625273922572</v>
      </c>
      <c r="V49" s="128">
        <f>VLOOKUP($B$9&amp;"-"&amp;$B49,Database!$1:$1048576,20,FALSE)</f>
        <v>50.560219718485698</v>
      </c>
      <c r="W49" s="128">
        <f>VLOOKUP($B$9&amp;"-"&amp;$B49,Database!$1:$1048576,21,FALSE)</f>
        <v>-10.273324075243025</v>
      </c>
      <c r="X49" s="128">
        <f>VLOOKUP($B$9&amp;"-"&amp;$B49,Database!$1:$1048576,22,FALSE)</f>
        <v>37.308673469387756</v>
      </c>
      <c r="Y49" s="128">
        <f>VLOOKUP($B$9&amp;"-"&amp;$B49,Database!$1:$1048576,23,FALSE)</f>
        <v>-13.296297426818475</v>
      </c>
      <c r="Z49" s="112"/>
      <c r="AA49" s="128">
        <f>VLOOKUP($B$9&amp;"-"&amp;$B49,Database!$1:$1048576,24,FALSE)</f>
        <v>-1.3205441598469556</v>
      </c>
      <c r="AB49" s="128">
        <f>VLOOKUP($B$9&amp;"-"&amp;$B49,Database!$1:$1048576,25,FALSE)</f>
        <v>5.3804867679880966</v>
      </c>
      <c r="AC49" s="107"/>
      <c r="AD49" s="129">
        <f>VLOOKUP($B$9&amp;"-"&amp;$B49,Database!$1:$1048576,26,FALSE)</f>
        <v>0.15760869565217392</v>
      </c>
      <c r="AE49" s="129">
        <f>VLOOKUP($B$9&amp;"-"&amp;$B49,Database!$1:$1048576,27,FALSE)</f>
        <v>0.125</v>
      </c>
      <c r="AF49" s="129">
        <f>VLOOKUP($B$9&amp;"-"&amp;$B49,Database!$1:$1048576,28,FALSE)</f>
        <v>3.2608695652173912E-2</v>
      </c>
      <c r="AG49" s="129">
        <f>VLOOKUP($B$9&amp;"-"&amp;$B49,Database!$1:$1048576,29,FALSE)</f>
        <v>2.1739130434782608E-2</v>
      </c>
      <c r="AH49" s="129">
        <f>VLOOKUP($B$9&amp;"-"&amp;$B49,Database!$1:$1048576,30,FALSE)</f>
        <v>0</v>
      </c>
      <c r="AI49" s="129">
        <f>VLOOKUP($B$9&amp;"-"&amp;$B49,Database!$1:$1048576,31,FALSE)</f>
        <v>5.434782608695652E-3</v>
      </c>
      <c r="AJ49" s="130"/>
      <c r="AK49" s="129">
        <f>VLOOKUP($B$9&amp;"-"&amp;$B49,Database!$1:$1048576,32,FALSE)</f>
        <v>0.1404494382022472</v>
      </c>
      <c r="AL49" s="129">
        <f>VLOOKUP($B$9&amp;"-"&amp;$B49,Database!$1:$1048576,33,FALSE)</f>
        <v>5.6179775280898875E-2</v>
      </c>
      <c r="AM49" s="129">
        <f>VLOOKUP($B$9&amp;"-"&amp;$B49,Database!$1:$1048576,34,FALSE)</f>
        <v>3.3707865168539325E-2</v>
      </c>
      <c r="AN49" s="129">
        <f>VLOOKUP($B$9&amp;"-"&amp;$B49,Database!$1:$1048576,35,FALSE)</f>
        <v>3.9325842696629212E-2</v>
      </c>
      <c r="AO49" s="129">
        <f>VLOOKUP($B$9&amp;"-"&amp;$B49,Database!$1:$1048576,36,FALSE)</f>
        <v>5.6179775280898875E-3</v>
      </c>
      <c r="AP49" s="129">
        <f>VLOOKUP($B$9&amp;"-"&amp;$B49,Database!$1:$1048576,37,FALSE)</f>
        <v>2.8089887640449437E-2</v>
      </c>
      <c r="AQ49" s="103"/>
      <c r="AR49" s="129">
        <f>VLOOKUP($B$9&amp;"-"&amp;$B49,Database!$1:$1048576,38,FALSE)</f>
        <v>0.15909090909090909</v>
      </c>
      <c r="AS49" s="129">
        <f>VLOOKUP($B$9&amp;"-"&amp;$B49,Database!$1:$1048576,39,FALSE)</f>
        <v>2.8409090909090908E-2</v>
      </c>
      <c r="AT49" s="129">
        <f>VLOOKUP($B$9&amp;"-"&amp;$B49,Database!$1:$1048576,40,FALSE)</f>
        <v>1.7045454545454544E-2</v>
      </c>
      <c r="AU49" s="129">
        <f>VLOOKUP($B$9&amp;"-"&amp;$B49,Database!$1:$1048576,41,FALSE)</f>
        <v>2.2727272727272728E-2</v>
      </c>
      <c r="AV49" s="129">
        <f>VLOOKUP($B$9&amp;"-"&amp;$B49,Database!$1:$1048576,42,FALSE)</f>
        <v>5.681818181818182E-3</v>
      </c>
      <c r="AW49" s="129">
        <f>VLOOKUP($B$9&amp;"-"&amp;$B49,Database!$1:$1048576,43,FALSE)</f>
        <v>1.1363636363636364E-2</v>
      </c>
      <c r="AX49" s="103"/>
      <c r="AY49" s="129">
        <f>VLOOKUP($B$9&amp;"-"&amp;$B49,Database!$1:$1048576,44,FALSE)</f>
        <v>0.16</v>
      </c>
      <c r="AZ49" s="129">
        <f>VLOOKUP($B$9&amp;"-"&amp;$B49,Database!$1:$1048576,45,FALSE)</f>
        <v>2.2857142857142857E-2</v>
      </c>
      <c r="BA49" s="129">
        <f>VLOOKUP($B$9&amp;"-"&amp;$B49,Database!$1:$1048576,46,FALSE)</f>
        <v>2.2857142857142857E-2</v>
      </c>
      <c r="BB49" s="129">
        <f>VLOOKUP($B$9&amp;"-"&amp;$B49,Database!$1:$1048576,47,FALSE)</f>
        <v>1.7142857142857144E-2</v>
      </c>
      <c r="BC49" s="129">
        <f>VLOOKUP($B$9&amp;"-"&amp;$B49,Database!$1:$1048576,48,FALSE)</f>
        <v>2.2857142857142857E-2</v>
      </c>
      <c r="BD49" s="129">
        <f>VLOOKUP($B$9&amp;"-"&amp;$B49,Database!$1:$1048576,49,FALSE)</f>
        <v>1.1428571428571429E-2</v>
      </c>
      <c r="BE49" s="130"/>
      <c r="BF49" s="129">
        <f>VLOOKUP($B$9&amp;"-"&amp;$B49,Database!$1:$1048576,50,FALSE)</f>
        <v>0.10227272727272728</v>
      </c>
      <c r="BG49" s="129">
        <f>VLOOKUP($B$9&amp;"-"&amp;$B49,Database!$1:$1048576,51,FALSE)</f>
        <v>4.5454545454545456E-2</v>
      </c>
      <c r="BH49" s="129">
        <f>VLOOKUP($B$9&amp;"-"&amp;$B49,Database!$1:$1048576,52,FALSE)</f>
        <v>5.681818181818182E-3</v>
      </c>
      <c r="BI49" s="129">
        <f>VLOOKUP($B$9&amp;"-"&amp;$B49,Database!$1:$1048576,53,FALSE)</f>
        <v>1.1363636363636364E-2</v>
      </c>
      <c r="BJ49" s="129">
        <f>VLOOKUP($B$9&amp;"-"&amp;$B49,Database!$1:$1048576,54,FALSE)</f>
        <v>1.7045454545454544E-2</v>
      </c>
      <c r="BK49" s="129">
        <f>VLOOKUP($B$9&amp;"-"&amp;$B49,Database!$1:$1048576,55,FALSE)</f>
        <v>1.1363636363636364E-2</v>
      </c>
    </row>
    <row r="50" spans="2:63">
      <c r="B50" s="124">
        <v>44440</v>
      </c>
      <c r="D50" s="125">
        <f>VLOOKUP($B$9&amp;"-"&amp;$B50,Database!$1:$1048576,10,FALSE)</f>
        <v>115.15775910090082</v>
      </c>
      <c r="F50" s="127">
        <f>VLOOKUP($B$9&amp;"-"&amp;$B50,Database!$1:$1048576,4,FALSE)</f>
        <v>25.605536332179931</v>
      </c>
      <c r="G50" s="127">
        <f>VLOOKUP($B$9&amp;"-"&amp;$B50,Database!$1:$1048576,5,FALSE)</f>
        <v>18.665080309339679</v>
      </c>
      <c r="H50" s="127">
        <f>VLOOKUP($B$9&amp;"-"&amp;$B50,Database!$1:$1048576,6,FALSE)</f>
        <v>0</v>
      </c>
      <c r="I50" s="127">
        <f>VLOOKUP($B$9&amp;"-"&amp;$B50,Database!$1:$1048576,7,FALSE)</f>
        <v>-0.38098473634400637</v>
      </c>
      <c r="J50" s="127">
        <f>VLOOKUP($B$9&amp;"-"&amp;$B50,Database!$1:$1048576,8,FALSE)</f>
        <v>2.0488187432604636</v>
      </c>
      <c r="K50" s="127">
        <f>VLOOKUP($B$9&amp;"-"&amp;$B50,Database!$1:$1048576,9,FALSE)</f>
        <v>1.8935174871909106</v>
      </c>
      <c r="M50" s="128">
        <f>VLOOKUP($B$9&amp;"-"&amp;$B50,Database!$1:$1048576,12,FALSE)</f>
        <v>34.047546168758288</v>
      </c>
      <c r="N50" s="128">
        <f>VLOOKUP($B$9&amp;"-"&amp;$B50,Database!$1:$1048576,13,FALSE)</f>
        <v>-38.8125</v>
      </c>
      <c r="O50" s="128">
        <f>VLOOKUP($B$9&amp;"-"&amp;$B50,Database!$1:$1048576,14,FALSE)</f>
        <v>26.506738127753877</v>
      </c>
      <c r="P50" s="128">
        <f>VLOOKUP($B$9&amp;"-"&amp;$B50,Database!$1:$1048576,15,FALSE)</f>
        <v>-20.067510113633436</v>
      </c>
      <c r="Q50" s="128">
        <f>VLOOKUP($B$9&amp;"-"&amp;$B50,Database!$1:$1048576,16,FALSE)</f>
        <v>20.864194000400357</v>
      </c>
      <c r="R50" s="128">
        <f>VLOOKUP($B$9&amp;"-"&amp;$B50,Database!$1:$1048576,17,FALSE)</f>
        <v>-31.510875955320405</v>
      </c>
      <c r="T50" s="128">
        <f>VLOOKUP($B$9&amp;"-"&amp;$B50,Database!$1:$1048576,18,FALSE)</f>
        <v>28.388129340277771</v>
      </c>
      <c r="U50" s="128">
        <f>VLOOKUP($B$9&amp;"-"&amp;$B50,Database!$1:$1048576,19,FALSE)</f>
        <v>-17.688362919132153</v>
      </c>
      <c r="V50" s="128">
        <f>VLOOKUP($B$9&amp;"-"&amp;$B50,Database!$1:$1048576,20,FALSE)</f>
        <v>42.462417065591673</v>
      </c>
      <c r="W50" s="128">
        <f>VLOOKUP($B$9&amp;"-"&amp;$B50,Database!$1:$1048576,21,FALSE)</f>
        <v>-7.608468452327628</v>
      </c>
      <c r="X50" s="128">
        <f>VLOOKUP($B$9&amp;"-"&amp;$B50,Database!$1:$1048576,22,FALSE)</f>
        <v>46.722068328716531</v>
      </c>
      <c r="Y50" s="128">
        <f>VLOOKUP($B$9&amp;"-"&amp;$B50,Database!$1:$1048576,23,FALSE)</f>
        <v>-12.629629629629628</v>
      </c>
      <c r="Z50" s="112"/>
      <c r="AA50" s="128">
        <f>VLOOKUP($B$9&amp;"-"&amp;$B50,Database!$1:$1048576,24,FALSE)</f>
        <v>-0.57999999999999974</v>
      </c>
      <c r="AB50" s="128">
        <f>VLOOKUP($B$9&amp;"-"&amp;$B50,Database!$1:$1048576,25,FALSE)</f>
        <v>3.0681043407994744</v>
      </c>
      <c r="AC50" s="107"/>
      <c r="AD50" s="129">
        <f>VLOOKUP($B$9&amp;"-"&amp;$B50,Database!$1:$1048576,26,FALSE)</f>
        <v>0.19387755102040816</v>
      </c>
      <c r="AE50" s="129">
        <f>VLOOKUP($B$9&amp;"-"&amp;$B50,Database!$1:$1048576,27,FALSE)</f>
        <v>0.11224489795918367</v>
      </c>
      <c r="AF50" s="129">
        <f>VLOOKUP($B$9&amp;"-"&amp;$B50,Database!$1:$1048576,28,FALSE)</f>
        <v>4.0816326530612242E-2</v>
      </c>
      <c r="AG50" s="129">
        <f>VLOOKUP($B$9&amp;"-"&amp;$B50,Database!$1:$1048576,29,FALSE)</f>
        <v>0</v>
      </c>
      <c r="AH50" s="129">
        <f>VLOOKUP($B$9&amp;"-"&amp;$B50,Database!$1:$1048576,30,FALSE)</f>
        <v>1.5306122448979591E-2</v>
      </c>
      <c r="AI50" s="129">
        <f>VLOOKUP($B$9&amp;"-"&amp;$B50,Database!$1:$1048576,31,FALSE)</f>
        <v>1.5306122448979591E-2</v>
      </c>
      <c r="AJ50" s="130"/>
      <c r="AK50" s="129">
        <f>VLOOKUP($B$9&amp;"-"&amp;$B50,Database!$1:$1048576,32,FALSE)</f>
        <v>0.17948717948717949</v>
      </c>
      <c r="AL50" s="129">
        <f>VLOOKUP($B$9&amp;"-"&amp;$B50,Database!$1:$1048576,33,FALSE)</f>
        <v>3.5897435897435895E-2</v>
      </c>
      <c r="AM50" s="129">
        <f>VLOOKUP($B$9&amp;"-"&amp;$B50,Database!$1:$1048576,34,FALSE)</f>
        <v>3.5897435897435895E-2</v>
      </c>
      <c r="AN50" s="129">
        <f>VLOOKUP($B$9&amp;"-"&amp;$B50,Database!$1:$1048576,35,FALSE)</f>
        <v>2.564102564102564E-2</v>
      </c>
      <c r="AO50" s="129">
        <f>VLOOKUP($B$9&amp;"-"&amp;$B50,Database!$1:$1048576,36,FALSE)</f>
        <v>1.0256410256410256E-2</v>
      </c>
      <c r="AP50" s="129">
        <f>VLOOKUP($B$9&amp;"-"&amp;$B50,Database!$1:$1048576,37,FALSE)</f>
        <v>5.1282051282051282E-3</v>
      </c>
      <c r="AQ50" s="103"/>
      <c r="AR50" s="129">
        <f>VLOOKUP($B$9&amp;"-"&amp;$B50,Database!$1:$1048576,38,FALSE)</f>
        <v>0.14358974358974358</v>
      </c>
      <c r="AS50" s="129">
        <f>VLOOKUP($B$9&amp;"-"&amp;$B50,Database!$1:$1048576,39,FALSE)</f>
        <v>4.1025641025641026E-2</v>
      </c>
      <c r="AT50" s="129">
        <f>VLOOKUP($B$9&amp;"-"&amp;$B50,Database!$1:$1048576,40,FALSE)</f>
        <v>3.5897435897435895E-2</v>
      </c>
      <c r="AU50" s="129">
        <f>VLOOKUP($B$9&amp;"-"&amp;$B50,Database!$1:$1048576,41,FALSE)</f>
        <v>3.5897435897435895E-2</v>
      </c>
      <c r="AV50" s="129">
        <f>VLOOKUP($B$9&amp;"-"&amp;$B50,Database!$1:$1048576,42,FALSE)</f>
        <v>0</v>
      </c>
      <c r="AW50" s="129">
        <f>VLOOKUP($B$9&amp;"-"&amp;$B50,Database!$1:$1048576,43,FALSE)</f>
        <v>0</v>
      </c>
      <c r="AX50" s="103"/>
      <c r="AY50" s="129">
        <f>VLOOKUP($B$9&amp;"-"&amp;$B50,Database!$1:$1048576,44,FALSE)</f>
        <v>0.13917525773195877</v>
      </c>
      <c r="AZ50" s="129">
        <f>VLOOKUP($B$9&amp;"-"&amp;$B50,Database!$1:$1048576,45,FALSE)</f>
        <v>3.608247422680412E-2</v>
      </c>
      <c r="BA50" s="129">
        <f>VLOOKUP($B$9&amp;"-"&amp;$B50,Database!$1:$1048576,46,FALSE)</f>
        <v>4.6391752577319589E-2</v>
      </c>
      <c r="BB50" s="129">
        <f>VLOOKUP($B$9&amp;"-"&amp;$B50,Database!$1:$1048576,47,FALSE)</f>
        <v>1.5463917525773196E-2</v>
      </c>
      <c r="BC50" s="129">
        <f>VLOOKUP($B$9&amp;"-"&amp;$B50,Database!$1:$1048576,48,FALSE)</f>
        <v>0</v>
      </c>
      <c r="BD50" s="129">
        <f>VLOOKUP($B$9&amp;"-"&amp;$B50,Database!$1:$1048576,49,FALSE)</f>
        <v>0</v>
      </c>
      <c r="BE50" s="130"/>
      <c r="BF50" s="129">
        <f>VLOOKUP($B$9&amp;"-"&amp;$B50,Database!$1:$1048576,50,FALSE)</f>
        <v>0.12755102040816327</v>
      </c>
      <c r="BG50" s="129">
        <f>VLOOKUP($B$9&amp;"-"&amp;$B50,Database!$1:$1048576,51,FALSE)</f>
        <v>4.0816326530612242E-2</v>
      </c>
      <c r="BH50" s="129">
        <f>VLOOKUP($B$9&amp;"-"&amp;$B50,Database!$1:$1048576,52,FALSE)</f>
        <v>1.020408163265306E-2</v>
      </c>
      <c r="BI50" s="129">
        <f>VLOOKUP($B$9&amp;"-"&amp;$B50,Database!$1:$1048576,53,FALSE)</f>
        <v>2.0408163265306121E-2</v>
      </c>
      <c r="BJ50" s="129">
        <f>VLOOKUP($B$9&amp;"-"&amp;$B50,Database!$1:$1048576,54,FALSE)</f>
        <v>5.1020408163265302E-3</v>
      </c>
      <c r="BK50" s="129">
        <f>VLOOKUP($B$9&amp;"-"&amp;$B50,Database!$1:$1048576,55,FALSE)</f>
        <v>1.5306122448979591E-2</v>
      </c>
    </row>
    <row r="51" spans="2:63">
      <c r="B51" s="124">
        <v>44531</v>
      </c>
      <c r="D51" s="125">
        <f>VLOOKUP($B$9&amp;"-"&amp;$B51,Database!$1:$1048576,10,FALSE)</f>
        <v>139.944544881513</v>
      </c>
      <c r="F51" s="127">
        <f>VLOOKUP($B$9&amp;"-"&amp;$B51,Database!$1:$1048576,4,FALSE)</f>
        <v>47.279610600324503</v>
      </c>
      <c r="G51" s="127">
        <f>VLOOKUP($B$9&amp;"-"&amp;$B51,Database!$1:$1048576,5,FALSE)</f>
        <v>34.717237571407331</v>
      </c>
      <c r="H51" s="127">
        <f>VLOOKUP($B$9&amp;"-"&amp;$B51,Database!$1:$1048576,6,FALSE)</f>
        <v>34.653635116598075</v>
      </c>
      <c r="I51" s="127">
        <f>VLOOKUP($B$9&amp;"-"&amp;$B51,Database!$1:$1048576,7,FALSE)</f>
        <v>33.075665229671472</v>
      </c>
      <c r="J51" s="127">
        <f>VLOOKUP($B$9&amp;"-"&amp;$B51,Database!$1:$1048576,8,FALSE)</f>
        <v>36.057660517093169</v>
      </c>
      <c r="K51" s="127">
        <f>VLOOKUP($B$9&amp;"-"&amp;$B51,Database!$1:$1048576,9,FALSE)</f>
        <v>-5.0921477858328235</v>
      </c>
      <c r="M51" s="128">
        <f>VLOOKUP($B$9&amp;"-"&amp;$B51,Database!$1:$1048576,12,FALSE)</f>
        <v>35.789571005917161</v>
      </c>
      <c r="N51" s="128">
        <f>VLOOKUP($B$9&amp;"-"&amp;$B51,Database!$1:$1048576,13,FALSE)</f>
        <v>-15.383165237062871</v>
      </c>
      <c r="O51" s="128">
        <f>VLOOKUP($B$9&amp;"-"&amp;$B51,Database!$1:$1048576,14,FALSE)</f>
        <v>39.505933169938608</v>
      </c>
      <c r="P51" s="128">
        <f>VLOOKUP($B$9&amp;"-"&amp;$B51,Database!$1:$1048576,15,FALSE)</f>
        <v>-3.6011550874808917</v>
      </c>
      <c r="Q51" s="128">
        <f>VLOOKUP($B$9&amp;"-"&amp;$B51,Database!$1:$1048576,16,FALSE)</f>
        <v>25.088757396449708</v>
      </c>
      <c r="R51" s="128">
        <f>VLOOKUP($B$9&amp;"-"&amp;$B51,Database!$1:$1048576,17,FALSE)</f>
        <v>9.2975206611570282</v>
      </c>
      <c r="T51" s="128">
        <f>VLOOKUP($B$9&amp;"-"&amp;$B51,Database!$1:$1048576,18,FALSE)</f>
        <v>43.381300201412309</v>
      </c>
      <c r="U51" s="128">
        <f>VLOOKUP($B$9&amp;"-"&amp;$B51,Database!$1:$1048576,19,FALSE)</f>
        <v>-3.9000000000000017</v>
      </c>
      <c r="V51" s="128">
        <f>VLOOKUP($B$9&amp;"-"&amp;$B51,Database!$1:$1048576,20,FALSE)</f>
        <v>56.695127030404002</v>
      </c>
      <c r="W51" s="128">
        <f>VLOOKUP($B$9&amp;"-"&amp;$B51,Database!$1:$1048576,21,FALSE)</f>
        <v>2.0405994260814126</v>
      </c>
      <c r="X51" s="128">
        <f>VLOOKUP($B$9&amp;"-"&amp;$B51,Database!$1:$1048576,22,FALSE)</f>
        <v>53.768903591682431</v>
      </c>
      <c r="Y51" s="128">
        <f>VLOOKUP($B$9&amp;"-"&amp;$B51,Database!$1:$1048576,23,FALSE)</f>
        <v>8.3272461650840022</v>
      </c>
      <c r="Z51" s="112"/>
      <c r="AA51" s="128">
        <f>VLOOKUP($B$9&amp;"-"&amp;$B51,Database!$1:$1048576,24,FALSE)</f>
        <v>-0.69159649591108729</v>
      </c>
      <c r="AB51" s="128">
        <f>VLOOKUP($B$9&amp;"-"&amp;$B51,Database!$1:$1048576,25,FALSE)</f>
        <v>1.4489619377162635</v>
      </c>
      <c r="AC51" s="107"/>
      <c r="AD51" s="129">
        <f>VLOOKUP($B$9&amp;"-"&amp;$B51,Database!$1:$1048576,26,FALSE)</f>
        <v>0.20487804878048779</v>
      </c>
      <c r="AE51" s="129">
        <f>VLOOKUP($B$9&amp;"-"&amp;$B51,Database!$1:$1048576,27,FALSE)</f>
        <v>0.11219512195121951</v>
      </c>
      <c r="AF51" s="129">
        <f>VLOOKUP($B$9&amp;"-"&amp;$B51,Database!$1:$1048576,28,FALSE)</f>
        <v>2.4390243902439025E-2</v>
      </c>
      <c r="AG51" s="129">
        <f>VLOOKUP($B$9&amp;"-"&amp;$B51,Database!$1:$1048576,29,FALSE)</f>
        <v>2.4390243902439025E-2</v>
      </c>
      <c r="AH51" s="129">
        <f>VLOOKUP($B$9&amp;"-"&amp;$B51,Database!$1:$1048576,30,FALSE)</f>
        <v>9.7560975609756097E-3</v>
      </c>
      <c r="AI51" s="129">
        <f>VLOOKUP($B$9&amp;"-"&amp;$B51,Database!$1:$1048576,31,FALSE)</f>
        <v>0</v>
      </c>
      <c r="AJ51" s="130"/>
      <c r="AK51" s="129">
        <f>VLOOKUP($B$9&amp;"-"&amp;$B51,Database!$1:$1048576,32,FALSE)</f>
        <v>0.15422885572139303</v>
      </c>
      <c r="AL51" s="129">
        <f>VLOOKUP($B$9&amp;"-"&amp;$B51,Database!$1:$1048576,33,FALSE)</f>
        <v>6.965174129353234E-2</v>
      </c>
      <c r="AM51" s="129">
        <f>VLOOKUP($B$9&amp;"-"&amp;$B51,Database!$1:$1048576,34,FALSE)</f>
        <v>4.4776119402985072E-2</v>
      </c>
      <c r="AN51" s="129">
        <f>VLOOKUP($B$9&amp;"-"&amp;$B51,Database!$1:$1048576,35,FALSE)</f>
        <v>1.9900497512437811E-2</v>
      </c>
      <c r="AO51" s="129">
        <f>VLOOKUP($B$9&amp;"-"&amp;$B51,Database!$1:$1048576,36,FALSE)</f>
        <v>9.9502487562189053E-3</v>
      </c>
      <c r="AP51" s="129">
        <f>VLOOKUP($B$9&amp;"-"&amp;$B51,Database!$1:$1048576,37,FALSE)</f>
        <v>0</v>
      </c>
      <c r="AQ51" s="103"/>
      <c r="AR51" s="129">
        <f>VLOOKUP($B$9&amp;"-"&amp;$B51,Database!$1:$1048576,38,FALSE)</f>
        <v>0.11442786069651742</v>
      </c>
      <c r="AS51" s="129">
        <f>VLOOKUP($B$9&amp;"-"&amp;$B51,Database!$1:$1048576,39,FALSE)</f>
        <v>6.4676616915422883E-2</v>
      </c>
      <c r="AT51" s="129">
        <f>VLOOKUP($B$9&amp;"-"&amp;$B51,Database!$1:$1048576,40,FALSE)</f>
        <v>4.4776119402985072E-2</v>
      </c>
      <c r="AU51" s="129">
        <f>VLOOKUP($B$9&amp;"-"&amp;$B51,Database!$1:$1048576,41,FALSE)</f>
        <v>1.4925373134328358E-2</v>
      </c>
      <c r="AV51" s="129">
        <f>VLOOKUP($B$9&amp;"-"&amp;$B51,Database!$1:$1048576,42,FALSE)</f>
        <v>4.9751243781094526E-3</v>
      </c>
      <c r="AW51" s="129">
        <f>VLOOKUP($B$9&amp;"-"&amp;$B51,Database!$1:$1048576,43,FALSE)</f>
        <v>0</v>
      </c>
      <c r="AX51" s="103"/>
      <c r="AY51" s="129">
        <f>VLOOKUP($B$9&amp;"-"&amp;$B51,Database!$1:$1048576,44,FALSE)</f>
        <v>0.13432835820895522</v>
      </c>
      <c r="AZ51" s="129">
        <f>VLOOKUP($B$9&amp;"-"&amp;$B51,Database!$1:$1048576,45,FALSE)</f>
        <v>6.965174129353234E-2</v>
      </c>
      <c r="BA51" s="129">
        <f>VLOOKUP($B$9&amp;"-"&amp;$B51,Database!$1:$1048576,46,FALSE)</f>
        <v>3.9800995024875621E-2</v>
      </c>
      <c r="BB51" s="129">
        <f>VLOOKUP($B$9&amp;"-"&amp;$B51,Database!$1:$1048576,47,FALSE)</f>
        <v>1.4925373134328358E-2</v>
      </c>
      <c r="BC51" s="129">
        <f>VLOOKUP($B$9&amp;"-"&amp;$B51,Database!$1:$1048576,48,FALSE)</f>
        <v>9.9502487562189053E-3</v>
      </c>
      <c r="BD51" s="129">
        <f>VLOOKUP($B$9&amp;"-"&amp;$B51,Database!$1:$1048576,49,FALSE)</f>
        <v>9.9502487562189053E-3</v>
      </c>
      <c r="BE51" s="130"/>
      <c r="BF51" s="129">
        <f>VLOOKUP($B$9&amp;"-"&amp;$B51,Database!$1:$1048576,50,FALSE)</f>
        <v>0.11442786069651742</v>
      </c>
      <c r="BG51" s="129">
        <f>VLOOKUP($B$9&amp;"-"&amp;$B51,Database!$1:$1048576,51,FALSE)</f>
        <v>3.482587064676617E-2</v>
      </c>
      <c r="BH51" s="129">
        <f>VLOOKUP($B$9&amp;"-"&amp;$B51,Database!$1:$1048576,52,FALSE)</f>
        <v>2.9850746268656716E-2</v>
      </c>
      <c r="BI51" s="129">
        <f>VLOOKUP($B$9&amp;"-"&amp;$B51,Database!$1:$1048576,53,FALSE)</f>
        <v>1.4925373134328358E-2</v>
      </c>
      <c r="BJ51" s="129">
        <f>VLOOKUP($B$9&amp;"-"&amp;$B51,Database!$1:$1048576,54,FALSE)</f>
        <v>9.9502487562189053E-3</v>
      </c>
      <c r="BK51" s="129">
        <f>VLOOKUP($B$9&amp;"-"&amp;$B51,Database!$1:$1048576,55,FALSE)</f>
        <v>4.9751243781094526E-3</v>
      </c>
    </row>
    <row r="52" spans="2:63">
      <c r="B52" s="124">
        <v>44621</v>
      </c>
      <c r="D52" s="125">
        <f>VLOOKUP($B$9&amp;"-"&amp;$B52,Database!$1:$1048576,10,FALSE)</f>
        <v>131.74111672928893</v>
      </c>
      <c r="F52" s="127">
        <f>VLOOKUP($B$9&amp;"-"&amp;$B52,Database!$1:$1048576,4,FALSE)</f>
        <v>51.752116135257232</v>
      </c>
      <c r="G52" s="127">
        <f>VLOOKUP($B$9&amp;"-"&amp;$B52,Database!$1:$1048576,5,FALSE)</f>
        <v>34.581816586991799</v>
      </c>
      <c r="H52" s="127">
        <f>VLOOKUP($B$9&amp;"-"&amp;$B52,Database!$1:$1048576,6,FALSE)</f>
        <v>4.561203455988772</v>
      </c>
      <c r="I52" s="127">
        <f>VLOOKUP($B$9&amp;"-"&amp;$B52,Database!$1:$1048576,7,FALSE)</f>
        <v>12.433665190123241</v>
      </c>
      <c r="J52" s="127">
        <f>VLOOKUP($B$9&amp;"-"&amp;$B52,Database!$1:$1048576,8,FALSE)</f>
        <v>70.007867092415196</v>
      </c>
      <c r="K52" s="127">
        <f>VLOOKUP($B$9&amp;"-"&amp;$B52,Database!$1:$1048576,9,FALSE)</f>
        <v>-2.7027027027027026</v>
      </c>
      <c r="M52" s="128">
        <f>VLOOKUP($B$9&amp;"-"&amp;$B52,Database!$1:$1048576,12,FALSE)</f>
        <v>9.6209490740740762</v>
      </c>
      <c r="N52" s="128">
        <f>VLOOKUP($B$9&amp;"-"&amp;$B52,Database!$1:$1048576,13,FALSE)</f>
        <v>-9.6826115386549994</v>
      </c>
      <c r="O52" s="128">
        <f>VLOOKUP($B$9&amp;"-"&amp;$B52,Database!$1:$1048576,14,FALSE)</f>
        <v>40.370581232855443</v>
      </c>
      <c r="P52" s="128">
        <f>VLOOKUP($B$9&amp;"-"&amp;$B52,Database!$1:$1048576,15,FALSE)</f>
        <v>-7.0880190311418678</v>
      </c>
      <c r="Q52" s="128">
        <f>VLOOKUP($B$9&amp;"-"&amp;$B52,Database!$1:$1048576,16,FALSE)</f>
        <v>22.831275720164605</v>
      </c>
      <c r="R52" s="128">
        <f>VLOOKUP($B$9&amp;"-"&amp;$B52,Database!$1:$1048576,17,FALSE)</f>
        <v>9.7070617063934073</v>
      </c>
      <c r="T52" s="128">
        <f>VLOOKUP($B$9&amp;"-"&amp;$B52,Database!$1:$1048576,18,FALSE)</f>
        <v>32.234693877551024</v>
      </c>
      <c r="U52" s="128">
        <f>VLOOKUP($B$9&amp;"-"&amp;$B52,Database!$1:$1048576,19,FALSE)</f>
        <v>-0.43529877324891175</v>
      </c>
      <c r="V52" s="128">
        <f>VLOOKUP($B$9&amp;"-"&amp;$B52,Database!$1:$1048576,20,FALSE)</f>
        <v>51.416015625</v>
      </c>
      <c r="W52" s="128">
        <f>VLOOKUP($B$9&amp;"-"&amp;$B52,Database!$1:$1048576,21,FALSE)</f>
        <v>-3.9744000000000006</v>
      </c>
      <c r="X52" s="128">
        <f>VLOOKUP($B$9&amp;"-"&amp;$B52,Database!$1:$1048576,22,FALSE)</f>
        <v>51.540195341848239</v>
      </c>
      <c r="Y52" s="128">
        <f>VLOOKUP($B$9&amp;"-"&amp;$B52,Database!$1:$1048576,23,FALSE)</f>
        <v>7.6145151695419395</v>
      </c>
      <c r="Z52" s="112"/>
      <c r="AA52" s="128">
        <f>VLOOKUP($B$9&amp;"-"&amp;$B52,Database!$1:$1048576,24,FALSE)</f>
        <v>-0.24300733981352873</v>
      </c>
      <c r="AB52" s="128">
        <f>VLOOKUP($B$9&amp;"-"&amp;$B52,Database!$1:$1048576,25,FALSE)</f>
        <v>2.8912914104344374</v>
      </c>
      <c r="AC52" s="107"/>
      <c r="AD52" s="129">
        <f>VLOOKUP($B$9&amp;"-"&amp;$B52,Database!$1:$1048576,26,FALSE)</f>
        <v>0.18620689655172415</v>
      </c>
      <c r="AE52" s="129">
        <f>VLOOKUP($B$9&amp;"-"&amp;$B52,Database!$1:$1048576,27,FALSE)</f>
        <v>0.15172413793103448</v>
      </c>
      <c r="AF52" s="129">
        <f>VLOOKUP($B$9&amp;"-"&amp;$B52,Database!$1:$1048576,28,FALSE)</f>
        <v>6.2068965517241378E-2</v>
      </c>
      <c r="AG52" s="129">
        <f>VLOOKUP($B$9&amp;"-"&amp;$B52,Database!$1:$1048576,29,FALSE)</f>
        <v>3.4482758620689655E-2</v>
      </c>
      <c r="AH52" s="129">
        <f>VLOOKUP($B$9&amp;"-"&amp;$B52,Database!$1:$1048576,30,FALSE)</f>
        <v>1.3793103448275862E-2</v>
      </c>
      <c r="AI52" s="129">
        <f>VLOOKUP($B$9&amp;"-"&amp;$B52,Database!$1:$1048576,31,FALSE)</f>
        <v>6.8965517241379309E-3</v>
      </c>
      <c r="AJ52" s="130"/>
      <c r="AK52" s="129">
        <f>VLOOKUP($B$9&amp;"-"&amp;$B52,Database!$1:$1048576,32,FALSE)</f>
        <v>0.17241379310344829</v>
      </c>
      <c r="AL52" s="129">
        <f>VLOOKUP($B$9&amp;"-"&amp;$B52,Database!$1:$1048576,33,FALSE)</f>
        <v>8.9655172413793102E-2</v>
      </c>
      <c r="AM52" s="129">
        <f>VLOOKUP($B$9&amp;"-"&amp;$B52,Database!$1:$1048576,34,FALSE)</f>
        <v>4.1379310344827586E-2</v>
      </c>
      <c r="AN52" s="129">
        <f>VLOOKUP($B$9&amp;"-"&amp;$B52,Database!$1:$1048576,35,FALSE)</f>
        <v>2.7586206896551724E-2</v>
      </c>
      <c r="AO52" s="129">
        <f>VLOOKUP($B$9&amp;"-"&amp;$B52,Database!$1:$1048576,36,FALSE)</f>
        <v>6.8965517241379309E-3</v>
      </c>
      <c r="AP52" s="129">
        <f>VLOOKUP($B$9&amp;"-"&amp;$B52,Database!$1:$1048576,37,FALSE)</f>
        <v>1.3793103448275862E-2</v>
      </c>
      <c r="AQ52" s="103"/>
      <c r="AR52" s="129">
        <f>VLOOKUP($B$9&amp;"-"&amp;$B52,Database!$1:$1048576,38,FALSE)</f>
        <v>0.14788732394366197</v>
      </c>
      <c r="AS52" s="129">
        <f>VLOOKUP($B$9&amp;"-"&amp;$B52,Database!$1:$1048576,39,FALSE)</f>
        <v>4.9295774647887321E-2</v>
      </c>
      <c r="AT52" s="129">
        <f>VLOOKUP($B$9&amp;"-"&amp;$B52,Database!$1:$1048576,40,FALSE)</f>
        <v>3.5211267605633804E-2</v>
      </c>
      <c r="AU52" s="129">
        <f>VLOOKUP($B$9&amp;"-"&amp;$B52,Database!$1:$1048576,41,FALSE)</f>
        <v>7.0422535211267607E-3</v>
      </c>
      <c r="AV52" s="129">
        <f>VLOOKUP($B$9&amp;"-"&amp;$B52,Database!$1:$1048576,42,FALSE)</f>
        <v>1.4084507042253521E-2</v>
      </c>
      <c r="AW52" s="129">
        <f>VLOOKUP($B$9&amp;"-"&amp;$B52,Database!$1:$1048576,43,FALSE)</f>
        <v>7.0422535211267607E-3</v>
      </c>
      <c r="AX52" s="103"/>
      <c r="AY52" s="129">
        <f>VLOOKUP($B$9&amp;"-"&amp;$B52,Database!$1:$1048576,44,FALSE)</f>
        <v>0.16083916083916083</v>
      </c>
      <c r="AZ52" s="129">
        <f>VLOOKUP($B$9&amp;"-"&amp;$B52,Database!$1:$1048576,45,FALSE)</f>
        <v>4.8951048951048952E-2</v>
      </c>
      <c r="BA52" s="129">
        <f>VLOOKUP($B$9&amp;"-"&amp;$B52,Database!$1:$1048576,46,FALSE)</f>
        <v>4.8951048951048952E-2</v>
      </c>
      <c r="BB52" s="129">
        <f>VLOOKUP($B$9&amp;"-"&amp;$B52,Database!$1:$1048576,47,FALSE)</f>
        <v>4.195804195804196E-2</v>
      </c>
      <c r="BC52" s="129">
        <f>VLOOKUP($B$9&amp;"-"&amp;$B52,Database!$1:$1048576,48,FALSE)</f>
        <v>0</v>
      </c>
      <c r="BD52" s="129">
        <f>VLOOKUP($B$9&amp;"-"&amp;$B52,Database!$1:$1048576,49,FALSE)</f>
        <v>1.3986013986013986E-2</v>
      </c>
      <c r="BE52" s="130"/>
      <c r="BF52" s="129">
        <f>VLOOKUP($B$9&amp;"-"&amp;$B52,Database!$1:$1048576,50,FALSE)</f>
        <v>0.13986013986013987</v>
      </c>
      <c r="BG52" s="129">
        <f>VLOOKUP($B$9&amp;"-"&amp;$B52,Database!$1:$1048576,51,FALSE)</f>
        <v>2.7972027972027972E-2</v>
      </c>
      <c r="BH52" s="129">
        <f>VLOOKUP($B$9&amp;"-"&amp;$B52,Database!$1:$1048576,52,FALSE)</f>
        <v>2.7972027972027972E-2</v>
      </c>
      <c r="BI52" s="129">
        <f>VLOOKUP($B$9&amp;"-"&amp;$B52,Database!$1:$1048576,53,FALSE)</f>
        <v>1.3986013986013986E-2</v>
      </c>
      <c r="BJ52" s="129">
        <f>VLOOKUP($B$9&amp;"-"&amp;$B52,Database!$1:$1048576,54,FALSE)</f>
        <v>1.3986013986013986E-2</v>
      </c>
      <c r="BK52" s="129">
        <f>VLOOKUP($B$9&amp;"-"&amp;$B52,Database!$1:$1048576,55,FALSE)</f>
        <v>1.3986013986013986E-2</v>
      </c>
    </row>
    <row r="53" spans="2:63">
      <c r="B53" s="124">
        <v>44713</v>
      </c>
      <c r="D53" s="125">
        <f>VLOOKUP($B$9&amp;"-"&amp;$B53,Database!$1:$1048576,10,FALSE)</f>
        <v>117.22877215415268</v>
      </c>
      <c r="F53" s="127">
        <f>VLOOKUP($B$9&amp;"-"&amp;$B53,Database!$1:$1048576,4,FALSE)</f>
        <v>43.08310249307479</v>
      </c>
      <c r="G53" s="127">
        <f>VLOOKUP($B$9&amp;"-"&amp;$B53,Database!$1:$1048576,5,FALSE)</f>
        <v>30.638863739248524</v>
      </c>
      <c r="H53" s="127">
        <f>VLOOKUP($B$9&amp;"-"&amp;$B53,Database!$1:$1048576,6,FALSE)</f>
        <v>-25.293244869964447</v>
      </c>
      <c r="I53" s="127">
        <f>VLOOKUP($B$9&amp;"-"&amp;$B53,Database!$1:$1048576,7,FALSE)</f>
        <v>-16.752050614484475</v>
      </c>
      <c r="J53" s="127">
        <f>VLOOKUP($B$9&amp;"-"&amp;$B53,Database!$1:$1048576,8,FALSE)</f>
        <v>95.8007894515831</v>
      </c>
      <c r="K53" s="127">
        <f>VLOOKUP($B$9&amp;"-"&amp;$B53,Database!$1:$1048576,9,FALSE)</f>
        <v>-33.232686980609422</v>
      </c>
      <c r="M53" s="128">
        <f>VLOOKUP($B$9&amp;"-"&amp;$B53,Database!$1:$1048576,12,FALSE)</f>
        <v>-33.909574468085104</v>
      </c>
      <c r="N53" s="128">
        <f>VLOOKUP($B$9&amp;"-"&amp;$B53,Database!$1:$1048576,13,FALSE)</f>
        <v>-26.077428780131477</v>
      </c>
      <c r="O53" s="128">
        <f>VLOOKUP($B$9&amp;"-"&amp;$B53,Database!$1:$1048576,14,FALSE)</f>
        <v>15.319211102994887</v>
      </c>
      <c r="P53" s="128">
        <f>VLOOKUP($B$9&amp;"-"&amp;$B53,Database!$1:$1048576,15,FALSE)</f>
        <v>-10.293596408317581</v>
      </c>
      <c r="Q53" s="128">
        <f>VLOOKUP($B$9&amp;"-"&amp;$B53,Database!$1:$1048576,16,FALSE)</f>
        <v>11.859751643535429</v>
      </c>
      <c r="R53" s="128">
        <f>VLOOKUP($B$9&amp;"-"&amp;$B53,Database!$1:$1048576,17,FALSE)</f>
        <v>4.768444119795471</v>
      </c>
      <c r="T53" s="128">
        <f>VLOOKUP($B$9&amp;"-"&amp;$B53,Database!$1:$1048576,18,FALSE)</f>
        <v>10.327071072883658</v>
      </c>
      <c r="U53" s="128">
        <f>VLOOKUP($B$9&amp;"-"&amp;$B53,Database!$1:$1048576,19,FALSE)</f>
        <v>-2.3725346968590215</v>
      </c>
      <c r="V53" s="128">
        <f>VLOOKUP($B$9&amp;"-"&amp;$B53,Database!$1:$1048576,20,FALSE)</f>
        <v>41.756967125545629</v>
      </c>
      <c r="W53" s="128">
        <f>VLOOKUP($B$9&amp;"-"&amp;$B53,Database!$1:$1048576,21,FALSE)</f>
        <v>6.6635160680529317</v>
      </c>
      <c r="X53" s="128">
        <f>VLOOKUP($B$9&amp;"-"&amp;$B53,Database!$1:$1048576,22,FALSE)</f>
        <v>44.333960404909078</v>
      </c>
      <c r="Y53" s="128">
        <f>VLOOKUP($B$9&amp;"-"&amp;$B53,Database!$1:$1048576,23,FALSE)</f>
        <v>16.98369565217391</v>
      </c>
      <c r="Z53" s="112"/>
      <c r="AA53" s="128">
        <f>VLOOKUP($B$9&amp;"-"&amp;$B53,Database!$1:$1048576,24,FALSE)</f>
        <v>0.254200146092038</v>
      </c>
      <c r="AB53" s="128">
        <f>VLOOKUP($B$9&amp;"-"&amp;$B53,Database!$1:$1048576,25,FALSE)</f>
        <v>4.4689272211720228</v>
      </c>
      <c r="AC53" s="107"/>
      <c r="AD53" s="129">
        <f>VLOOKUP($B$9&amp;"-"&amp;$B53,Database!$1:$1048576,26,FALSE)</f>
        <v>0.143646408839779</v>
      </c>
      <c r="AE53" s="129">
        <f>VLOOKUP($B$9&amp;"-"&amp;$B53,Database!$1:$1048576,27,FALSE)</f>
        <v>0.16022099447513813</v>
      </c>
      <c r="AF53" s="129">
        <f>VLOOKUP($B$9&amp;"-"&amp;$B53,Database!$1:$1048576,28,FALSE)</f>
        <v>4.4198895027624308E-2</v>
      </c>
      <c r="AG53" s="129">
        <f>VLOOKUP($B$9&amp;"-"&amp;$B53,Database!$1:$1048576,29,FALSE)</f>
        <v>6.6298342541436461E-2</v>
      </c>
      <c r="AH53" s="129">
        <f>VLOOKUP($B$9&amp;"-"&amp;$B53,Database!$1:$1048576,30,FALSE)</f>
        <v>5.5248618784530384E-2</v>
      </c>
      <c r="AI53" s="129">
        <f>VLOOKUP($B$9&amp;"-"&amp;$B53,Database!$1:$1048576,31,FALSE)</f>
        <v>0</v>
      </c>
      <c r="AJ53" s="130"/>
      <c r="AK53" s="129">
        <f>VLOOKUP($B$9&amp;"-"&amp;$B53,Database!$1:$1048576,32,FALSE)</f>
        <v>0.11931818181818182</v>
      </c>
      <c r="AL53" s="129">
        <f>VLOOKUP($B$9&amp;"-"&amp;$B53,Database!$1:$1048576,33,FALSE)</f>
        <v>0.10227272727272728</v>
      </c>
      <c r="AM53" s="129">
        <f>VLOOKUP($B$9&amp;"-"&amp;$B53,Database!$1:$1048576,34,FALSE)</f>
        <v>6.25E-2</v>
      </c>
      <c r="AN53" s="129">
        <f>VLOOKUP($B$9&amp;"-"&amp;$B53,Database!$1:$1048576,35,FALSE)</f>
        <v>6.8181818181818177E-2</v>
      </c>
      <c r="AO53" s="129">
        <f>VLOOKUP($B$9&amp;"-"&amp;$B53,Database!$1:$1048576,36,FALSE)</f>
        <v>3.4090909090909088E-2</v>
      </c>
      <c r="AP53" s="129">
        <f>VLOOKUP($B$9&amp;"-"&amp;$B53,Database!$1:$1048576,37,FALSE)</f>
        <v>5.681818181818182E-3</v>
      </c>
      <c r="AQ53" s="103"/>
      <c r="AR53" s="129">
        <f>VLOOKUP($B$9&amp;"-"&amp;$B53,Database!$1:$1048576,38,FALSE)</f>
        <v>0.15428571428571428</v>
      </c>
      <c r="AS53" s="129">
        <f>VLOOKUP($B$9&amp;"-"&amp;$B53,Database!$1:$1048576,39,FALSE)</f>
        <v>7.4285714285714288E-2</v>
      </c>
      <c r="AT53" s="129">
        <f>VLOOKUP($B$9&amp;"-"&amp;$B53,Database!$1:$1048576,40,FALSE)</f>
        <v>8.5714285714285715E-2</v>
      </c>
      <c r="AU53" s="129">
        <f>VLOOKUP($B$9&amp;"-"&amp;$B53,Database!$1:$1048576,41,FALSE)</f>
        <v>0.04</v>
      </c>
      <c r="AV53" s="129">
        <f>VLOOKUP($B$9&amp;"-"&amp;$B53,Database!$1:$1048576,42,FALSE)</f>
        <v>2.8571428571428571E-2</v>
      </c>
      <c r="AW53" s="129">
        <f>VLOOKUP($B$9&amp;"-"&amp;$B53,Database!$1:$1048576,43,FALSE)</f>
        <v>0</v>
      </c>
      <c r="AX53" s="103"/>
      <c r="AY53" s="129">
        <f>VLOOKUP($B$9&amp;"-"&amp;$B53,Database!$1:$1048576,44,FALSE)</f>
        <v>0.11428571428571428</v>
      </c>
      <c r="AZ53" s="129">
        <f>VLOOKUP($B$9&amp;"-"&amp;$B53,Database!$1:$1048576,45,FALSE)</f>
        <v>0.11428571428571428</v>
      </c>
      <c r="BA53" s="129">
        <f>VLOOKUP($B$9&amp;"-"&amp;$B53,Database!$1:$1048576,46,FALSE)</f>
        <v>8.5714285714285715E-2</v>
      </c>
      <c r="BB53" s="129">
        <f>VLOOKUP($B$9&amp;"-"&amp;$B53,Database!$1:$1048576,47,FALSE)</f>
        <v>0.04</v>
      </c>
      <c r="BC53" s="129">
        <f>VLOOKUP($B$9&amp;"-"&amp;$B53,Database!$1:$1048576,48,FALSE)</f>
        <v>3.4285714285714287E-2</v>
      </c>
      <c r="BD53" s="129">
        <f>VLOOKUP($B$9&amp;"-"&amp;$B53,Database!$1:$1048576,49,FALSE)</f>
        <v>0</v>
      </c>
      <c r="BE53" s="130"/>
      <c r="BF53" s="129">
        <f>VLOOKUP($B$9&amp;"-"&amp;$B53,Database!$1:$1048576,50,FALSE)</f>
        <v>0.12790697674418605</v>
      </c>
      <c r="BG53" s="129">
        <f>VLOOKUP($B$9&amp;"-"&amp;$B53,Database!$1:$1048576,51,FALSE)</f>
        <v>8.7209302325581398E-2</v>
      </c>
      <c r="BH53" s="129">
        <f>VLOOKUP($B$9&amp;"-"&amp;$B53,Database!$1:$1048576,52,FALSE)</f>
        <v>4.6511627906976744E-2</v>
      </c>
      <c r="BI53" s="129">
        <f>VLOOKUP($B$9&amp;"-"&amp;$B53,Database!$1:$1048576,53,FALSE)</f>
        <v>6.3953488372093026E-2</v>
      </c>
      <c r="BJ53" s="129">
        <f>VLOOKUP($B$9&amp;"-"&amp;$B53,Database!$1:$1048576,54,FALSE)</f>
        <v>1.7441860465116279E-2</v>
      </c>
      <c r="BK53" s="129">
        <f>VLOOKUP($B$9&amp;"-"&amp;$B53,Database!$1:$1048576,55,FALSE)</f>
        <v>5.8139534883720929E-3</v>
      </c>
    </row>
    <row r="54" spans="2:63">
      <c r="B54" s="124">
        <v>44805</v>
      </c>
      <c r="D54" s="125">
        <f>VLOOKUP($B$9&amp;"-"&amp;$B54,Database!$1:$1048576,10,FALSE)</f>
        <v>114.59862242241434</v>
      </c>
      <c r="F54" s="127">
        <f>VLOOKUP($B$9&amp;"-"&amp;$B54,Database!$1:$1048576,4,FALSE)</f>
        <v>37.545923676442484</v>
      </c>
      <c r="G54" s="127">
        <f>VLOOKUP($B$9&amp;"-"&amp;$B54,Database!$1:$1048576,5,FALSE)</f>
        <v>21.132480430940159</v>
      </c>
      <c r="H54" s="127">
        <f>VLOOKUP($B$9&amp;"-"&amp;$B54,Database!$1:$1048576,6,FALSE)</f>
        <v>-21.329822251481236</v>
      </c>
      <c r="I54" s="127">
        <f>VLOOKUP($B$9&amp;"-"&amp;$B54,Database!$1:$1048576,7,FALSE)</f>
        <v>-16.564378092548154</v>
      </c>
      <c r="J54" s="127">
        <f>VLOOKUP($B$9&amp;"-"&amp;$B54,Database!$1:$1048576,8,FALSE)</f>
        <v>81.586145947310825</v>
      </c>
      <c r="K54" s="127">
        <f>VLOOKUP($B$9&amp;"-"&amp;$B54,Database!$1:$1048576,9,FALSE)</f>
        <v>-27.777777777777779</v>
      </c>
      <c r="M54" s="128">
        <f>VLOOKUP($B$9&amp;"-"&amp;$B54,Database!$1:$1048576,12,FALSE)</f>
        <v>-25.486208761492691</v>
      </c>
      <c r="N54" s="128">
        <f>VLOOKUP($B$9&amp;"-"&amp;$B54,Database!$1:$1048576,13,FALSE)</f>
        <v>-31.152680750778551</v>
      </c>
      <c r="O54" s="128">
        <f>VLOOKUP($B$9&amp;"-"&amp;$B54,Database!$1:$1048576,14,FALSE)</f>
        <v>14.66906721536351</v>
      </c>
      <c r="P54" s="128">
        <f>VLOOKUP($B$9&amp;"-"&amp;$B54,Database!$1:$1048576,15,FALSE)</f>
        <v>-3.8074634937804226</v>
      </c>
      <c r="Q54" s="128">
        <f>VLOOKUP($B$9&amp;"-"&amp;$B54,Database!$1:$1048576,16,FALSE)</f>
        <v>20.359856756048561</v>
      </c>
      <c r="R54" s="128">
        <f>VLOOKUP($B$9&amp;"-"&amp;$B54,Database!$1:$1048576,17,FALSE)</f>
        <v>5.3803825661629832</v>
      </c>
      <c r="T54" s="128">
        <f>VLOOKUP($B$9&amp;"-"&amp;$B54,Database!$1:$1048576,18,FALSE)</f>
        <v>8.2523308867288225</v>
      </c>
      <c r="U54" s="128">
        <f>VLOOKUP($B$9&amp;"-"&amp;$B54,Database!$1:$1048576,19,FALSE)</f>
        <v>-1.9804526748971198</v>
      </c>
      <c r="V54" s="128">
        <f>VLOOKUP($B$9&amp;"-"&amp;$B54,Database!$1:$1048576,20,FALSE)</f>
        <v>39.359332692811606</v>
      </c>
      <c r="W54" s="128">
        <f>VLOOKUP($B$9&amp;"-"&amp;$B54,Database!$1:$1048576,21,FALSE)</f>
        <v>6.684485972911661</v>
      </c>
      <c r="X54" s="128">
        <f>VLOOKUP($B$9&amp;"-"&amp;$B54,Database!$1:$1048576,22,FALSE)</f>
        <v>34.523809523809518</v>
      </c>
      <c r="Y54" s="128">
        <f>VLOOKUP($B$9&amp;"-"&amp;$B54,Database!$1:$1048576,23,FALSE)</f>
        <v>14.796190815236738</v>
      </c>
      <c r="Z54" s="112"/>
      <c r="AA54" s="128">
        <f>VLOOKUP($B$9&amp;"-"&amp;$B54,Database!$1:$1048576,24,FALSE)</f>
        <v>0.49593334655822285</v>
      </c>
      <c r="AB54" s="128">
        <f>VLOOKUP($B$9&amp;"-"&amp;$B54,Database!$1:$1048576,25,FALSE)</f>
        <v>3.9304742772294516</v>
      </c>
      <c r="AC54" s="107"/>
      <c r="AD54" s="129">
        <f>VLOOKUP($B$9&amp;"-"&amp;$B54,Database!$1:$1048576,26,FALSE)</f>
        <v>8.0188679245283015E-2</v>
      </c>
      <c r="AE54" s="129">
        <f>VLOOKUP($B$9&amp;"-"&amp;$B54,Database!$1:$1048576,27,FALSE)</f>
        <v>0.11792452830188679</v>
      </c>
      <c r="AF54" s="129">
        <f>VLOOKUP($B$9&amp;"-"&amp;$B54,Database!$1:$1048576,28,FALSE)</f>
        <v>7.5471698113207544E-2</v>
      </c>
      <c r="AG54" s="129">
        <f>VLOOKUP($B$9&amp;"-"&amp;$B54,Database!$1:$1048576,29,FALSE)</f>
        <v>1.8867924528301886E-2</v>
      </c>
      <c r="AH54" s="129">
        <f>VLOOKUP($B$9&amp;"-"&amp;$B54,Database!$1:$1048576,30,FALSE)</f>
        <v>2.358490566037736E-2</v>
      </c>
      <c r="AI54" s="129">
        <f>VLOOKUP($B$9&amp;"-"&amp;$B54,Database!$1:$1048576,31,FALSE)</f>
        <v>0</v>
      </c>
      <c r="AJ54" s="130"/>
      <c r="AK54" s="129">
        <f>VLOOKUP($B$9&amp;"-"&amp;$B54,Database!$1:$1048576,32,FALSE)</f>
        <v>8.4507042253521125E-2</v>
      </c>
      <c r="AL54" s="129">
        <f>VLOOKUP($B$9&amp;"-"&amp;$B54,Database!$1:$1048576,33,FALSE)</f>
        <v>6.5727699530516437E-2</v>
      </c>
      <c r="AM54" s="129">
        <f>VLOOKUP($B$9&amp;"-"&amp;$B54,Database!$1:$1048576,34,FALSE)</f>
        <v>7.5117370892018781E-2</v>
      </c>
      <c r="AN54" s="129">
        <f>VLOOKUP($B$9&amp;"-"&amp;$B54,Database!$1:$1048576,35,FALSE)</f>
        <v>4.2253521126760563E-2</v>
      </c>
      <c r="AO54" s="129">
        <f>VLOOKUP($B$9&amp;"-"&amp;$B54,Database!$1:$1048576,36,FALSE)</f>
        <v>1.4084507042253521E-2</v>
      </c>
      <c r="AP54" s="129">
        <f>VLOOKUP($B$9&amp;"-"&amp;$B54,Database!$1:$1048576,37,FALSE)</f>
        <v>1.4084507042253521E-2</v>
      </c>
      <c r="AQ54" s="103"/>
      <c r="AR54" s="129">
        <f>VLOOKUP($B$9&amp;"-"&amp;$B54,Database!$1:$1048576,38,FALSE)</f>
        <v>0.1</v>
      </c>
      <c r="AS54" s="129">
        <f>VLOOKUP($B$9&amp;"-"&amp;$B54,Database!$1:$1048576,39,FALSE)</f>
        <v>4.2857142857142858E-2</v>
      </c>
      <c r="AT54" s="129">
        <f>VLOOKUP($B$9&amp;"-"&amp;$B54,Database!$1:$1048576,40,FALSE)</f>
        <v>4.7619047619047616E-2</v>
      </c>
      <c r="AU54" s="129">
        <f>VLOOKUP($B$9&amp;"-"&amp;$B54,Database!$1:$1048576,41,FALSE)</f>
        <v>3.8095238095238099E-2</v>
      </c>
      <c r="AV54" s="129">
        <f>VLOOKUP($B$9&amp;"-"&amp;$B54,Database!$1:$1048576,42,FALSE)</f>
        <v>9.5238095238095247E-3</v>
      </c>
      <c r="AW54" s="129">
        <f>VLOOKUP($B$9&amp;"-"&amp;$B54,Database!$1:$1048576,43,FALSE)</f>
        <v>9.5238095238095247E-3</v>
      </c>
      <c r="AX54" s="103"/>
      <c r="AY54" s="129">
        <f>VLOOKUP($B$9&amp;"-"&amp;$B54,Database!$1:$1048576,44,FALSE)</f>
        <v>6.7632850241545889E-2</v>
      </c>
      <c r="AZ54" s="129">
        <f>VLOOKUP($B$9&amp;"-"&amp;$B54,Database!$1:$1048576,45,FALSE)</f>
        <v>9.1787439613526575E-2</v>
      </c>
      <c r="BA54" s="129">
        <f>VLOOKUP($B$9&amp;"-"&amp;$B54,Database!$1:$1048576,46,FALSE)</f>
        <v>4.8309178743961352E-2</v>
      </c>
      <c r="BB54" s="129">
        <f>VLOOKUP($B$9&amp;"-"&amp;$B54,Database!$1:$1048576,47,FALSE)</f>
        <v>2.8985507246376812E-2</v>
      </c>
      <c r="BC54" s="129">
        <f>VLOOKUP($B$9&amp;"-"&amp;$B54,Database!$1:$1048576,48,FALSE)</f>
        <v>4.830917874396135E-3</v>
      </c>
      <c r="BD54" s="129">
        <f>VLOOKUP($B$9&amp;"-"&amp;$B54,Database!$1:$1048576,49,FALSE)</f>
        <v>4.830917874396135E-3</v>
      </c>
      <c r="BE54" s="130"/>
      <c r="BF54" s="129">
        <f>VLOOKUP($B$9&amp;"-"&amp;$B54,Database!$1:$1048576,50,FALSE)</f>
        <v>8.0952380952380956E-2</v>
      </c>
      <c r="BG54" s="129">
        <f>VLOOKUP($B$9&amp;"-"&amp;$B54,Database!$1:$1048576,51,FALSE)</f>
        <v>3.8095238095238099E-2</v>
      </c>
      <c r="BH54" s="129">
        <f>VLOOKUP($B$9&amp;"-"&amp;$B54,Database!$1:$1048576,52,FALSE)</f>
        <v>6.1904761904761907E-2</v>
      </c>
      <c r="BI54" s="129">
        <f>VLOOKUP($B$9&amp;"-"&amp;$B54,Database!$1:$1048576,53,FALSE)</f>
        <v>1.9047619047619049E-2</v>
      </c>
      <c r="BJ54" s="129">
        <f>VLOOKUP($B$9&amp;"-"&amp;$B54,Database!$1:$1048576,54,FALSE)</f>
        <v>2.3809523809523808E-2</v>
      </c>
      <c r="BK54" s="129">
        <f>VLOOKUP($B$9&amp;"-"&amp;$B54,Database!$1:$1048576,55,FALSE)</f>
        <v>0</v>
      </c>
    </row>
    <row r="55" spans="2:63">
      <c r="B55" s="124">
        <v>44896</v>
      </c>
      <c r="D55" s="125">
        <f>VLOOKUP($B$9&amp;"-"&amp;$B55,Database!$1:$1048576,10,FALSE)</f>
        <v>107.75027876106452</v>
      </c>
      <c r="F55" s="127">
        <f>VLOOKUP($B$9&amp;"-"&amp;$B55,Database!$1:$1048576,4,FALSE)</f>
        <v>30.046711273829057</v>
      </c>
      <c r="G55" s="127">
        <f>VLOOKUP($B$9&amp;"-"&amp;$B55,Database!$1:$1048576,5,FALSE)</f>
        <v>17.874812474065561</v>
      </c>
      <c r="H55" s="127">
        <f>VLOOKUP($B$9&amp;"-"&amp;$B55,Database!$1:$1048576,6,FALSE)</f>
        <v>-35.072935618755793</v>
      </c>
      <c r="I55" s="127">
        <f>VLOOKUP($B$9&amp;"-"&amp;$B55,Database!$1:$1048576,7,FALSE)</f>
        <v>-26.343004883654114</v>
      </c>
      <c r="J55" s="127">
        <f>VLOOKUP($B$9&amp;"-"&amp;$B55,Database!$1:$1048576,8,FALSE)</f>
        <v>82.441537851763769</v>
      </c>
      <c r="K55" s="127">
        <f>VLOOKUP($B$9&amp;"-"&amp;$B55,Database!$1:$1048576,9,FALSE)</f>
        <v>-28.502711776859506</v>
      </c>
      <c r="M55" s="128">
        <f>VLOOKUP($B$9&amp;"-"&amp;$B55,Database!$1:$1048576,12,FALSE)</f>
        <v>-30.796670630202133</v>
      </c>
      <c r="N55" s="128">
        <f>VLOOKUP($B$9&amp;"-"&amp;$B55,Database!$1:$1048576,13,FALSE)</f>
        <v>-31.233098972417523</v>
      </c>
      <c r="O55" s="128">
        <f>VLOOKUP($B$9&amp;"-"&amp;$B55,Database!$1:$1048576,14,FALSE)</f>
        <v>9.6528450666577559</v>
      </c>
      <c r="P55" s="128">
        <f>VLOOKUP($B$9&amp;"-"&amp;$B55,Database!$1:$1048576,15,FALSE)</f>
        <v>-8.0024622960911067</v>
      </c>
      <c r="Q55" s="128">
        <f>VLOOKUP($B$9&amp;"-"&amp;$B55,Database!$1:$1048576,16,FALSE)</f>
        <v>13.517441860465116</v>
      </c>
      <c r="R55" s="128">
        <f>VLOOKUP($B$9&amp;"-"&amp;$B55,Database!$1:$1048576,17,FALSE)</f>
        <v>0.29068773297766831</v>
      </c>
      <c r="T55" s="128">
        <f>VLOOKUP($B$9&amp;"-"&amp;$B55,Database!$1:$1048576,18,FALSE)</f>
        <v>0.3798388162240714</v>
      </c>
      <c r="U55" s="128">
        <f>VLOOKUP($B$9&amp;"-"&amp;$B55,Database!$1:$1048576,19,FALSE)</f>
        <v>-2.9547553093259462</v>
      </c>
      <c r="V55" s="128">
        <f>VLOOKUP($B$9&amp;"-"&amp;$B55,Database!$1:$1048576,20,FALSE)</f>
        <v>43.800987360386543</v>
      </c>
      <c r="W55" s="128">
        <f>VLOOKUP($B$9&amp;"-"&amp;$B55,Database!$1:$1048576,21,FALSE)</f>
        <v>5.2309092818878895</v>
      </c>
      <c r="X55" s="128">
        <f>VLOOKUP($B$9&amp;"-"&amp;$B55,Database!$1:$1048576,22,FALSE)</f>
        <v>44.830363082525125</v>
      </c>
      <c r="Y55" s="128">
        <f>VLOOKUP($B$9&amp;"-"&amp;$B55,Database!$1:$1048576,23,FALSE)</f>
        <v>13.702422145328718</v>
      </c>
      <c r="Z55" s="112"/>
      <c r="AA55" s="128">
        <f>VLOOKUP($B$9&amp;"-"&amp;$B55,Database!$1:$1048576,24,FALSE)</f>
        <v>3.986159169550175</v>
      </c>
      <c r="AB55" s="128">
        <f>VLOOKUP($B$9&amp;"-"&amp;$B55,Database!$1:$1048576,25,FALSE)</f>
        <v>5.2631578947368416</v>
      </c>
      <c r="AC55" s="107"/>
      <c r="AD55" s="129">
        <f>VLOOKUP($B$9&amp;"-"&amp;$B55,Database!$1:$1048576,26,FALSE)</f>
        <v>0.10843373493975904</v>
      </c>
      <c r="AE55" s="129">
        <f>VLOOKUP($B$9&amp;"-"&amp;$B55,Database!$1:$1048576,27,FALSE)</f>
        <v>0.16867469879518071</v>
      </c>
      <c r="AF55" s="129">
        <f>VLOOKUP($B$9&amp;"-"&amp;$B55,Database!$1:$1048576,28,FALSE)</f>
        <v>0.10240963855421686</v>
      </c>
      <c r="AG55" s="129">
        <f>VLOOKUP($B$9&amp;"-"&amp;$B55,Database!$1:$1048576,29,FALSE)</f>
        <v>0</v>
      </c>
      <c r="AH55" s="129">
        <f>VLOOKUP($B$9&amp;"-"&amp;$B55,Database!$1:$1048576,30,FALSE)</f>
        <v>1.2048192771084338E-2</v>
      </c>
      <c r="AI55" s="129">
        <f>VLOOKUP($B$9&amp;"-"&amp;$B55,Database!$1:$1048576,31,FALSE)</f>
        <v>0</v>
      </c>
      <c r="AJ55" s="130"/>
      <c r="AK55" s="129">
        <f>VLOOKUP($B$9&amp;"-"&amp;$B55,Database!$1:$1048576,32,FALSE)</f>
        <v>7.8787878787878782E-2</v>
      </c>
      <c r="AL55" s="129">
        <f>VLOOKUP($B$9&amp;"-"&amp;$B55,Database!$1:$1048576,33,FALSE)</f>
        <v>0.14545454545454545</v>
      </c>
      <c r="AM55" s="129">
        <f>VLOOKUP($B$9&amp;"-"&amp;$B55,Database!$1:$1048576,34,FALSE)</f>
        <v>7.8787878787878782E-2</v>
      </c>
      <c r="AN55" s="129">
        <f>VLOOKUP($B$9&amp;"-"&amp;$B55,Database!$1:$1048576,35,FALSE)</f>
        <v>1.2121212121212121E-2</v>
      </c>
      <c r="AO55" s="129">
        <f>VLOOKUP($B$9&amp;"-"&amp;$B55,Database!$1:$1048576,36,FALSE)</f>
        <v>1.2121212121212121E-2</v>
      </c>
      <c r="AP55" s="129">
        <f>VLOOKUP($B$9&amp;"-"&amp;$B55,Database!$1:$1048576,37,FALSE)</f>
        <v>0</v>
      </c>
      <c r="AQ55" s="103"/>
      <c r="AR55" s="129">
        <f>VLOOKUP($B$9&amp;"-"&amp;$B55,Database!$1:$1048576,38,FALSE)</f>
        <v>0.1393939393939394</v>
      </c>
      <c r="AS55" s="129">
        <f>VLOOKUP($B$9&amp;"-"&amp;$B55,Database!$1:$1048576,39,FALSE)</f>
        <v>8.4848484848484854E-2</v>
      </c>
      <c r="AT55" s="129">
        <f>VLOOKUP($B$9&amp;"-"&amp;$B55,Database!$1:$1048576,40,FALSE)</f>
        <v>5.4545454545454543E-2</v>
      </c>
      <c r="AU55" s="129">
        <f>VLOOKUP($B$9&amp;"-"&amp;$B55,Database!$1:$1048576,41,FALSE)</f>
        <v>1.2121212121212121E-2</v>
      </c>
      <c r="AV55" s="129">
        <f>VLOOKUP($B$9&amp;"-"&amp;$B55,Database!$1:$1048576,42,FALSE)</f>
        <v>2.4242424242424242E-2</v>
      </c>
      <c r="AW55" s="129">
        <f>VLOOKUP($B$9&amp;"-"&amp;$B55,Database!$1:$1048576,43,FALSE)</f>
        <v>6.0606060606060606E-3</v>
      </c>
      <c r="AX55" s="103"/>
      <c r="AY55" s="129">
        <f>VLOOKUP($B$9&amp;"-"&amp;$B55,Database!$1:$1048576,44,FALSE)</f>
        <v>8.4848484848484854E-2</v>
      </c>
      <c r="AZ55" s="129">
        <f>VLOOKUP($B$9&amp;"-"&amp;$B55,Database!$1:$1048576,45,FALSE)</f>
        <v>0.12727272727272726</v>
      </c>
      <c r="BA55" s="129">
        <f>VLOOKUP($B$9&amp;"-"&amp;$B55,Database!$1:$1048576,46,FALSE)</f>
        <v>6.6666666666666666E-2</v>
      </c>
      <c r="BB55" s="129">
        <f>VLOOKUP($B$9&amp;"-"&amp;$B55,Database!$1:$1048576,47,FALSE)</f>
        <v>1.2121212121212121E-2</v>
      </c>
      <c r="BC55" s="129">
        <f>VLOOKUP($B$9&amp;"-"&amp;$B55,Database!$1:$1048576,48,FALSE)</f>
        <v>2.4242424242424242E-2</v>
      </c>
      <c r="BD55" s="129">
        <f>VLOOKUP($B$9&amp;"-"&amp;$B55,Database!$1:$1048576,49,FALSE)</f>
        <v>6.0606060606060606E-3</v>
      </c>
      <c r="BE55" s="130"/>
      <c r="BF55" s="129">
        <f>VLOOKUP($B$9&amp;"-"&amp;$B55,Database!$1:$1048576,50,FALSE)</f>
        <v>7.926829268292683E-2</v>
      </c>
      <c r="BG55" s="129">
        <f>VLOOKUP($B$9&amp;"-"&amp;$B55,Database!$1:$1048576,51,FALSE)</f>
        <v>0.12195121951219512</v>
      </c>
      <c r="BH55" s="129">
        <f>VLOOKUP($B$9&amp;"-"&amp;$B55,Database!$1:$1048576,52,FALSE)</f>
        <v>4.878048780487805E-2</v>
      </c>
      <c r="BI55" s="129">
        <f>VLOOKUP($B$9&amp;"-"&amp;$B55,Database!$1:$1048576,53,FALSE)</f>
        <v>1.8292682926829267E-2</v>
      </c>
      <c r="BJ55" s="129">
        <f>VLOOKUP($B$9&amp;"-"&amp;$B55,Database!$1:$1048576,54,FALSE)</f>
        <v>1.8292682926829267E-2</v>
      </c>
      <c r="BK55" s="129">
        <f>VLOOKUP($B$9&amp;"-"&amp;$B55,Database!$1:$1048576,55,FALSE)</f>
        <v>0</v>
      </c>
    </row>
    <row r="56" spans="2:63">
      <c r="B56" s="124">
        <v>44986</v>
      </c>
      <c r="D56" s="125">
        <f>VLOOKUP($B$9&amp;"-"&amp;$B56,Database!$1:$1048576,10,FALSE)</f>
        <v>106.90267548291857</v>
      </c>
      <c r="F56" s="127">
        <f>VLOOKUP($B$9&amp;"-"&amp;$B56,Database!$1:$1048576,4,FALSE)</f>
        <v>25.139647751900128</v>
      </c>
      <c r="G56" s="127">
        <f>VLOOKUP($B$9&amp;"-"&amp;$B56,Database!$1:$1048576,5,FALSE)</f>
        <v>13.59848600470071</v>
      </c>
      <c r="H56" s="127">
        <f>VLOOKUP($B$9&amp;"-"&amp;$B56,Database!$1:$1048576,6,FALSE)</f>
        <v>-34.861573212050914</v>
      </c>
      <c r="I56" s="127">
        <f>VLOOKUP($B$9&amp;"-"&amp;$B56,Database!$1:$1048576,7,FALSE)</f>
        <v>-25.966730127024757</v>
      </c>
      <c r="J56" s="127">
        <f>VLOOKUP($B$9&amp;"-"&amp;$B56,Database!$1:$1048576,8,FALSE)</f>
        <v>57.407407407407405</v>
      </c>
      <c r="K56" s="127">
        <f>VLOOKUP($B$9&amp;"-"&amp;$B56,Database!$1:$1048576,9,FALSE)</f>
        <v>-19.413326821525594</v>
      </c>
      <c r="M56" s="128">
        <f>VLOOKUP($B$9&amp;"-"&amp;$B56,Database!$1:$1048576,12,FALSE)</f>
        <v>-15.802469135802472</v>
      </c>
      <c r="N56" s="128">
        <f>VLOOKUP($B$9&amp;"-"&amp;$B56,Database!$1:$1048576,13,FALSE)</f>
        <v>-23.237256216285232</v>
      </c>
      <c r="O56" s="128">
        <f>VLOOKUP($B$9&amp;"-"&amp;$B56,Database!$1:$1048576,14,FALSE)</f>
        <v>11.195764462809917</v>
      </c>
      <c r="P56" s="128">
        <f>VLOOKUP($B$9&amp;"-"&amp;$B56,Database!$1:$1048576,15,FALSE)</f>
        <v>-7.554235537190082</v>
      </c>
      <c r="Q56" s="128">
        <f>VLOOKUP($B$9&amp;"-"&amp;$B56,Database!$1:$1048576,16,FALSE)</f>
        <v>19.728176652892561</v>
      </c>
      <c r="R56" s="128">
        <f>VLOOKUP($B$9&amp;"-"&amp;$B56,Database!$1:$1048576,17,FALSE)</f>
        <v>10.692148760330578</v>
      </c>
      <c r="T56" s="128">
        <f>VLOOKUP($B$9&amp;"-"&amp;$B56,Database!$1:$1048576,18,FALSE)</f>
        <v>12.909994834710746</v>
      </c>
      <c r="U56" s="128">
        <f>VLOOKUP($B$9&amp;"-"&amp;$B56,Database!$1:$1048576,19,FALSE)</f>
        <v>-4.5607938788466029</v>
      </c>
      <c r="V56" s="128">
        <f>VLOOKUP($B$9&amp;"-"&amp;$B56,Database!$1:$1048576,20,FALSE)</f>
        <v>34.018388318009741</v>
      </c>
      <c r="W56" s="128">
        <f>VLOOKUP($B$9&amp;"-"&amp;$B56,Database!$1:$1048576,21,FALSE)</f>
        <v>0</v>
      </c>
      <c r="X56" s="128">
        <f>VLOOKUP($B$9&amp;"-"&amp;$B56,Database!$1:$1048576,22,FALSE)</f>
        <v>50.997160627366149</v>
      </c>
      <c r="Y56" s="128">
        <f>VLOOKUP($B$9&amp;"-"&amp;$B56,Database!$1:$1048576,23,FALSE)</f>
        <v>30.10411032990805</v>
      </c>
      <c r="Z56" s="112"/>
      <c r="AA56" s="128">
        <f>VLOOKUP($B$9&amp;"-"&amp;$B56,Database!$1:$1048576,24,FALSE)</f>
        <v>3.2368873034746994</v>
      </c>
      <c r="AB56" s="128">
        <f>VLOOKUP($B$9&amp;"-"&amp;$B56,Database!$1:$1048576,25,FALSE)</f>
        <v>7.0286695732593483</v>
      </c>
      <c r="AC56" s="107"/>
      <c r="AD56" s="129">
        <f>VLOOKUP($B$9&amp;"-"&amp;$B56,Database!$1:$1048576,26,FALSE)</f>
        <v>0</v>
      </c>
      <c r="AE56" s="129">
        <f>VLOOKUP($B$9&amp;"-"&amp;$B56,Database!$1:$1048576,27,FALSE)</f>
        <v>0</v>
      </c>
      <c r="AF56" s="129">
        <f>VLOOKUP($B$9&amp;"-"&amp;$B56,Database!$1:$1048576,28,FALSE)</f>
        <v>0</v>
      </c>
      <c r="AG56" s="129">
        <f>VLOOKUP($B$9&amp;"-"&amp;$B56,Database!$1:$1048576,29,FALSE)</f>
        <v>0</v>
      </c>
      <c r="AH56" s="129">
        <f>VLOOKUP($B$9&amp;"-"&amp;$B56,Database!$1:$1048576,30,FALSE)</f>
        <v>0</v>
      </c>
      <c r="AI56" s="129">
        <f>VLOOKUP($B$9&amp;"-"&amp;$B56,Database!$1:$1048576,31,FALSE)</f>
        <v>0</v>
      </c>
      <c r="AJ56" s="130"/>
      <c r="AK56" s="129">
        <f>VLOOKUP($B$9&amp;"-"&amp;$B56,Database!$1:$1048576,32,FALSE)</f>
        <v>0</v>
      </c>
      <c r="AL56" s="129">
        <f>VLOOKUP($B$9&amp;"-"&amp;$B56,Database!$1:$1048576,33,FALSE)</f>
        <v>0</v>
      </c>
      <c r="AM56" s="129">
        <f>VLOOKUP($B$9&amp;"-"&amp;$B56,Database!$1:$1048576,34,FALSE)</f>
        <v>0</v>
      </c>
      <c r="AN56" s="129">
        <f>VLOOKUP($B$9&amp;"-"&amp;$B56,Database!$1:$1048576,35,FALSE)</f>
        <v>0</v>
      </c>
      <c r="AO56" s="129">
        <f>VLOOKUP($B$9&amp;"-"&amp;$B56,Database!$1:$1048576,36,FALSE)</f>
        <v>0</v>
      </c>
      <c r="AP56" s="129">
        <f>VLOOKUP($B$9&amp;"-"&amp;$B56,Database!$1:$1048576,37,FALSE)</f>
        <v>0</v>
      </c>
      <c r="AQ56" s="103"/>
      <c r="AR56" s="129">
        <f>VLOOKUP($B$9&amp;"-"&amp;$B56,Database!$1:$1048576,38,FALSE)</f>
        <v>0</v>
      </c>
      <c r="AS56" s="129">
        <f>VLOOKUP($B$9&amp;"-"&amp;$B56,Database!$1:$1048576,39,FALSE)</f>
        <v>0</v>
      </c>
      <c r="AT56" s="129">
        <f>VLOOKUP($B$9&amp;"-"&amp;$B56,Database!$1:$1048576,40,FALSE)</f>
        <v>0</v>
      </c>
      <c r="AU56" s="129">
        <f>VLOOKUP($B$9&amp;"-"&amp;$B56,Database!$1:$1048576,41,FALSE)</f>
        <v>0</v>
      </c>
      <c r="AV56" s="129">
        <f>VLOOKUP($B$9&amp;"-"&amp;$B56,Database!$1:$1048576,42,FALSE)</f>
        <v>0</v>
      </c>
      <c r="AW56" s="129">
        <f>VLOOKUP($B$9&amp;"-"&amp;$B56,Database!$1:$1048576,43,FALSE)</f>
        <v>0</v>
      </c>
      <c r="AX56" s="103"/>
      <c r="AY56" s="129">
        <f>VLOOKUP($B$9&amp;"-"&amp;$B56,Database!$1:$1048576,44,FALSE)</f>
        <v>0</v>
      </c>
      <c r="AZ56" s="129">
        <f>VLOOKUP($B$9&amp;"-"&amp;$B56,Database!$1:$1048576,45,FALSE)</f>
        <v>0</v>
      </c>
      <c r="BA56" s="129">
        <f>VLOOKUP($B$9&amp;"-"&amp;$B56,Database!$1:$1048576,46,FALSE)</f>
        <v>0</v>
      </c>
      <c r="BB56" s="129">
        <f>VLOOKUP($B$9&amp;"-"&amp;$B56,Database!$1:$1048576,47,FALSE)</f>
        <v>0</v>
      </c>
      <c r="BC56" s="129">
        <f>VLOOKUP($B$9&amp;"-"&amp;$B56,Database!$1:$1048576,48,FALSE)</f>
        <v>0</v>
      </c>
      <c r="BD56" s="129">
        <f>VLOOKUP($B$9&amp;"-"&amp;$B56,Database!$1:$1048576,49,FALSE)</f>
        <v>0</v>
      </c>
      <c r="BE56" s="130"/>
      <c r="BF56" s="129">
        <f>VLOOKUP($B$9&amp;"-"&amp;$B56,Database!$1:$1048576,50,FALSE)</f>
        <v>0</v>
      </c>
      <c r="BG56" s="129">
        <f>VLOOKUP($B$9&amp;"-"&amp;$B56,Database!$1:$1048576,51,FALSE)</f>
        <v>0</v>
      </c>
      <c r="BH56" s="129">
        <f>VLOOKUP($B$9&amp;"-"&amp;$B56,Database!$1:$1048576,52,FALSE)</f>
        <v>0</v>
      </c>
      <c r="BI56" s="129">
        <f>VLOOKUP($B$9&amp;"-"&amp;$B56,Database!$1:$1048576,53,FALSE)</f>
        <v>0</v>
      </c>
      <c r="BJ56" s="129">
        <f>VLOOKUP($B$9&amp;"-"&amp;$B56,Database!$1:$1048576,54,FALSE)</f>
        <v>0</v>
      </c>
      <c r="BK56" s="129">
        <f>VLOOKUP($B$9&amp;"-"&amp;$B56,Database!$1:$1048576,55,FALSE)</f>
        <v>0</v>
      </c>
    </row>
    <row r="57" spans="2:63">
      <c r="B57" s="124">
        <v>45078</v>
      </c>
      <c r="D57" s="125">
        <f>VLOOKUP($B$9&amp;"-"&amp;$B57,Database!$1:$1048576,10,FALSE)</f>
        <v>109.34383992313153</v>
      </c>
      <c r="F57" s="127">
        <f>VLOOKUP($B$9&amp;"-"&amp;$B57,Database!$1:$1048576,4,FALSE)</f>
        <v>26.536471869508187</v>
      </c>
      <c r="G57" s="127">
        <f>VLOOKUP($B$9&amp;"-"&amp;$B57,Database!$1:$1048576,5,FALSE)</f>
        <v>10.779999999999998</v>
      </c>
      <c r="H57" s="127">
        <f>VLOOKUP($B$9&amp;"-"&amp;$B57,Database!$1:$1048576,6,FALSE)</f>
        <v>-27.922499999999996</v>
      </c>
      <c r="I57" s="127">
        <f>VLOOKUP($B$9&amp;"-"&amp;$B57,Database!$1:$1048576,7,FALSE)</f>
        <v>-30.674983292492762</v>
      </c>
      <c r="J57" s="127">
        <f>VLOOKUP($B$9&amp;"-"&amp;$B57,Database!$1:$1048576,8,FALSE)</f>
        <v>37.21442538551026</v>
      </c>
      <c r="K57" s="127">
        <f>VLOOKUP($B$9&amp;"-"&amp;$B57,Database!$1:$1048576,9,FALSE)</f>
        <v>-15.625850845276107</v>
      </c>
      <c r="M57" s="128">
        <f>VLOOKUP($B$9&amp;"-"&amp;$B57,Database!$1:$1048576,12,FALSE)</f>
        <v>28.118115888220597</v>
      </c>
      <c r="N57" s="128">
        <f>VLOOKUP($B$9&amp;"-"&amp;$B57,Database!$1:$1048576,13,FALSE)</f>
        <v>-16.358024691358025</v>
      </c>
      <c r="O57" s="128">
        <f>VLOOKUP($B$9&amp;"-"&amp;$B57,Database!$1:$1048576,14,FALSE)</f>
        <v>19.079685746352411</v>
      </c>
      <c r="P57" s="128">
        <f>VLOOKUP($B$9&amp;"-"&amp;$B57,Database!$1:$1048576,15,FALSE)</f>
        <v>-1.7499558091967369</v>
      </c>
      <c r="Q57" s="128">
        <f>VLOOKUP($B$9&amp;"-"&amp;$B57,Database!$1:$1048576,16,FALSE)</f>
        <v>33.485864562787647</v>
      </c>
      <c r="R57" s="128">
        <f>VLOOKUP($B$9&amp;"-"&amp;$B57,Database!$1:$1048576,17,FALSE)</f>
        <v>12.484217578396764</v>
      </c>
      <c r="T57" s="128">
        <f>VLOOKUP($B$9&amp;"-"&amp;$B57,Database!$1:$1048576,18,FALSE)</f>
        <v>9.4038029342693399</v>
      </c>
      <c r="U57" s="128">
        <f>VLOOKUP($B$9&amp;"-"&amp;$B57,Database!$1:$1048576,19,FALSE)</f>
        <v>-3.8109121199500215</v>
      </c>
      <c r="V57" s="128">
        <f>VLOOKUP($B$9&amp;"-"&amp;$B57,Database!$1:$1048576,20,FALSE)</f>
        <v>41.343391768906542</v>
      </c>
      <c r="W57" s="128">
        <f>VLOOKUP($B$9&amp;"-"&amp;$B57,Database!$1:$1048576,21,FALSE)</f>
        <v>1.7396440172890546</v>
      </c>
      <c r="X57" s="128">
        <f>VLOOKUP($B$9&amp;"-"&amp;$B57,Database!$1:$1048576,22,FALSE)</f>
        <v>50.154107769157193</v>
      </c>
      <c r="Y57" s="128">
        <f>VLOOKUP($B$9&amp;"-"&amp;$B57,Database!$1:$1048576,23,FALSE)</f>
        <v>22.336170098526132</v>
      </c>
      <c r="Z57" s="112"/>
      <c r="AA57" s="128">
        <f>VLOOKUP($B$9&amp;"-"&amp;$B57,Database!$1:$1048576,24,FALSE)</f>
        <v>4.0815274807390036</v>
      </c>
      <c r="AB57" s="128">
        <f>VLOOKUP($B$9&amp;"-"&amp;$B57,Database!$1:$1048576,25,FALSE)</f>
        <v>5.14369012911287</v>
      </c>
      <c r="AC57" s="107"/>
      <c r="AD57" s="129">
        <f>VLOOKUP($B$9&amp;"-"&amp;$B57,Database!$1:$1048576,26,FALSE)</f>
        <v>0</v>
      </c>
      <c r="AE57" s="129">
        <f>VLOOKUP($B$9&amp;"-"&amp;$B57,Database!$1:$1048576,27,FALSE)</f>
        <v>0</v>
      </c>
      <c r="AF57" s="129">
        <f>VLOOKUP($B$9&amp;"-"&amp;$B57,Database!$1:$1048576,28,FALSE)</f>
        <v>0</v>
      </c>
      <c r="AG57" s="129">
        <f>VLOOKUP($B$9&amp;"-"&amp;$B57,Database!$1:$1048576,29,FALSE)</f>
        <v>0</v>
      </c>
      <c r="AH57" s="129">
        <f>VLOOKUP($B$9&amp;"-"&amp;$B57,Database!$1:$1048576,30,FALSE)</f>
        <v>0</v>
      </c>
      <c r="AI57" s="129">
        <f>VLOOKUP($B$9&amp;"-"&amp;$B57,Database!$1:$1048576,31,FALSE)</f>
        <v>0</v>
      </c>
      <c r="AJ57" s="130"/>
      <c r="AK57" s="129">
        <f>VLOOKUP($B$9&amp;"-"&amp;$B57,Database!$1:$1048576,32,FALSE)</f>
        <v>0</v>
      </c>
      <c r="AL57" s="129">
        <f>VLOOKUP($B$9&amp;"-"&amp;$B57,Database!$1:$1048576,33,FALSE)</f>
        <v>0</v>
      </c>
      <c r="AM57" s="129">
        <f>VLOOKUP($B$9&amp;"-"&amp;$B57,Database!$1:$1048576,34,FALSE)</f>
        <v>0</v>
      </c>
      <c r="AN57" s="129">
        <f>VLOOKUP($B$9&amp;"-"&amp;$B57,Database!$1:$1048576,35,FALSE)</f>
        <v>0</v>
      </c>
      <c r="AO57" s="129">
        <f>VLOOKUP($B$9&amp;"-"&amp;$B57,Database!$1:$1048576,36,FALSE)</f>
        <v>0</v>
      </c>
      <c r="AP57" s="129">
        <f>VLOOKUP($B$9&amp;"-"&amp;$B57,Database!$1:$1048576,37,FALSE)</f>
        <v>0</v>
      </c>
      <c r="AQ57" s="103"/>
      <c r="AR57" s="129">
        <f>VLOOKUP($B$9&amp;"-"&amp;$B57,Database!$1:$1048576,38,FALSE)</f>
        <v>0</v>
      </c>
      <c r="AS57" s="129">
        <f>VLOOKUP($B$9&amp;"-"&amp;$B57,Database!$1:$1048576,39,FALSE)</f>
        <v>0</v>
      </c>
      <c r="AT57" s="129">
        <f>VLOOKUP($B$9&amp;"-"&amp;$B57,Database!$1:$1048576,40,FALSE)</f>
        <v>0</v>
      </c>
      <c r="AU57" s="129">
        <f>VLOOKUP($B$9&amp;"-"&amp;$B57,Database!$1:$1048576,41,FALSE)</f>
        <v>0</v>
      </c>
      <c r="AV57" s="129">
        <f>VLOOKUP($B$9&amp;"-"&amp;$B57,Database!$1:$1048576,42,FALSE)</f>
        <v>0</v>
      </c>
      <c r="AW57" s="129">
        <f>VLOOKUP($B$9&amp;"-"&amp;$B57,Database!$1:$1048576,43,FALSE)</f>
        <v>0</v>
      </c>
      <c r="AX57" s="103"/>
      <c r="AY57" s="129">
        <f>VLOOKUP($B$9&amp;"-"&amp;$B57,Database!$1:$1048576,44,FALSE)</f>
        <v>0</v>
      </c>
      <c r="AZ57" s="129">
        <f>VLOOKUP($B$9&amp;"-"&amp;$B57,Database!$1:$1048576,45,FALSE)</f>
        <v>0</v>
      </c>
      <c r="BA57" s="129">
        <f>VLOOKUP($B$9&amp;"-"&amp;$B57,Database!$1:$1048576,46,FALSE)</f>
        <v>0</v>
      </c>
      <c r="BB57" s="129">
        <f>VLOOKUP($B$9&amp;"-"&amp;$B57,Database!$1:$1048576,47,FALSE)</f>
        <v>0</v>
      </c>
      <c r="BC57" s="129">
        <f>VLOOKUP($B$9&amp;"-"&amp;$B57,Database!$1:$1048576,48,FALSE)</f>
        <v>0</v>
      </c>
      <c r="BD57" s="129">
        <f>VLOOKUP($B$9&amp;"-"&amp;$B57,Database!$1:$1048576,49,FALSE)</f>
        <v>0</v>
      </c>
      <c r="BE57" s="130"/>
      <c r="BF57" s="129">
        <f>VLOOKUP($B$9&amp;"-"&amp;$B57,Database!$1:$1048576,50,FALSE)</f>
        <v>0</v>
      </c>
      <c r="BG57" s="129">
        <f>VLOOKUP($B$9&amp;"-"&amp;$B57,Database!$1:$1048576,51,FALSE)</f>
        <v>0</v>
      </c>
      <c r="BH57" s="129">
        <f>VLOOKUP($B$9&amp;"-"&amp;$B57,Database!$1:$1048576,52,FALSE)</f>
        <v>0</v>
      </c>
      <c r="BI57" s="129">
        <f>VLOOKUP($B$9&amp;"-"&amp;$B57,Database!$1:$1048576,53,FALSE)</f>
        <v>0</v>
      </c>
      <c r="BJ57" s="129">
        <f>VLOOKUP($B$9&amp;"-"&amp;$B57,Database!$1:$1048576,54,FALSE)</f>
        <v>0</v>
      </c>
      <c r="BK57" s="129">
        <f>VLOOKUP($B$9&amp;"-"&amp;$B57,Database!$1:$1048576,55,FALSE)</f>
        <v>0</v>
      </c>
    </row>
    <row r="58" spans="2:63">
      <c r="B58" s="124">
        <v>45170</v>
      </c>
      <c r="D58" s="125">
        <f>VLOOKUP($B$9&amp;"-"&amp;$B58,Database!$1:$1048576,10,FALSE)</f>
        <v>99.85892755995782</v>
      </c>
      <c r="F58" s="127">
        <f>VLOOKUP($B$9&amp;"-"&amp;$B58,Database!$1:$1048576,4,FALSE)</f>
        <v>17.304773148928991</v>
      </c>
      <c r="G58" s="127">
        <f>VLOOKUP($B$9&amp;"-"&amp;$B58,Database!$1:$1048576,5,FALSE)</f>
        <v>5.9937565036420377</v>
      </c>
      <c r="H58" s="127">
        <f>VLOOKUP($B$9&amp;"-"&amp;$B58,Database!$1:$1048576,6,FALSE)</f>
        <v>-33.394380853277831</v>
      </c>
      <c r="I58" s="127">
        <f>VLOOKUP($B$9&amp;"-"&amp;$B58,Database!$1:$1048576,7,FALSE)</f>
        <v>-37.814776274713843</v>
      </c>
      <c r="J58" s="127">
        <f>VLOOKUP($B$9&amp;"-"&amp;$B58,Database!$1:$1048576,8,FALSE)</f>
        <v>1.125822229718334</v>
      </c>
      <c r="K58" s="127">
        <f>VLOOKUP($B$9&amp;"-"&amp;$B58,Database!$1:$1048576,9,FALSE)</f>
        <v>-5.8418490417086968</v>
      </c>
      <c r="M58" s="128">
        <f>VLOOKUP($B$9&amp;"-"&amp;$B58,Database!$1:$1048576,12,FALSE)</f>
        <v>38.78116343490305</v>
      </c>
      <c r="N58" s="128">
        <f>VLOOKUP($B$9&amp;"-"&amp;$B58,Database!$1:$1048576,13,FALSE)</f>
        <v>-37.105751391465681</v>
      </c>
      <c r="O58" s="128">
        <f>VLOOKUP($B$9&amp;"-"&amp;$B58,Database!$1:$1048576,14,FALSE)</f>
        <v>13.909180229826134</v>
      </c>
      <c r="P58" s="128">
        <f>VLOOKUP($B$9&amp;"-"&amp;$B58,Database!$1:$1048576,15,FALSE)</f>
        <v>-9.2581371191135755</v>
      </c>
      <c r="Q58" s="128">
        <f>VLOOKUP($B$9&amp;"-"&amp;$B58,Database!$1:$1048576,16,FALSE)</f>
        <v>30.066213233638123</v>
      </c>
      <c r="R58" s="128">
        <f>VLOOKUP($B$9&amp;"-"&amp;$B58,Database!$1:$1048576,17,FALSE)</f>
        <v>6.4234842951059177</v>
      </c>
      <c r="T58" s="128">
        <f>VLOOKUP($B$9&amp;"-"&amp;$B58,Database!$1:$1048576,18,FALSE)</f>
        <v>15.105301379811182</v>
      </c>
      <c r="U58" s="128">
        <f>VLOOKUP($B$9&amp;"-"&amp;$B58,Database!$1:$1048576,19,FALSE)</f>
        <v>-19.529656607700311</v>
      </c>
      <c r="V58" s="128">
        <f>VLOOKUP($B$9&amp;"-"&amp;$B58,Database!$1:$1048576,20,FALSE)</f>
        <v>40.577389196675895</v>
      </c>
      <c r="W58" s="128">
        <f>VLOOKUP($B$9&amp;"-"&amp;$B58,Database!$1:$1048576,21,FALSE)</f>
        <v>-3.866666666666668</v>
      </c>
      <c r="X58" s="128">
        <f>VLOOKUP($B$9&amp;"-"&amp;$B58,Database!$1:$1048576,22,FALSE)</f>
        <v>40.857975843398584</v>
      </c>
      <c r="Y58" s="128">
        <f>VLOOKUP($B$9&amp;"-"&amp;$B58,Database!$1:$1048576,23,FALSE)</f>
        <v>13.349159970781592</v>
      </c>
      <c r="Z58" s="112"/>
      <c r="AA58" s="128">
        <f>VLOOKUP($B$9&amp;"-"&amp;$B58,Database!$1:$1048576,24,FALSE)</f>
        <v>3.5145429362880876</v>
      </c>
      <c r="AB58" s="128">
        <f>VLOOKUP($B$9&amp;"-"&amp;$B58,Database!$1:$1048576,25,FALSE)</f>
        <v>4.7600000000000007</v>
      </c>
      <c r="AC58" s="107"/>
      <c r="AD58" s="129">
        <f>VLOOKUP($B$9&amp;"-"&amp;$B58,Database!$1:$1048576,26,FALSE)</f>
        <v>0</v>
      </c>
      <c r="AE58" s="129">
        <f>VLOOKUP($B$9&amp;"-"&amp;$B58,Database!$1:$1048576,27,FALSE)</f>
        <v>0</v>
      </c>
      <c r="AF58" s="129">
        <f>VLOOKUP($B$9&amp;"-"&amp;$B58,Database!$1:$1048576,28,FALSE)</f>
        <v>0</v>
      </c>
      <c r="AG58" s="129">
        <f>VLOOKUP($B$9&amp;"-"&amp;$B58,Database!$1:$1048576,29,FALSE)</f>
        <v>0</v>
      </c>
      <c r="AH58" s="129">
        <f>VLOOKUP($B$9&amp;"-"&amp;$B58,Database!$1:$1048576,30,FALSE)</f>
        <v>0</v>
      </c>
      <c r="AI58" s="129">
        <f>VLOOKUP($B$9&amp;"-"&amp;$B58,Database!$1:$1048576,31,FALSE)</f>
        <v>0</v>
      </c>
      <c r="AJ58" s="130"/>
      <c r="AK58" s="129">
        <f>VLOOKUP($B$9&amp;"-"&amp;$B58,Database!$1:$1048576,32,FALSE)</f>
        <v>0</v>
      </c>
      <c r="AL58" s="129">
        <f>VLOOKUP($B$9&amp;"-"&amp;$B58,Database!$1:$1048576,33,FALSE)</f>
        <v>0</v>
      </c>
      <c r="AM58" s="129">
        <f>VLOOKUP($B$9&amp;"-"&amp;$B58,Database!$1:$1048576,34,FALSE)</f>
        <v>0</v>
      </c>
      <c r="AN58" s="129">
        <f>VLOOKUP($B$9&amp;"-"&amp;$B58,Database!$1:$1048576,35,FALSE)</f>
        <v>0</v>
      </c>
      <c r="AO58" s="129">
        <f>VLOOKUP($B$9&amp;"-"&amp;$B58,Database!$1:$1048576,36,FALSE)</f>
        <v>0</v>
      </c>
      <c r="AP58" s="129">
        <f>VLOOKUP($B$9&amp;"-"&amp;$B58,Database!$1:$1048576,37,FALSE)</f>
        <v>0</v>
      </c>
      <c r="AQ58" s="103"/>
      <c r="AR58" s="129">
        <f>VLOOKUP($B$9&amp;"-"&amp;$B58,Database!$1:$1048576,38,FALSE)</f>
        <v>0</v>
      </c>
      <c r="AS58" s="129">
        <f>VLOOKUP($B$9&amp;"-"&amp;$B58,Database!$1:$1048576,39,FALSE)</f>
        <v>0</v>
      </c>
      <c r="AT58" s="129">
        <f>VLOOKUP($B$9&amp;"-"&amp;$B58,Database!$1:$1048576,40,FALSE)</f>
        <v>0</v>
      </c>
      <c r="AU58" s="129">
        <f>VLOOKUP($B$9&amp;"-"&amp;$B58,Database!$1:$1048576,41,FALSE)</f>
        <v>0</v>
      </c>
      <c r="AV58" s="129">
        <f>VLOOKUP($B$9&amp;"-"&amp;$B58,Database!$1:$1048576,42,FALSE)</f>
        <v>0</v>
      </c>
      <c r="AW58" s="129">
        <f>VLOOKUP($B$9&amp;"-"&amp;$B58,Database!$1:$1048576,43,FALSE)</f>
        <v>0</v>
      </c>
      <c r="AX58" s="103"/>
      <c r="AY58" s="129">
        <f>VLOOKUP($B$9&amp;"-"&amp;$B58,Database!$1:$1048576,44,FALSE)</f>
        <v>0</v>
      </c>
      <c r="AZ58" s="129">
        <f>VLOOKUP($B$9&amp;"-"&amp;$B58,Database!$1:$1048576,45,FALSE)</f>
        <v>0</v>
      </c>
      <c r="BA58" s="129">
        <f>VLOOKUP($B$9&amp;"-"&amp;$B58,Database!$1:$1048576,46,FALSE)</f>
        <v>0</v>
      </c>
      <c r="BB58" s="129">
        <f>VLOOKUP($B$9&amp;"-"&amp;$B58,Database!$1:$1048576,47,FALSE)</f>
        <v>0</v>
      </c>
      <c r="BC58" s="129">
        <f>VLOOKUP($B$9&amp;"-"&amp;$B58,Database!$1:$1048576,48,FALSE)</f>
        <v>0</v>
      </c>
      <c r="BD58" s="129">
        <f>VLOOKUP($B$9&amp;"-"&amp;$B58,Database!$1:$1048576,49,FALSE)</f>
        <v>0</v>
      </c>
      <c r="BE58" s="130"/>
      <c r="BF58" s="129">
        <f>VLOOKUP($B$9&amp;"-"&amp;$B58,Database!$1:$1048576,50,FALSE)</f>
        <v>0</v>
      </c>
      <c r="BG58" s="129">
        <f>VLOOKUP($B$9&amp;"-"&amp;$B58,Database!$1:$1048576,51,FALSE)</f>
        <v>0</v>
      </c>
      <c r="BH58" s="129">
        <f>VLOOKUP($B$9&amp;"-"&amp;$B58,Database!$1:$1048576,52,FALSE)</f>
        <v>0</v>
      </c>
      <c r="BI58" s="129">
        <f>VLOOKUP($B$9&amp;"-"&amp;$B58,Database!$1:$1048576,53,FALSE)</f>
        <v>0</v>
      </c>
      <c r="BJ58" s="129">
        <f>VLOOKUP($B$9&amp;"-"&amp;$B58,Database!$1:$1048576,54,FALSE)</f>
        <v>0</v>
      </c>
      <c r="BK58" s="129">
        <f>VLOOKUP($B$9&amp;"-"&amp;$B58,Database!$1:$1048576,55,FALSE)</f>
        <v>0</v>
      </c>
    </row>
    <row r="59" spans="2:63">
      <c r="B59" s="124">
        <v>45261</v>
      </c>
      <c r="D59" s="125">
        <f>VLOOKUP($B$9&amp;"-"&amp;$B59,Database!$1:$1048576,10,FALSE)</f>
        <v>106.28438353397058</v>
      </c>
      <c r="F59" s="127">
        <f>VLOOKUP($B$9&amp;"-"&amp;$B59,Database!$1:$1048576,4,FALSE)</f>
        <v>17.240570463501594</v>
      </c>
      <c r="G59" s="127">
        <f>VLOOKUP($B$9&amp;"-"&amp;$B59,Database!$1:$1048576,5,FALSE)</f>
        <v>4.0509259259259256</v>
      </c>
      <c r="H59" s="127">
        <f>VLOOKUP($B$9&amp;"-"&amp;$B59,Database!$1:$1048576,6,FALSE)</f>
        <v>-33.952702702702695</v>
      </c>
      <c r="I59" s="127">
        <f>VLOOKUP($B$9&amp;"-"&amp;$B59,Database!$1:$1048576,7,FALSE)</f>
        <v>-35.091011446800522</v>
      </c>
      <c r="J59" s="127">
        <f>VLOOKUP($B$9&amp;"-"&amp;$B59,Database!$1:$1048576,8,FALSE)</f>
        <v>27.173119065010958</v>
      </c>
      <c r="K59" s="127">
        <f>VLOOKUP($B$9&amp;"-"&amp;$B59,Database!$1:$1048576,9,FALSE)</f>
        <v>-23.97279035792549</v>
      </c>
      <c r="M59" s="128">
        <f>VLOOKUP($B$9&amp;"-"&amp;$B59,Database!$1:$1048576,12,FALSE)</f>
        <v>30.695408950617285</v>
      </c>
      <c r="N59" s="128">
        <f>VLOOKUP($B$9&amp;"-"&amp;$B59,Database!$1:$1048576,13,FALSE)</f>
        <v>-27.372853903466154</v>
      </c>
      <c r="O59" s="128">
        <f>VLOOKUP($B$9&amp;"-"&amp;$B59,Database!$1:$1048576,14,FALSE)</f>
        <v>12.659143518518515</v>
      </c>
      <c r="P59" s="128">
        <f>VLOOKUP($B$9&amp;"-"&amp;$B59,Database!$1:$1048576,15,FALSE)</f>
        <v>-4.8703923900118902</v>
      </c>
      <c r="Q59" s="128">
        <f>VLOOKUP($B$9&amp;"-"&amp;$B59,Database!$1:$1048576,16,FALSE)</f>
        <v>30.194658216387509</v>
      </c>
      <c r="R59" s="128">
        <f>VLOOKUP($B$9&amp;"-"&amp;$B59,Database!$1:$1048576,17,FALSE)</f>
        <v>8.9197515770942335</v>
      </c>
      <c r="T59" s="128">
        <f>VLOOKUP($B$9&amp;"-"&amp;$B59,Database!$1:$1048576,18,FALSE)</f>
        <v>21.734847063238885</v>
      </c>
      <c r="U59" s="128">
        <f>VLOOKUP($B$9&amp;"-"&amp;$B59,Database!$1:$1048576,19,FALSE)</f>
        <v>-17.80038143674507</v>
      </c>
      <c r="V59" s="128">
        <f>VLOOKUP($B$9&amp;"-"&amp;$B59,Database!$1:$1048576,20,FALSE)</f>
        <v>32.956088727931196</v>
      </c>
      <c r="W59" s="128">
        <f>VLOOKUP($B$9&amp;"-"&amp;$B59,Database!$1:$1048576,21,FALSE)</f>
        <v>2.0783412391804004</v>
      </c>
      <c r="X59" s="128">
        <f>VLOOKUP($B$9&amp;"-"&amp;$B59,Database!$1:$1048576,22,FALSE)</f>
        <v>54.373522458628834</v>
      </c>
      <c r="Y59" s="128">
        <f>VLOOKUP($B$9&amp;"-"&amp;$B59,Database!$1:$1048576,23,FALSE)</f>
        <v>14.486192847442284</v>
      </c>
      <c r="Z59" s="112"/>
      <c r="AA59" s="128">
        <f>VLOOKUP($B$9&amp;"-"&amp;$B59,Database!$1:$1048576,24,FALSE)</f>
        <v>5.1506463457572567</v>
      </c>
      <c r="AB59" s="128">
        <f>VLOOKUP($B$9&amp;"-"&amp;$B59,Database!$1:$1048576,25,FALSE)</f>
        <v>9.2857142857142865</v>
      </c>
      <c r="AC59" s="107"/>
      <c r="AD59" s="129"/>
      <c r="AE59" s="129"/>
      <c r="AF59" s="129"/>
      <c r="AG59" s="129"/>
      <c r="AH59" s="129"/>
      <c r="AI59" s="129"/>
      <c r="AJ59" s="130"/>
      <c r="AK59" s="129"/>
      <c r="AL59" s="129"/>
      <c r="AM59" s="129"/>
      <c r="AN59" s="129"/>
      <c r="AO59" s="129"/>
      <c r="AP59" s="129"/>
      <c r="AQ59" s="103"/>
      <c r="AR59" s="129"/>
      <c r="AS59" s="129"/>
      <c r="AT59" s="129"/>
      <c r="AU59" s="129"/>
      <c r="AV59" s="129"/>
      <c r="AW59" s="129"/>
      <c r="AX59" s="103"/>
      <c r="AY59" s="129"/>
      <c r="AZ59" s="129"/>
      <c r="BA59" s="129"/>
      <c r="BB59" s="129"/>
      <c r="BC59" s="129"/>
      <c r="BD59" s="129"/>
      <c r="BE59" s="130"/>
      <c r="BF59" s="129"/>
      <c r="BG59" s="129"/>
      <c r="BH59" s="129"/>
      <c r="BI59" s="129"/>
      <c r="BJ59" s="129"/>
      <c r="BK59" s="129"/>
    </row>
    <row r="60" spans="2:63">
      <c r="B60" s="124">
        <v>45352</v>
      </c>
      <c r="D60" s="125">
        <f>VLOOKUP($B$9&amp;"-"&amp;$B60,Database!$1:$1048576,10,FALSE)</f>
        <v>103.61004351625634</v>
      </c>
      <c r="F60" s="127">
        <f>VLOOKUP($B$9&amp;"-"&amp;$B60,Database!$1:$1048576,4,FALSE)</f>
        <v>15.272727272727273</v>
      </c>
      <c r="G60" s="127">
        <f>VLOOKUP($B$9&amp;"-"&amp;$B60,Database!$1:$1048576,5,FALSE)</f>
        <v>6.363100749095195</v>
      </c>
      <c r="H60" s="127">
        <f>VLOOKUP($B$9&amp;"-"&amp;$B60,Database!$1:$1048576,6,FALSE)</f>
        <v>-18.049586776859503</v>
      </c>
      <c r="I60" s="127">
        <f>VLOOKUP($B$9&amp;"-"&amp;$B60,Database!$1:$1048576,7,FALSE)</f>
        <v>-22.851239669421489</v>
      </c>
      <c r="J60" s="127">
        <f>VLOOKUP($B$9&amp;"-"&amp;$B60,Database!$1:$1048576,8,FALSE)</f>
        <v>-31.242903310332775</v>
      </c>
      <c r="K60" s="127">
        <f>VLOOKUP($B$9&amp;"-"&amp;$B60,Database!$1:$1048576,9,FALSE)</f>
        <v>0.41242319670061445</v>
      </c>
      <c r="M60" s="128">
        <f>VLOOKUP($B$9&amp;"-"&amp;$B60,Database!$1:$1048576,12,FALSE)</f>
        <v>21.905843305092151</v>
      </c>
      <c r="N60" s="128">
        <f>VLOOKUP($B$9&amp;"-"&amp;$B60,Database!$1:$1048576,13,FALSE)</f>
        <v>-20.370370370370374</v>
      </c>
      <c r="O60" s="128">
        <f>VLOOKUP($B$9&amp;"-"&amp;$B60,Database!$1:$1048576,14,FALSE)</f>
        <v>14.123504236177833</v>
      </c>
      <c r="P60" s="128">
        <f>VLOOKUP($B$9&amp;"-"&amp;$B60,Database!$1:$1048576,15,FALSE)</f>
        <v>1.1480954076183694</v>
      </c>
      <c r="Q60" s="128">
        <f>VLOOKUP($B$9&amp;"-"&amp;$B60,Database!$1:$1048576,16,FALSE)</f>
        <v>31.481481481481477</v>
      </c>
      <c r="R60" s="128">
        <f>VLOOKUP($B$9&amp;"-"&amp;$B60,Database!$1:$1048576,17,FALSE)</f>
        <v>9.0534979423868318</v>
      </c>
      <c r="T60" s="128">
        <f>VLOOKUP($B$9&amp;"-"&amp;$B60,Database!$1:$1048576,18,FALSE)</f>
        <v>11.616735086033716</v>
      </c>
      <c r="U60" s="128">
        <f>VLOOKUP($B$9&amp;"-"&amp;$B60,Database!$1:$1048576,19,FALSE)</f>
        <v>-7.5989169359769404</v>
      </c>
      <c r="V60" s="128">
        <f>VLOOKUP($B$9&amp;"-"&amp;$B60,Database!$1:$1048576,20,FALSE)</f>
        <v>34.250685871056234</v>
      </c>
      <c r="W60" s="128">
        <f>VLOOKUP($B$9&amp;"-"&amp;$B60,Database!$1:$1048576,21,FALSE)</f>
        <v>3.7536982248520721</v>
      </c>
      <c r="X60" s="128">
        <f>VLOOKUP($B$9&amp;"-"&amp;$B60,Database!$1:$1048576,22,FALSE)</f>
        <v>50.720164609053498</v>
      </c>
      <c r="Y60" s="128">
        <f>VLOOKUP($B$9&amp;"-"&amp;$B60,Database!$1:$1048576,23,FALSE)</f>
        <v>13.211591220850481</v>
      </c>
      <c r="Z60" s="112"/>
      <c r="AA60" s="128">
        <f>VLOOKUP($B$9&amp;"-"&amp;$B60,Database!$1:$1048576,24,FALSE)</f>
        <v>0</v>
      </c>
      <c r="AB60" s="128">
        <f>VLOOKUP($B$9&amp;"-"&amp;$B60,Database!$1:$1048576,25,FALSE)</f>
        <v>0</v>
      </c>
      <c r="AC60" s="107"/>
      <c r="AD60" s="129"/>
      <c r="AE60" s="129"/>
      <c r="AF60" s="129"/>
      <c r="AG60" s="129"/>
      <c r="AH60" s="129"/>
      <c r="AI60" s="129"/>
      <c r="AJ60" s="130"/>
      <c r="AK60" s="129"/>
      <c r="AL60" s="129"/>
      <c r="AM60" s="129"/>
      <c r="AN60" s="129"/>
      <c r="AO60" s="129"/>
      <c r="AP60" s="129"/>
      <c r="AQ60" s="103"/>
      <c r="AR60" s="129"/>
      <c r="AS60" s="129"/>
      <c r="AT60" s="129"/>
      <c r="AU60" s="129"/>
      <c r="AV60" s="129"/>
      <c r="AW60" s="129"/>
      <c r="AX60" s="103"/>
      <c r="AY60" s="129"/>
      <c r="AZ60" s="129"/>
      <c r="BA60" s="129"/>
      <c r="BB60" s="129"/>
      <c r="BC60" s="129"/>
      <c r="BD60" s="129"/>
      <c r="BE60" s="130"/>
      <c r="BF60" s="129"/>
      <c r="BG60" s="129"/>
      <c r="BH60" s="129"/>
      <c r="BI60" s="129"/>
      <c r="BJ60" s="129"/>
      <c r="BK60" s="129"/>
    </row>
    <row r="61" spans="2:63">
      <c r="B61" s="124">
        <v>45444</v>
      </c>
      <c r="D61" s="125">
        <f>VLOOKUP($B$9&amp;"-"&amp;$B61,Database!$1:$1048576,10,FALSE)</f>
        <v>89.610478419529116</v>
      </c>
      <c r="F61" s="127">
        <f>VLOOKUP($B$9&amp;"-"&amp;$B61,Database!$1:$1048576,4,FALSE)</f>
        <v>0.89635147077388988</v>
      </c>
      <c r="G61" s="127">
        <f>VLOOKUP($B$9&amp;"-"&amp;$B61,Database!$1:$1048576,5,FALSE)</f>
        <v>0</v>
      </c>
      <c r="H61" s="127">
        <f>VLOOKUP($B$9&amp;"-"&amp;$B61,Database!$1:$1048576,6,FALSE)</f>
        <v>-28.70609504132231</v>
      </c>
      <c r="I61" s="127">
        <f>VLOOKUP($B$9&amp;"-"&amp;$B61,Database!$1:$1048576,7,FALSE)</f>
        <v>-42.6840045448807</v>
      </c>
      <c r="J61" s="127">
        <f>VLOOKUP($B$9&amp;"-"&amp;$B61,Database!$1:$1048576,8,FALSE)</f>
        <v>-11.621900826446279</v>
      </c>
      <c r="K61" s="127">
        <f>VLOOKUP($B$9&amp;"-"&amp;$B61,Database!$1:$1048576,9,FALSE)</f>
        <v>-2.2093170054286073</v>
      </c>
      <c r="M61" s="128">
        <f>VLOOKUP($B$9&amp;"-"&amp;$B61,Database!$1:$1048576,12,FALSE)</f>
        <v>20.306513409961685</v>
      </c>
      <c r="N61" s="128">
        <f>VLOOKUP($B$9&amp;"-"&amp;$B61,Database!$1:$1048576,13,FALSE)</f>
        <v>-32.125473228772314</v>
      </c>
      <c r="O61" s="128">
        <f>VLOOKUP($B$9&amp;"-"&amp;$B61,Database!$1:$1048576,14,FALSE)</f>
        <v>11.930241775663889</v>
      </c>
      <c r="P61" s="128">
        <f>VLOOKUP($B$9&amp;"-"&amp;$B61,Database!$1:$1048576,15,FALSE)</f>
        <v>-6.0799319727891161</v>
      </c>
      <c r="Q61" s="128">
        <f>VLOOKUP($B$9&amp;"-"&amp;$B61,Database!$1:$1048576,16,FALSE)</f>
        <v>31.335514574657942</v>
      </c>
      <c r="R61" s="128">
        <f>VLOOKUP($B$9&amp;"-"&amp;$B61,Database!$1:$1048576,17,FALSE)</f>
        <v>1.872550442734795</v>
      </c>
      <c r="T61" s="128">
        <f>VLOOKUP($B$9&amp;"-"&amp;$B61,Database!$1:$1048576,18,FALSE)</f>
        <v>8.7614926987560846</v>
      </c>
      <c r="U61" s="128">
        <f>VLOOKUP($B$9&amp;"-"&amp;$B61,Database!$1:$1048576,19,FALSE)</f>
        <v>-23.916955017301039</v>
      </c>
      <c r="V61" s="128">
        <f>VLOOKUP($B$9&amp;"-"&amp;$B61,Database!$1:$1048576,20,FALSE)</f>
        <v>23.323418063818277</v>
      </c>
      <c r="W61" s="128">
        <f>VLOOKUP($B$9&amp;"-"&amp;$B61,Database!$1:$1048576,21,FALSE)</f>
        <v>-1.9596458121643205</v>
      </c>
      <c r="X61" s="128">
        <f>VLOOKUP($B$9&amp;"-"&amp;$B61,Database!$1:$1048576,22,FALSE)</f>
        <v>52.518507766003772</v>
      </c>
      <c r="Y61" s="128">
        <f>VLOOKUP($B$9&amp;"-"&amp;$B61,Database!$1:$1048576,23,FALSE)</f>
        <v>8.1143852518507753</v>
      </c>
      <c r="Z61" s="112"/>
      <c r="AA61" s="128">
        <f>VLOOKUP($B$9&amp;"-"&amp;$B61,Database!$1:$1048576,24,FALSE)</f>
        <v>0</v>
      </c>
      <c r="AB61" s="128">
        <f>VLOOKUP($B$9&amp;"-"&amp;$B61,Database!$1:$1048576,25,FALSE)</f>
        <v>0</v>
      </c>
      <c r="AC61" s="107"/>
      <c r="AD61" s="129"/>
      <c r="AE61" s="129"/>
      <c r="AF61" s="129"/>
      <c r="AG61" s="129"/>
      <c r="AH61" s="129"/>
      <c r="AI61" s="129"/>
      <c r="AJ61" s="130"/>
      <c r="AK61" s="129"/>
      <c r="AL61" s="129"/>
      <c r="AM61" s="129"/>
      <c r="AN61" s="129"/>
      <c r="AO61" s="129"/>
      <c r="AP61" s="129"/>
      <c r="AQ61" s="103"/>
      <c r="AR61" s="129"/>
      <c r="AS61" s="129"/>
      <c r="AT61" s="129"/>
      <c r="AU61" s="129"/>
      <c r="AV61" s="129"/>
      <c r="AW61" s="129"/>
      <c r="AX61" s="103"/>
      <c r="AY61" s="129"/>
      <c r="AZ61" s="129"/>
      <c r="BA61" s="129"/>
      <c r="BB61" s="129"/>
      <c r="BC61" s="129"/>
      <c r="BD61" s="129"/>
      <c r="BE61" s="130"/>
      <c r="BF61" s="129"/>
      <c r="BG61" s="129"/>
      <c r="BH61" s="129"/>
      <c r="BI61" s="129"/>
      <c r="BJ61" s="129"/>
      <c r="BK61" s="129"/>
    </row>
    <row r="62" spans="2:63">
      <c r="B62" s="124">
        <v>45536</v>
      </c>
      <c r="D62" s="125">
        <f>VLOOKUP($B$9&amp;"-"&amp;$B62,Database!$1:$1048576,10,FALSE)</f>
        <v>91</v>
      </c>
      <c r="F62" s="127">
        <f>VLOOKUP($B$9&amp;"-"&amp;$B62,Database!$1:$1048576,4,FALSE)</f>
        <v>5.2</v>
      </c>
      <c r="G62" s="127">
        <f>VLOOKUP($B$9&amp;"-"&amp;$B62,Database!$1:$1048576,5,FALSE)</f>
        <v>0.4</v>
      </c>
      <c r="H62" s="127">
        <f>VLOOKUP($B$9&amp;"-"&amp;$B62,Database!$1:$1048576,6,FALSE)</f>
        <v>-30.81382001836548</v>
      </c>
      <c r="I62" s="127">
        <f>VLOOKUP($B$9&amp;"-"&amp;$B62,Database!$1:$1048576,7,FALSE)</f>
        <v>-43.627218934911241</v>
      </c>
      <c r="J62" s="127">
        <f>VLOOKUP($B$9&amp;"-"&amp;$B62,Database!$1:$1048576,8,FALSE)</f>
        <v>-34.271999999999998</v>
      </c>
      <c r="K62" s="127">
        <f>VLOOKUP($B$9&amp;"-"&amp;$B62,Database!$1:$1048576,9,FALSE)</f>
        <v>1.26953125</v>
      </c>
      <c r="M62" s="128">
        <f>VLOOKUP($B$9&amp;"-"&amp;$B62,Database!$1:$1048576,12,FALSE)</f>
        <v>19.9462890625</v>
      </c>
      <c r="N62" s="128">
        <f>VLOOKUP($B$9&amp;"-"&amp;$B62,Database!$1:$1048576,13,FALSE)</f>
        <v>-18.147003493684494</v>
      </c>
      <c r="O62" s="128">
        <f>VLOOKUP($B$9&amp;"-"&amp;$B62,Database!$1:$1048576,14,FALSE)</f>
        <v>11.618058875759854</v>
      </c>
      <c r="P62" s="128">
        <f>VLOOKUP($B$9&amp;"-"&amp;$B62,Database!$1:$1048576,15,FALSE)</f>
        <v>-0.34027777777777773</v>
      </c>
      <c r="Q62" s="128">
        <f>VLOOKUP($B$9&amp;"-"&amp;$B62,Database!$1:$1048576,16,FALSE)</f>
        <v>26.572823901177824</v>
      </c>
      <c r="R62" s="128">
        <f>VLOOKUP($B$9&amp;"-"&amp;$B62,Database!$1:$1048576,17,FALSE)</f>
        <v>-0.73051355102637139</v>
      </c>
      <c r="T62" s="128">
        <f>VLOOKUP($B$9&amp;"-"&amp;$B62,Database!$1:$1048576,18,FALSE)</f>
        <v>7.6904296875</v>
      </c>
      <c r="U62" s="128">
        <f>VLOOKUP($B$9&amp;"-"&amp;$B62,Database!$1:$1048576,19,FALSE)</f>
        <v>-9.7222222222222214</v>
      </c>
      <c r="V62" s="128">
        <f>VLOOKUP($B$9&amp;"-"&amp;$B62,Database!$1:$1048576,20,FALSE)</f>
        <v>22.491349480968854</v>
      </c>
      <c r="W62" s="128">
        <f>VLOOKUP($B$9&amp;"-"&amp;$B62,Database!$1:$1048576,21,FALSE)</f>
        <v>-2.0125697337758637</v>
      </c>
      <c r="X62" s="128">
        <f>VLOOKUP($B$9&amp;"-"&amp;$B62,Database!$1:$1048576,22,FALSE)</f>
        <v>40.093638525564799</v>
      </c>
      <c r="Y62" s="128">
        <f>VLOOKUP($B$9&amp;"-"&amp;$B62,Database!$1:$1048576,23,FALSE)</f>
        <v>5.2098298676748582</v>
      </c>
      <c r="Z62" s="112"/>
      <c r="AA62" s="128">
        <f>VLOOKUP($B$9&amp;"-"&amp;$B62,Database!$1:$1048576,24,FALSE)</f>
        <v>0</v>
      </c>
      <c r="AB62" s="128">
        <f>VLOOKUP($B$9&amp;"-"&amp;$B62,Database!$1:$1048576,25,FALSE)</f>
        <v>0</v>
      </c>
      <c r="AC62" s="107"/>
      <c r="AD62" s="129"/>
      <c r="AE62" s="129"/>
      <c r="AF62" s="129"/>
      <c r="AG62" s="129"/>
      <c r="AH62" s="129"/>
      <c r="AI62" s="129"/>
      <c r="AJ62" s="130"/>
      <c r="AK62" s="129"/>
      <c r="AL62" s="129"/>
      <c r="AM62" s="129"/>
      <c r="AN62" s="129"/>
      <c r="AO62" s="129"/>
      <c r="AP62" s="129"/>
      <c r="AQ62" s="103"/>
      <c r="AR62" s="129"/>
      <c r="AS62" s="129"/>
      <c r="AT62" s="129"/>
      <c r="AU62" s="129"/>
      <c r="AV62" s="129"/>
      <c r="AW62" s="129"/>
      <c r="AX62" s="103"/>
      <c r="AY62" s="129"/>
      <c r="AZ62" s="129"/>
      <c r="BA62" s="129"/>
      <c r="BB62" s="129"/>
      <c r="BC62" s="129"/>
      <c r="BD62" s="129"/>
      <c r="BE62" s="130"/>
      <c r="BF62" s="129"/>
      <c r="BG62" s="129"/>
      <c r="BH62" s="129"/>
      <c r="BI62" s="129"/>
      <c r="BJ62" s="129"/>
      <c r="BK62" s="129"/>
    </row>
    <row r="63" spans="2:63">
      <c r="B63" s="124">
        <v>45627</v>
      </c>
      <c r="D63" s="125">
        <f>VLOOKUP($B$9&amp;"-"&amp;$B63,Database!$1:$1048576,10,FALSE)</f>
        <v>95.09915739150054</v>
      </c>
      <c r="F63" s="127">
        <f>VLOOKUP($B$9&amp;"-"&amp;$B63,Database!$1:$1048576,4,FALSE)</f>
        <v>11.904761904761903</v>
      </c>
      <c r="G63" s="127">
        <f>VLOOKUP($B$9&amp;"-"&amp;$B63,Database!$1:$1048576,5,FALSE)</f>
        <v>0</v>
      </c>
      <c r="H63" s="127">
        <f>VLOOKUP($B$9&amp;"-"&amp;$B63,Database!$1:$1048576,6,FALSE)</f>
        <v>-15.691682392219478</v>
      </c>
      <c r="I63" s="127">
        <f>VLOOKUP($B$9&amp;"-"&amp;$B63,Database!$1:$1048576,7,FALSE)</f>
        <v>-23.849615328785017</v>
      </c>
      <c r="J63" s="127">
        <f>VLOOKUP($B$9&amp;"-"&amp;$B63,Database!$1:$1048576,8,FALSE)</f>
        <v>-36.579789666209422</v>
      </c>
      <c r="K63" s="127">
        <f>VLOOKUP($B$9&amp;"-"&amp;$B63,Database!$1:$1048576,9,FALSE)</f>
        <v>1.078125</v>
      </c>
      <c r="M63" s="128">
        <f>VLOOKUP($B$9&amp;"-"&amp;$B63,Database!$1:$1048576,12,FALSE)</f>
        <v>8.4627667295688802</v>
      </c>
      <c r="N63" s="128">
        <f>VLOOKUP($B$9&amp;"-"&amp;$B63,Database!$1:$1048576,13,FALSE)</f>
        <v>-17.266508030933966</v>
      </c>
      <c r="O63" s="128">
        <f>VLOOKUP($B$9&amp;"-"&amp;$B63,Database!$1:$1048576,14,FALSE)</f>
        <v>4.9524092801903636</v>
      </c>
      <c r="P63" s="128">
        <f>VLOOKUP($B$9&amp;"-"&amp;$B63,Database!$1:$1048576,15,FALSE)</f>
        <v>-4.6450863695746838</v>
      </c>
      <c r="Q63" s="128">
        <f>VLOOKUP($B$9&amp;"-"&amp;$B63,Database!$1:$1048576,16,FALSE)</f>
        <v>18.984375</v>
      </c>
      <c r="R63" s="128">
        <f>VLOOKUP($B$9&amp;"-"&amp;$B63,Database!$1:$1048576,17,FALSE)</f>
        <v>-2.6249999999999991</v>
      </c>
      <c r="T63" s="128">
        <f>VLOOKUP($B$9&amp;"-"&amp;$B63,Database!$1:$1048576,18,FALSE)</f>
        <v>11.844970242415442</v>
      </c>
      <c r="U63" s="128">
        <f>VLOOKUP($B$9&amp;"-"&amp;$B63,Database!$1:$1048576,19,FALSE)</f>
        <v>-12.046400951814398</v>
      </c>
      <c r="V63" s="128">
        <f>VLOOKUP($B$9&amp;"-"&amp;$B63,Database!$1:$1048576,20,FALSE)</f>
        <v>15.028196921201038</v>
      </c>
      <c r="W63" s="128">
        <f>VLOOKUP($B$9&amp;"-"&amp;$B63,Database!$1:$1048576,21,FALSE)</f>
        <v>-2.4985127900059494</v>
      </c>
      <c r="X63" s="128">
        <f>VLOOKUP($B$9&amp;"-"&amp;$B63,Database!$1:$1048576,22,FALSE)</f>
        <v>40.72978303747535</v>
      </c>
      <c r="Y63" s="128">
        <f>VLOOKUP($B$9&amp;"-"&amp;$B63,Database!$1:$1048576,23,FALSE)</f>
        <v>6.5625</v>
      </c>
      <c r="Z63" s="112"/>
      <c r="AA63" s="128">
        <f>VLOOKUP($B$9&amp;"-"&amp;$B63,Database!$1:$1048576,24,FALSE)</f>
        <v>0</v>
      </c>
      <c r="AB63" s="128">
        <f>VLOOKUP($B$9&amp;"-"&amp;$B63,Database!$1:$1048576,25,FALSE)</f>
        <v>0</v>
      </c>
      <c r="AC63" s="107"/>
      <c r="AD63" s="129">
        <f>VLOOKUP($B$9&amp;"-"&amp;$B63,Database!$1:$1048576,26,FALSE)</f>
        <v>0</v>
      </c>
      <c r="AE63" s="129">
        <f>VLOOKUP($B$9&amp;"-"&amp;$B63,Database!$1:$1048576,27,FALSE)</f>
        <v>0</v>
      </c>
      <c r="AF63" s="129">
        <f>VLOOKUP($B$9&amp;"-"&amp;$B63,Database!$1:$1048576,28,FALSE)</f>
        <v>0</v>
      </c>
      <c r="AG63" s="129">
        <f>VLOOKUP($B$9&amp;"-"&amp;$B63,Database!$1:$1048576,29,FALSE)</f>
        <v>0</v>
      </c>
      <c r="AH63" s="129">
        <f>VLOOKUP($B$9&amp;"-"&amp;$B63,Database!$1:$1048576,30,FALSE)</f>
        <v>0</v>
      </c>
      <c r="AI63" s="129">
        <f>VLOOKUP($B$9&amp;"-"&amp;$B63,Database!$1:$1048576,31,FALSE)</f>
        <v>0</v>
      </c>
      <c r="AJ63" s="130"/>
      <c r="AK63" s="129">
        <f>VLOOKUP($B$9&amp;"-"&amp;$B63,Database!$1:$1048576,32,FALSE)</f>
        <v>0</v>
      </c>
      <c r="AL63" s="129">
        <f>VLOOKUP($B$9&amp;"-"&amp;$B63,Database!$1:$1048576,33,FALSE)</f>
        <v>0</v>
      </c>
      <c r="AM63" s="129">
        <f>VLOOKUP($B$9&amp;"-"&amp;$B63,Database!$1:$1048576,34,FALSE)</f>
        <v>0</v>
      </c>
      <c r="AN63" s="129">
        <f>VLOOKUP($B$9&amp;"-"&amp;$B63,Database!$1:$1048576,35,FALSE)</f>
        <v>0</v>
      </c>
      <c r="AO63" s="129">
        <f>VLOOKUP($B$9&amp;"-"&amp;$B63,Database!$1:$1048576,36,FALSE)</f>
        <v>0</v>
      </c>
      <c r="AP63" s="129">
        <f>VLOOKUP($B$9&amp;"-"&amp;$B63,Database!$1:$1048576,37,FALSE)</f>
        <v>0</v>
      </c>
      <c r="AQ63" s="103"/>
      <c r="AR63" s="129">
        <f>VLOOKUP($B$9&amp;"-"&amp;$B63,Database!$1:$1048576,38,FALSE)</f>
        <v>0</v>
      </c>
      <c r="AS63" s="129">
        <f>VLOOKUP($B$9&amp;"-"&amp;$B63,Database!$1:$1048576,39,FALSE)</f>
        <v>0</v>
      </c>
      <c r="AT63" s="129">
        <f>VLOOKUP($B$9&amp;"-"&amp;$B63,Database!$1:$1048576,40,FALSE)</f>
        <v>0</v>
      </c>
      <c r="AU63" s="129">
        <f>VLOOKUP($B$9&amp;"-"&amp;$B63,Database!$1:$1048576,41,FALSE)</f>
        <v>0</v>
      </c>
      <c r="AV63" s="129">
        <f>VLOOKUP($B$9&amp;"-"&amp;$B63,Database!$1:$1048576,42,FALSE)</f>
        <v>0</v>
      </c>
      <c r="AW63" s="129">
        <f>VLOOKUP($B$9&amp;"-"&amp;$B63,Database!$1:$1048576,43,FALSE)</f>
        <v>0</v>
      </c>
      <c r="AX63" s="103"/>
      <c r="AY63" s="129">
        <f>VLOOKUP($B$9&amp;"-"&amp;$B63,Database!$1:$1048576,44,FALSE)</f>
        <v>0</v>
      </c>
      <c r="AZ63" s="129">
        <f>VLOOKUP($B$9&amp;"-"&amp;$B63,Database!$1:$1048576,45,FALSE)</f>
        <v>0</v>
      </c>
      <c r="BA63" s="129">
        <f>VLOOKUP($B$9&amp;"-"&amp;$B63,Database!$1:$1048576,46,FALSE)</f>
        <v>0</v>
      </c>
      <c r="BB63" s="129">
        <f>VLOOKUP($B$9&amp;"-"&amp;$B63,Database!$1:$1048576,47,FALSE)</f>
        <v>0</v>
      </c>
      <c r="BC63" s="129">
        <f>VLOOKUP($B$9&amp;"-"&amp;$B63,Database!$1:$1048576,48,FALSE)</f>
        <v>0</v>
      </c>
      <c r="BD63" s="129">
        <f>VLOOKUP($B$9&amp;"-"&amp;$B63,Database!$1:$1048576,49,FALSE)</f>
        <v>0</v>
      </c>
      <c r="BE63" s="130"/>
      <c r="BF63" s="129">
        <f>VLOOKUP($B$9&amp;"-"&amp;$B63,Database!$1:$1048576,50,FALSE)</f>
        <v>0</v>
      </c>
      <c r="BG63" s="129">
        <f>VLOOKUP($B$9&amp;"-"&amp;$B63,Database!$1:$1048576,51,FALSE)</f>
        <v>0</v>
      </c>
      <c r="BH63" s="129">
        <f>VLOOKUP($B$9&amp;"-"&amp;$B63,Database!$1:$1048576,52,FALSE)</f>
        <v>0</v>
      </c>
      <c r="BI63" s="129">
        <f>VLOOKUP($B$9&amp;"-"&amp;$B63,Database!$1:$1048576,53,FALSE)</f>
        <v>0</v>
      </c>
      <c r="BJ63" s="129">
        <f>VLOOKUP($B$9&amp;"-"&amp;$B63,Database!$1:$1048576,54,FALSE)</f>
        <v>0</v>
      </c>
      <c r="BK63" s="129">
        <f>VLOOKUP($B$9&amp;"-"&amp;$B63,Database!$1:$1048576,55,FALSE)</f>
        <v>0</v>
      </c>
    </row>
    <row r="64" spans="2:63" ht="15" customHeight="1"/>
    <row r="65" ht="15" customHeight="1"/>
  </sheetData>
  <sheetProtection algorithmName="SHA-512" hashValue="SVjrqYWM9egNWWRaW1o0kH7m17E1AEsm7CSyVFq7JVFNED07z9hXocFs4auH0PVvjARKz9i9DeqcTpaWqTOODA==" saltValue="/sx+qMkms9GU86UCaIx8Zg==" spinCount="100000" sheet="1" objects="1" scenarios="1"/>
  <mergeCells count="16">
    <mergeCell ref="B5:D5"/>
    <mergeCell ref="E5:G5"/>
    <mergeCell ref="H5:J5"/>
    <mergeCell ref="B6:D6"/>
    <mergeCell ref="E6:G6"/>
    <mergeCell ref="H6:J6"/>
    <mergeCell ref="K5:N5"/>
    <mergeCell ref="AR9:AW9"/>
    <mergeCell ref="AY9:BD9"/>
    <mergeCell ref="BF9:BK9"/>
    <mergeCell ref="F9:K9"/>
    <mergeCell ref="M9:R9"/>
    <mergeCell ref="T9:Y9"/>
    <mergeCell ref="AA9:AB9"/>
    <mergeCell ref="AD9:AI9"/>
    <mergeCell ref="AK9:AP9"/>
  </mergeCells>
  <hyperlinks>
    <hyperlink ref="B5" display="Construction Activity Levels" xr:uid="{00000000-0004-0000-0400-000000000000}"/>
    <hyperlink ref="B6" display="Cap Rate Expectations" xr:uid="{00000000-0004-0000-0400-000001000000}"/>
    <hyperlink ref="AI4" location="VIC!A1" tooltip="Go back" display="Go back" xr:uid="{00000000-0004-0000-0400-000003000000}"/>
    <hyperlink ref="AB4" location="VIC!A1" tooltip="Go back" display="Go back" xr:uid="{00000000-0004-0000-0400-000004000000}"/>
    <hyperlink ref="Y4" location="VIC!A1" tooltip="Go back" display="Go back" xr:uid="{00000000-0004-0000-0400-000005000000}"/>
    <hyperlink ref="AP4" location="VIC!A1" tooltip="Go back" display="Go back" xr:uid="{00000000-0004-0000-0400-00000A000000}"/>
    <hyperlink ref="AW4" location="VIC!A1" tooltip="Go back" display="Go back" xr:uid="{00000000-0004-0000-0400-00000B000000}"/>
    <hyperlink ref="BD4" location="VIC!A1" tooltip="Go back" display="Go back" xr:uid="{00000000-0004-0000-0400-00000C000000}"/>
    <hyperlink ref="BK4" location="VIC!A1" tooltip="Go back" display="Go back" xr:uid="{00000000-0004-0000-0400-00000D000000}"/>
    <hyperlink ref="B5:D5" location="VIC!T9" tooltip="Construction Activity Levels" display="Construction Activity Levels" xr:uid="{00000000-0004-0000-0400-000011000000}"/>
    <hyperlink ref="B6:D6" location="VIC!AA9" tooltip="Cap Rate Expectations" display="Cap Rate Expectations" xr:uid="{00000000-0004-0000-0400-000013000000}"/>
  </hyperlinks>
  <pageMargins left="0.7" right="0.7" top="0.75" bottom="0.75" header="0.3" footer="0.3"/>
  <pageSetup paperSize="9" scale="63" orientation="landscape" r:id="rId1"/>
  <colBreaks count="3" manualBreakCount="3">
    <brk id="18" max="26" man="1"/>
    <brk id="35" max="26" man="1"/>
    <brk id="49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BM65"/>
  <sheetViews>
    <sheetView zoomScale="85" zoomScaleNormal="85" workbookViewId="0">
      <pane ySplit="10" topLeftCell="A39" activePane="bottomLeft" state="frozen"/>
      <selection pane="bottomLeft" activeCell="B10" sqref="B10"/>
    </sheetView>
  </sheetViews>
  <sheetFormatPr defaultColWidth="9.140625" defaultRowHeight="15" customHeight="1" zeroHeight="1"/>
  <cols>
    <col min="1" max="1" width="2.42578125" style="12" customWidth="1"/>
    <col min="2" max="2" width="9.140625" style="12" customWidth="1"/>
    <col min="3" max="3" width="5.42578125" style="12" customWidth="1"/>
    <col min="4" max="4" width="11.140625" style="12" customWidth="1"/>
    <col min="5" max="5" width="4.5703125" style="12" customWidth="1"/>
    <col min="6" max="11" width="10.5703125" style="41" customWidth="1"/>
    <col min="12" max="12" width="4.5703125" style="12" customWidth="1"/>
    <col min="13" max="17" width="10.5703125" style="12" customWidth="1"/>
    <col min="18" max="18" width="10.85546875" style="12" customWidth="1"/>
    <col min="19" max="19" width="4.5703125" style="12" customWidth="1"/>
    <col min="20" max="25" width="10.5703125" style="12" customWidth="1"/>
    <col min="26" max="26" width="4.5703125" style="12" customWidth="1"/>
    <col min="27" max="28" width="14.42578125" style="12" hidden="1" customWidth="1"/>
    <col min="29" max="29" width="4.5703125" style="12" hidden="1" customWidth="1"/>
    <col min="30" max="35" width="10.5703125" style="12" hidden="1" customWidth="1"/>
    <col min="36" max="36" width="4.5703125" style="12" hidden="1" customWidth="1"/>
    <col min="37" max="42" width="10.5703125" style="12" hidden="1" customWidth="1"/>
    <col min="43" max="43" width="4.5703125" style="12" hidden="1" customWidth="1"/>
    <col min="44" max="49" width="10.5703125" style="12" hidden="1" customWidth="1"/>
    <col min="50" max="50" width="4.5703125" style="12" hidden="1" customWidth="1"/>
    <col min="51" max="56" width="10.5703125" style="12" hidden="1" customWidth="1"/>
    <col min="57" max="57" width="4.5703125" style="12" hidden="1" customWidth="1"/>
    <col min="58" max="63" width="10.5703125" style="12" hidden="1" customWidth="1"/>
    <col min="64" max="65" width="0" style="12" hidden="1" customWidth="1"/>
    <col min="66" max="16384" width="9.140625" style="12"/>
  </cols>
  <sheetData>
    <row r="1" spans="1:65" ht="46.5">
      <c r="B1" s="2" t="s">
        <v>131</v>
      </c>
      <c r="D1" s="3"/>
      <c r="E1" s="45"/>
      <c r="F1" s="46"/>
      <c r="G1" s="46"/>
      <c r="H1" s="46"/>
      <c r="I1" s="46"/>
      <c r="J1" s="46"/>
      <c r="K1" s="46"/>
      <c r="L1" s="4"/>
      <c r="M1" s="5"/>
      <c r="S1" s="4"/>
      <c r="Z1" s="4"/>
      <c r="AC1" s="4"/>
      <c r="AJ1" s="4"/>
      <c r="AQ1" s="4"/>
      <c r="AX1" s="4"/>
      <c r="BE1" s="4"/>
    </row>
    <row r="2" spans="1:65" ht="26.25">
      <c r="B2" s="7" t="str">
        <f>"Queensland - December Quarter "&amp;Calculator!E2</f>
        <v>Queensland - December Quarter 2024</v>
      </c>
      <c r="D2" s="8"/>
      <c r="E2" s="8"/>
      <c r="F2" s="47"/>
      <c r="G2" s="47"/>
      <c r="H2" s="47"/>
      <c r="I2" s="47"/>
      <c r="J2" s="47"/>
      <c r="K2" s="47"/>
      <c r="L2" s="9"/>
      <c r="M2" s="10"/>
      <c r="S2" s="9"/>
      <c r="Z2" s="9"/>
      <c r="AC2" s="9"/>
      <c r="AJ2" s="9"/>
      <c r="AQ2" s="9"/>
      <c r="AX2" s="9"/>
      <c r="BE2" s="9"/>
    </row>
    <row r="3" spans="1:65"/>
    <row r="4" spans="1:65">
      <c r="A4" s="42"/>
      <c r="B4" s="21" t="s">
        <v>33</v>
      </c>
      <c r="Y4" s="148" t="s">
        <v>36</v>
      </c>
      <c r="Z4" s="148"/>
      <c r="AA4" s="148"/>
      <c r="AB4" s="148" t="s">
        <v>36</v>
      </c>
      <c r="AC4" s="148"/>
      <c r="AD4" s="148"/>
      <c r="AE4" s="64"/>
      <c r="AF4" s="64"/>
      <c r="AG4" s="64"/>
      <c r="AH4" s="64"/>
      <c r="AI4" s="148" t="s">
        <v>36</v>
      </c>
      <c r="AJ4" s="148"/>
      <c r="AK4" s="148"/>
      <c r="AL4" s="40"/>
      <c r="AM4" s="40"/>
      <c r="AN4" s="40"/>
      <c r="AO4" s="40"/>
      <c r="AP4" s="148" t="s">
        <v>36</v>
      </c>
      <c r="AQ4" s="148"/>
      <c r="AR4" s="148"/>
      <c r="AS4" s="40"/>
      <c r="AT4" s="40"/>
      <c r="AU4" s="40"/>
      <c r="AV4" s="40"/>
      <c r="AW4" s="148" t="s">
        <v>36</v>
      </c>
      <c r="AX4" s="148"/>
      <c r="AY4" s="148"/>
      <c r="AZ4" s="40"/>
      <c r="BA4" s="40"/>
      <c r="BB4" s="40"/>
      <c r="BC4" s="40"/>
      <c r="BD4" s="148" t="s">
        <v>36</v>
      </c>
      <c r="BE4" s="148"/>
      <c r="BF4" s="148"/>
      <c r="BG4" s="40"/>
      <c r="BH4" s="40"/>
      <c r="BI4" s="40"/>
      <c r="BJ4" s="40"/>
      <c r="BK4" s="148"/>
      <c r="BL4" s="148"/>
      <c r="BM4" s="148"/>
    </row>
    <row r="5" spans="1:65">
      <c r="A5" s="42"/>
      <c r="B5" s="148" t="s">
        <v>28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52"/>
      <c r="O5" s="40"/>
      <c r="P5" s="40"/>
      <c r="Q5" s="40"/>
      <c r="R5" s="40"/>
    </row>
    <row r="6" spans="1:65">
      <c r="A6" s="42"/>
      <c r="B6" s="148" t="s">
        <v>38</v>
      </c>
      <c r="C6" s="148"/>
      <c r="D6" s="148"/>
      <c r="E6" s="148"/>
      <c r="F6" s="148"/>
      <c r="G6" s="148"/>
      <c r="H6" s="148"/>
      <c r="I6" s="148"/>
      <c r="J6" s="148"/>
      <c r="K6" s="56"/>
      <c r="L6" s="40"/>
      <c r="M6" s="40"/>
      <c r="N6" s="40"/>
      <c r="O6" s="40"/>
      <c r="P6" s="40"/>
      <c r="Q6" s="40"/>
      <c r="R6" s="40"/>
    </row>
    <row r="7" spans="1:65">
      <c r="A7" s="42"/>
    </row>
    <row r="8" spans="1:65">
      <c r="B8" s="43"/>
    </row>
    <row r="9" spans="1:65" s="23" customFormat="1" ht="21.75" customHeight="1">
      <c r="A9" s="85"/>
      <c r="B9" s="69" t="s">
        <v>5</v>
      </c>
      <c r="C9" s="85"/>
      <c r="D9" s="85"/>
      <c r="E9" s="116"/>
      <c r="F9" s="151" t="s">
        <v>12</v>
      </c>
      <c r="G9" s="151"/>
      <c r="H9" s="151"/>
      <c r="I9" s="151"/>
      <c r="J9" s="151"/>
      <c r="K9" s="151"/>
      <c r="L9" s="92"/>
      <c r="M9" s="149" t="s">
        <v>18</v>
      </c>
      <c r="N9" s="149"/>
      <c r="O9" s="149"/>
      <c r="P9" s="149"/>
      <c r="Q9" s="149"/>
      <c r="R9" s="149"/>
      <c r="S9" s="92"/>
      <c r="T9" s="149" t="s">
        <v>75</v>
      </c>
      <c r="U9" s="149"/>
      <c r="V9" s="149"/>
      <c r="W9" s="149"/>
      <c r="X9" s="149"/>
      <c r="Y9" s="149"/>
      <c r="Z9" s="92"/>
      <c r="AA9" s="144" t="s">
        <v>77</v>
      </c>
      <c r="AB9" s="150"/>
      <c r="AC9" s="92"/>
      <c r="AD9" s="149" t="s">
        <v>45</v>
      </c>
      <c r="AE9" s="149"/>
      <c r="AF9" s="149"/>
      <c r="AG9" s="149"/>
      <c r="AH9" s="149"/>
      <c r="AI9" s="149"/>
      <c r="AJ9" s="92"/>
      <c r="AK9" s="149" t="s">
        <v>44</v>
      </c>
      <c r="AL9" s="149"/>
      <c r="AM9" s="149"/>
      <c r="AN9" s="149"/>
      <c r="AO9" s="149"/>
      <c r="AP9" s="149"/>
      <c r="AQ9" s="92"/>
      <c r="AR9" s="149" t="s">
        <v>47</v>
      </c>
      <c r="AS9" s="149"/>
      <c r="AT9" s="149"/>
      <c r="AU9" s="149"/>
      <c r="AV9" s="149"/>
      <c r="AW9" s="149"/>
      <c r="AX9" s="92"/>
      <c r="AY9" s="149" t="s">
        <v>46</v>
      </c>
      <c r="AZ9" s="149"/>
      <c r="BA9" s="149"/>
      <c r="BB9" s="149"/>
      <c r="BC9" s="149"/>
      <c r="BD9" s="149"/>
      <c r="BE9" s="92"/>
      <c r="BF9" s="149" t="s">
        <v>48</v>
      </c>
      <c r="BG9" s="149"/>
      <c r="BH9" s="149"/>
      <c r="BI9" s="149"/>
      <c r="BJ9" s="149"/>
      <c r="BK9" s="149"/>
    </row>
    <row r="10" spans="1:65" ht="38.25">
      <c r="A10" s="84"/>
      <c r="B10" s="117" t="s">
        <v>39</v>
      </c>
      <c r="C10" s="93"/>
      <c r="D10" s="118" t="s">
        <v>11</v>
      </c>
      <c r="E10" s="119"/>
      <c r="F10" s="120" t="s">
        <v>23</v>
      </c>
      <c r="G10" s="120" t="s">
        <v>22</v>
      </c>
      <c r="H10" s="120" t="s">
        <v>40</v>
      </c>
      <c r="I10" s="120" t="s">
        <v>41</v>
      </c>
      <c r="J10" s="120" t="s">
        <v>20</v>
      </c>
      <c r="K10" s="120" t="s">
        <v>21</v>
      </c>
      <c r="L10" s="121"/>
      <c r="M10" s="120" t="s">
        <v>17</v>
      </c>
      <c r="N10" s="120" t="s">
        <v>10</v>
      </c>
      <c r="O10" s="120" t="s">
        <v>13</v>
      </c>
      <c r="P10" s="120" t="s">
        <v>14</v>
      </c>
      <c r="Q10" s="120" t="s">
        <v>15</v>
      </c>
      <c r="R10" s="120" t="s">
        <v>16</v>
      </c>
      <c r="S10" s="121"/>
      <c r="T10" s="120" t="s">
        <v>17</v>
      </c>
      <c r="U10" s="120" t="s">
        <v>10</v>
      </c>
      <c r="V10" s="120" t="s">
        <v>13</v>
      </c>
      <c r="W10" s="120" t="s">
        <v>14</v>
      </c>
      <c r="X10" s="120" t="s">
        <v>15</v>
      </c>
      <c r="Y10" s="120" t="s">
        <v>16</v>
      </c>
      <c r="Z10" s="121"/>
      <c r="AA10" s="122" t="s">
        <v>25</v>
      </c>
      <c r="AB10" s="122" t="s">
        <v>26</v>
      </c>
      <c r="AC10" s="121"/>
      <c r="AD10" s="123">
        <v>0</v>
      </c>
      <c r="AE10" s="120" t="s">
        <v>49</v>
      </c>
      <c r="AF10" s="120" t="s">
        <v>50</v>
      </c>
      <c r="AG10" s="120" t="s">
        <v>51</v>
      </c>
      <c r="AH10" s="120" t="s">
        <v>52</v>
      </c>
      <c r="AI10" s="120" t="s">
        <v>53</v>
      </c>
      <c r="AJ10" s="121"/>
      <c r="AK10" s="123">
        <v>0</v>
      </c>
      <c r="AL10" s="120" t="s">
        <v>49</v>
      </c>
      <c r="AM10" s="120" t="s">
        <v>50</v>
      </c>
      <c r="AN10" s="120" t="s">
        <v>51</v>
      </c>
      <c r="AO10" s="120" t="s">
        <v>52</v>
      </c>
      <c r="AP10" s="120" t="s">
        <v>53</v>
      </c>
      <c r="AQ10" s="121"/>
      <c r="AR10" s="123">
        <v>0</v>
      </c>
      <c r="AS10" s="120" t="s">
        <v>49</v>
      </c>
      <c r="AT10" s="120" t="s">
        <v>50</v>
      </c>
      <c r="AU10" s="120" t="s">
        <v>51</v>
      </c>
      <c r="AV10" s="120" t="s">
        <v>52</v>
      </c>
      <c r="AW10" s="120" t="s">
        <v>53</v>
      </c>
      <c r="AX10" s="121"/>
      <c r="AY10" s="123">
        <v>0</v>
      </c>
      <c r="AZ10" s="120" t="s">
        <v>49</v>
      </c>
      <c r="BA10" s="120" t="s">
        <v>50</v>
      </c>
      <c r="BB10" s="120" t="s">
        <v>51</v>
      </c>
      <c r="BC10" s="120" t="s">
        <v>52</v>
      </c>
      <c r="BD10" s="120" t="s">
        <v>53</v>
      </c>
      <c r="BE10" s="121"/>
      <c r="BF10" s="123">
        <v>0</v>
      </c>
      <c r="BG10" s="120" t="s">
        <v>49</v>
      </c>
      <c r="BH10" s="120" t="s">
        <v>50</v>
      </c>
      <c r="BI10" s="120" t="s">
        <v>51</v>
      </c>
      <c r="BJ10" s="120" t="s">
        <v>52</v>
      </c>
      <c r="BK10" s="120" t="s">
        <v>53</v>
      </c>
    </row>
    <row r="11" spans="1:65" s="42" customFormat="1">
      <c r="A11" s="84"/>
      <c r="B11" s="124">
        <v>40878</v>
      </c>
      <c r="C11" s="90"/>
      <c r="D11" s="125">
        <f>VLOOKUP($B$9&amp;"-"&amp;$B11,Database!$1:$1048576,10,FALSE)</f>
        <v>113</v>
      </c>
      <c r="E11" s="126"/>
      <c r="F11" s="127">
        <f>VLOOKUP($B$9&amp;"-"&amp;$B11,Database!$1:$1048576,4,FALSE)</f>
        <v>18.209138720032787</v>
      </c>
      <c r="G11" s="127">
        <f>VLOOKUP($B$9&amp;"-"&amp;$B11,Database!$1:$1048576,5,FALSE)</f>
        <v>14.738400000000002</v>
      </c>
      <c r="H11" s="127">
        <f>VLOOKUP($B$9&amp;"-"&amp;$B11,Database!$1:$1048576,6,FALSE)</f>
        <v>-7.3855098695444283</v>
      </c>
      <c r="I11" s="127">
        <f>VLOOKUP($B$9&amp;"-"&amp;$B11,Database!$1:$1048576,7,FALSE)</f>
        <v>0.70222320879721234</v>
      </c>
      <c r="J11" s="127">
        <f>VLOOKUP($B$9&amp;"-"&amp;$B11,Database!$1:$1048576,8,FALSE)</f>
        <v>-37.087499999999999</v>
      </c>
      <c r="K11" s="127">
        <f>VLOOKUP($B$9&amp;"-"&amp;$B11,Database!$1:$1048576,9,FALSE)</f>
        <v>-8.7668999999999997</v>
      </c>
      <c r="L11" s="112"/>
      <c r="M11" s="128">
        <f>VLOOKUP($B$9&amp;"-"&amp;$B11,Database!$1:$1048576,12,FALSE)</f>
        <v>-12.191999999999998</v>
      </c>
      <c r="N11" s="128">
        <f>VLOOKUP($B$9&amp;"-"&amp;$B11,Database!$1:$1048576,13,FALSE)</f>
        <v>9.64</v>
      </c>
      <c r="O11" s="128">
        <f>VLOOKUP($B$9&amp;"-"&amp;$B11,Database!$1:$1048576,14,FALSE)</f>
        <v>5.2151000000000023</v>
      </c>
      <c r="P11" s="128">
        <f>VLOOKUP($B$9&amp;"-"&amp;$B11,Database!$1:$1048576,15,FALSE)</f>
        <v>-5.0840000000000014</v>
      </c>
      <c r="Q11" s="128">
        <f>VLOOKUP($B$9&amp;"-"&amp;$B11,Database!$1:$1048576,16,FALSE)</f>
        <v>7.8780664827986646</v>
      </c>
      <c r="R11" s="128">
        <f>VLOOKUP($B$9&amp;"-"&amp;$B11,Database!$1:$1048576,17,FALSE)</f>
        <v>-26.059900000000003</v>
      </c>
      <c r="S11" s="112"/>
      <c r="T11" s="128">
        <f>VLOOKUP($B$9&amp;"-"&amp;$B11,Database!$1:$1048576,18,FALSE)</f>
        <v>3.2793920762796867</v>
      </c>
      <c r="U11" s="128">
        <f>VLOOKUP($B$9&amp;"-"&amp;$B11,Database!$1:$1048576,19,FALSE)</f>
        <v>22.397146254458978</v>
      </c>
      <c r="V11" s="128">
        <f>VLOOKUP($B$9&amp;"-"&amp;$B11,Database!$1:$1048576,20,FALSE)</f>
        <v>18.858091678534336</v>
      </c>
      <c r="W11" s="128">
        <f>VLOOKUP($B$9&amp;"-"&amp;$B11,Database!$1:$1048576,21,FALSE)</f>
        <v>4.9456837407771621</v>
      </c>
      <c r="X11" s="128">
        <f>VLOOKUP($B$9&amp;"-"&amp;$B11,Database!$1:$1048576,22,FALSE)</f>
        <v>30.215842850879405</v>
      </c>
      <c r="Y11" s="128">
        <f>VLOOKUP($B$9&amp;"-"&amp;$B11,Database!$1:$1048576,23,FALSE)</f>
        <v>-6.804814445875552</v>
      </c>
      <c r="Z11" s="112"/>
      <c r="AA11" s="128" t="str">
        <f>VLOOKUP($B$9&amp;"-"&amp;$B11,Database!$1:$1048576,24,FALSE)</f>
        <v>-</v>
      </c>
      <c r="AB11" s="128" t="str">
        <f>VLOOKUP($B$9&amp;"-"&amp;$B11,Database!$1:$1048576,25,FALSE)</f>
        <v>-</v>
      </c>
      <c r="AC11" s="107"/>
      <c r="AD11" s="129" t="str">
        <f>VLOOKUP($B$9&amp;"-"&amp;$B11,Database!$1:$1048576,26,FALSE)</f>
        <v>-</v>
      </c>
      <c r="AE11" s="129" t="str">
        <f>VLOOKUP($B$9&amp;"-"&amp;$B11,Database!$1:$1048576,27,FALSE)</f>
        <v>-</v>
      </c>
      <c r="AF11" s="129" t="str">
        <f>VLOOKUP($B$9&amp;"-"&amp;$B11,Database!$1:$1048576,28,FALSE)</f>
        <v>-</v>
      </c>
      <c r="AG11" s="129" t="str">
        <f>VLOOKUP($B$9&amp;"-"&amp;$B11,Database!$1:$1048576,29,FALSE)</f>
        <v>-</v>
      </c>
      <c r="AH11" s="129" t="str">
        <f>VLOOKUP($B$9&amp;"-"&amp;$B11,Database!$1:$1048576,30,FALSE)</f>
        <v>-</v>
      </c>
      <c r="AI11" s="129" t="str">
        <f>VLOOKUP($B$9&amp;"-"&amp;$B11,Database!$1:$1048576,31,FALSE)</f>
        <v>-</v>
      </c>
      <c r="AJ11" s="103"/>
      <c r="AK11" s="129" t="str">
        <f>VLOOKUP($B$9&amp;"-"&amp;$B11,Database!$1:$1048576,32,FALSE)</f>
        <v>-</v>
      </c>
      <c r="AL11" s="129" t="str">
        <f>VLOOKUP($B$9&amp;"-"&amp;$B11,Database!$1:$1048576,33,FALSE)</f>
        <v>-</v>
      </c>
      <c r="AM11" s="129" t="str">
        <f>VLOOKUP($B$9&amp;"-"&amp;$B11,Database!$1:$1048576,34,FALSE)</f>
        <v>-</v>
      </c>
      <c r="AN11" s="129" t="str">
        <f>VLOOKUP($B$9&amp;"-"&amp;$B11,Database!$1:$1048576,35,FALSE)</f>
        <v>-</v>
      </c>
      <c r="AO11" s="129" t="str">
        <f>VLOOKUP($B$9&amp;"-"&amp;$B11,Database!$1:$1048576,36,FALSE)</f>
        <v>-</v>
      </c>
      <c r="AP11" s="129" t="str">
        <f>VLOOKUP($B$9&amp;"-"&amp;$B11,Database!$1:$1048576,37,FALSE)</f>
        <v>-</v>
      </c>
      <c r="AQ11" s="103"/>
      <c r="AR11" s="129" t="str">
        <f>VLOOKUP($B$9&amp;"-"&amp;$B11,Database!$1:$1048576,38,FALSE)</f>
        <v>-</v>
      </c>
      <c r="AS11" s="129" t="str">
        <f>VLOOKUP($B$9&amp;"-"&amp;$B11,Database!$1:$1048576,39,FALSE)</f>
        <v>-</v>
      </c>
      <c r="AT11" s="129" t="str">
        <f>VLOOKUP($B$9&amp;"-"&amp;$B11,Database!$1:$1048576,40,FALSE)</f>
        <v>-</v>
      </c>
      <c r="AU11" s="129" t="str">
        <f>VLOOKUP($B$9&amp;"-"&amp;$B11,Database!$1:$1048576,41,FALSE)</f>
        <v>-</v>
      </c>
      <c r="AV11" s="129" t="str">
        <f>VLOOKUP($B$9&amp;"-"&amp;$B11,Database!$1:$1048576,42,FALSE)</f>
        <v>-</v>
      </c>
      <c r="AW11" s="129" t="str">
        <f>VLOOKUP($B$9&amp;"-"&amp;$B11,Database!$1:$1048576,43,FALSE)</f>
        <v>-</v>
      </c>
      <c r="AX11" s="103"/>
      <c r="AY11" s="129">
        <f>VLOOKUP($B$9&amp;"-"&amp;$B11,Database!$1:$1048576,44,FALSE)</f>
        <v>1.1111111111111112E-2</v>
      </c>
      <c r="AZ11" s="129" t="str">
        <f>VLOOKUP($B$9&amp;"-"&amp;$B11,Database!$1:$1048576,45,FALSE)</f>
        <v>-</v>
      </c>
      <c r="BA11" s="129" t="str">
        <f>VLOOKUP($B$9&amp;"-"&amp;$B11,Database!$1:$1048576,46,FALSE)</f>
        <v>-</v>
      </c>
      <c r="BB11" s="129" t="str">
        <f>VLOOKUP($B$9&amp;"-"&amp;$B11,Database!$1:$1048576,47,FALSE)</f>
        <v>-</v>
      </c>
      <c r="BC11" s="129" t="str">
        <f>VLOOKUP($B$9&amp;"-"&amp;$B11,Database!$1:$1048576,48,FALSE)</f>
        <v>-</v>
      </c>
      <c r="BD11" s="129" t="str">
        <f>VLOOKUP($B$9&amp;"-"&amp;$B11,Database!$1:$1048576,49,FALSE)</f>
        <v>-</v>
      </c>
      <c r="BE11" s="103"/>
      <c r="BF11" s="129" t="str">
        <f>VLOOKUP($B$9&amp;"-"&amp;$B11,Database!$1:$1048576,50,FALSE)</f>
        <v>-</v>
      </c>
      <c r="BG11" s="129" t="str">
        <f>VLOOKUP($B$9&amp;"-"&amp;$B11,Database!$1:$1048576,51,FALSE)</f>
        <v>-</v>
      </c>
      <c r="BH11" s="129" t="str">
        <f>VLOOKUP($B$9&amp;"-"&amp;$B11,Database!$1:$1048576,52,FALSE)</f>
        <v>-</v>
      </c>
      <c r="BI11" s="129" t="str">
        <f>VLOOKUP($B$9&amp;"-"&amp;$B11,Database!$1:$1048576,53,FALSE)</f>
        <v>-</v>
      </c>
      <c r="BJ11" s="129" t="str">
        <f>VLOOKUP($B$9&amp;"-"&amp;$B11,Database!$1:$1048576,54,FALSE)</f>
        <v>-</v>
      </c>
      <c r="BK11" s="129" t="str">
        <f>VLOOKUP($B$9&amp;"-"&amp;$B11,Database!$1:$1048576,55,FALSE)</f>
        <v>-</v>
      </c>
    </row>
    <row r="12" spans="1:65" s="42" customFormat="1">
      <c r="A12" s="84"/>
      <c r="B12" s="124">
        <v>40969</v>
      </c>
      <c r="C12" s="90"/>
      <c r="D12" s="125">
        <f>VLOOKUP($B$9&amp;"-"&amp;$B12,Database!$1:$1048576,10,FALSE)</f>
        <v>127</v>
      </c>
      <c r="E12" s="126"/>
      <c r="F12" s="127">
        <f>VLOOKUP($B$9&amp;"-"&amp;$B12,Database!$1:$1048576,4,FALSE)</f>
        <v>37.248883928571431</v>
      </c>
      <c r="G12" s="127">
        <f>VLOOKUP($B$9&amp;"-"&amp;$B12,Database!$1:$1048576,5,FALSE)</f>
        <v>11.554299999999998</v>
      </c>
      <c r="H12" s="127">
        <f>VLOOKUP($B$9&amp;"-"&amp;$B12,Database!$1:$1048576,6,FALSE)</f>
        <v>2.1868024553571437</v>
      </c>
      <c r="I12" s="127">
        <f>VLOOKUP($B$9&amp;"-"&amp;$B12,Database!$1:$1048576,7,FALSE)</f>
        <v>24.67332197061927</v>
      </c>
      <c r="J12" s="127">
        <f>VLOOKUP($B$9&amp;"-"&amp;$B12,Database!$1:$1048576,8,FALSE)</f>
        <v>-11.940000000000001</v>
      </c>
      <c r="K12" s="127">
        <f>VLOOKUP($B$9&amp;"-"&amp;$B12,Database!$1:$1048576,9,FALSE)</f>
        <v>-0.64639999999999953</v>
      </c>
      <c r="L12" s="112"/>
      <c r="M12" s="128">
        <f>VLOOKUP($B$9&amp;"-"&amp;$B12,Database!$1:$1048576,12,FALSE)</f>
        <v>1.2775000000000012</v>
      </c>
      <c r="N12" s="128">
        <f>VLOOKUP($B$9&amp;"-"&amp;$B12,Database!$1:$1048576,13,FALSE)</f>
        <v>20.791699999999999</v>
      </c>
      <c r="O12" s="128">
        <f>VLOOKUP($B$9&amp;"-"&amp;$B12,Database!$1:$1048576,14,FALSE)</f>
        <v>12.4</v>
      </c>
      <c r="P12" s="128">
        <f>VLOOKUP($B$9&amp;"-"&amp;$B12,Database!$1:$1048576,15,FALSE)</f>
        <v>-9.6316000000000024</v>
      </c>
      <c r="Q12" s="128">
        <f>VLOOKUP($B$9&amp;"-"&amp;$B12,Database!$1:$1048576,16,FALSE)</f>
        <v>12.600147480867347</v>
      </c>
      <c r="R12" s="128">
        <f>VLOOKUP($B$9&amp;"-"&amp;$B12,Database!$1:$1048576,17,FALSE)</f>
        <v>-13.0016</v>
      </c>
      <c r="S12" s="112"/>
      <c r="T12" s="128">
        <f>VLOOKUP($B$9&amp;"-"&amp;$B12,Database!$1:$1048576,18,FALSE)</f>
        <v>8.978396045918366</v>
      </c>
      <c r="U12" s="128">
        <f>VLOOKUP($B$9&amp;"-"&amp;$B12,Database!$1:$1048576,19,FALSE)</f>
        <v>29.296875000000007</v>
      </c>
      <c r="V12" s="128">
        <f>VLOOKUP($B$9&amp;"-"&amp;$B12,Database!$1:$1048576,20,FALSE)</f>
        <v>19.587053571428573</v>
      </c>
      <c r="W12" s="128">
        <f>VLOOKUP($B$9&amp;"-"&amp;$B12,Database!$1:$1048576,21,FALSE)</f>
        <v>7.1827168367346941</v>
      </c>
      <c r="X12" s="128">
        <f>VLOOKUP($B$9&amp;"-"&amp;$B12,Database!$1:$1048576,22,FALSE)</f>
        <v>33.344626913265316</v>
      </c>
      <c r="Y12" s="128">
        <f>VLOOKUP($B$9&amp;"-"&amp;$B12,Database!$1:$1048576,23,FALSE)</f>
        <v>0.50223214285714313</v>
      </c>
      <c r="Z12" s="112"/>
      <c r="AA12" s="128" t="str">
        <f>VLOOKUP($B$9&amp;"-"&amp;$B12,Database!$1:$1048576,24,FALSE)</f>
        <v>-</v>
      </c>
      <c r="AB12" s="128" t="str">
        <f>VLOOKUP($B$9&amp;"-"&amp;$B12,Database!$1:$1048576,25,FALSE)</f>
        <v>-</v>
      </c>
      <c r="AC12" s="107"/>
      <c r="AD12" s="129" t="str">
        <f>VLOOKUP($B$9&amp;"-"&amp;$B12,Database!$1:$1048576,26,FALSE)</f>
        <v>-</v>
      </c>
      <c r="AE12" s="129" t="str">
        <f>VLOOKUP($B$9&amp;"-"&amp;$B12,Database!$1:$1048576,27,FALSE)</f>
        <v>-</v>
      </c>
      <c r="AF12" s="129" t="str">
        <f>VLOOKUP($B$9&amp;"-"&amp;$B12,Database!$1:$1048576,28,FALSE)</f>
        <v>-</v>
      </c>
      <c r="AG12" s="129" t="str">
        <f>VLOOKUP($B$9&amp;"-"&amp;$B12,Database!$1:$1048576,29,FALSE)</f>
        <v>-</v>
      </c>
      <c r="AH12" s="129" t="str">
        <f>VLOOKUP($B$9&amp;"-"&amp;$B12,Database!$1:$1048576,30,FALSE)</f>
        <v>-</v>
      </c>
      <c r="AI12" s="129" t="str">
        <f>VLOOKUP($B$9&amp;"-"&amp;$B12,Database!$1:$1048576,31,FALSE)</f>
        <v>-</v>
      </c>
      <c r="AJ12" s="103"/>
      <c r="AK12" s="129" t="str">
        <f>VLOOKUP($B$9&amp;"-"&amp;$B12,Database!$1:$1048576,32,FALSE)</f>
        <v>-</v>
      </c>
      <c r="AL12" s="129" t="str">
        <f>VLOOKUP($B$9&amp;"-"&amp;$B12,Database!$1:$1048576,33,FALSE)</f>
        <v>-</v>
      </c>
      <c r="AM12" s="129" t="str">
        <f>VLOOKUP($B$9&amp;"-"&amp;$B12,Database!$1:$1048576,34,FALSE)</f>
        <v>-</v>
      </c>
      <c r="AN12" s="129" t="str">
        <f>VLOOKUP($B$9&amp;"-"&amp;$B12,Database!$1:$1048576,35,FALSE)</f>
        <v>-</v>
      </c>
      <c r="AO12" s="129" t="str">
        <f>VLOOKUP($B$9&amp;"-"&amp;$B12,Database!$1:$1048576,36,FALSE)</f>
        <v>-</v>
      </c>
      <c r="AP12" s="129" t="str">
        <f>VLOOKUP($B$9&amp;"-"&amp;$B12,Database!$1:$1048576,37,FALSE)</f>
        <v>-</v>
      </c>
      <c r="AQ12" s="103"/>
      <c r="AR12" s="129" t="str">
        <f>VLOOKUP($B$9&amp;"-"&amp;$B12,Database!$1:$1048576,38,FALSE)</f>
        <v>-</v>
      </c>
      <c r="AS12" s="129" t="str">
        <f>VLOOKUP($B$9&amp;"-"&amp;$B12,Database!$1:$1048576,39,FALSE)</f>
        <v>-</v>
      </c>
      <c r="AT12" s="129" t="str">
        <f>VLOOKUP($B$9&amp;"-"&amp;$B12,Database!$1:$1048576,40,FALSE)</f>
        <v>-</v>
      </c>
      <c r="AU12" s="129" t="str">
        <f>VLOOKUP($B$9&amp;"-"&amp;$B12,Database!$1:$1048576,41,FALSE)</f>
        <v>-</v>
      </c>
      <c r="AV12" s="129" t="str">
        <f>VLOOKUP($B$9&amp;"-"&amp;$B12,Database!$1:$1048576,42,FALSE)</f>
        <v>-</v>
      </c>
      <c r="AW12" s="129" t="str">
        <f>VLOOKUP($B$9&amp;"-"&amp;$B12,Database!$1:$1048576,43,FALSE)</f>
        <v>-</v>
      </c>
      <c r="AX12" s="103"/>
      <c r="AY12" s="129">
        <f>VLOOKUP($B$9&amp;"-"&amp;$B12,Database!$1:$1048576,44,FALSE)</f>
        <v>0</v>
      </c>
      <c r="AZ12" s="129" t="str">
        <f>VLOOKUP($B$9&amp;"-"&amp;$B12,Database!$1:$1048576,45,FALSE)</f>
        <v>-</v>
      </c>
      <c r="BA12" s="129" t="str">
        <f>VLOOKUP($B$9&amp;"-"&amp;$B12,Database!$1:$1048576,46,FALSE)</f>
        <v>-</v>
      </c>
      <c r="BB12" s="129" t="str">
        <f>VLOOKUP($B$9&amp;"-"&amp;$B12,Database!$1:$1048576,47,FALSE)</f>
        <v>-</v>
      </c>
      <c r="BC12" s="129" t="str">
        <f>VLOOKUP($B$9&amp;"-"&amp;$B12,Database!$1:$1048576,48,FALSE)</f>
        <v>-</v>
      </c>
      <c r="BD12" s="129" t="str">
        <f>VLOOKUP($B$9&amp;"-"&amp;$B12,Database!$1:$1048576,49,FALSE)</f>
        <v>-</v>
      </c>
      <c r="BE12" s="103"/>
      <c r="BF12" s="129" t="str">
        <f>VLOOKUP($B$9&amp;"-"&amp;$B12,Database!$1:$1048576,50,FALSE)</f>
        <v>-</v>
      </c>
      <c r="BG12" s="129" t="str">
        <f>VLOOKUP($B$9&amp;"-"&amp;$B12,Database!$1:$1048576,51,FALSE)</f>
        <v>-</v>
      </c>
      <c r="BH12" s="129" t="str">
        <f>VLOOKUP($B$9&amp;"-"&amp;$B12,Database!$1:$1048576,52,FALSE)</f>
        <v>-</v>
      </c>
      <c r="BI12" s="129" t="str">
        <f>VLOOKUP($B$9&amp;"-"&amp;$B12,Database!$1:$1048576,53,FALSE)</f>
        <v>-</v>
      </c>
      <c r="BJ12" s="129" t="str">
        <f>VLOOKUP($B$9&amp;"-"&amp;$B12,Database!$1:$1048576,54,FALSE)</f>
        <v>-</v>
      </c>
      <c r="BK12" s="129" t="str">
        <f>VLOOKUP($B$9&amp;"-"&amp;$B12,Database!$1:$1048576,55,FALSE)</f>
        <v>-</v>
      </c>
    </row>
    <row r="13" spans="1:65" s="42" customFormat="1">
      <c r="A13" s="84"/>
      <c r="B13" s="124">
        <v>41061</v>
      </c>
      <c r="C13" s="85"/>
      <c r="D13" s="125">
        <f>VLOOKUP($B$9&amp;"-"&amp;$B13,Database!$1:$1048576,10,FALSE)</f>
        <v>113.21870669203486</v>
      </c>
      <c r="E13" s="126"/>
      <c r="F13" s="127">
        <f>VLOOKUP($B$9&amp;"-"&amp;$B13,Database!$1:$1048576,4,FALSE)</f>
        <v>27.564755822124727</v>
      </c>
      <c r="G13" s="127">
        <f>VLOOKUP($B$9&amp;"-"&amp;$B13,Database!$1:$1048576,5,FALSE)</f>
        <v>2.9071079060577056</v>
      </c>
      <c r="H13" s="127">
        <f>VLOOKUP($B$9&amp;"-"&amp;$B13,Database!$1:$1048576,6,FALSE)</f>
        <v>-5.6477397372167362</v>
      </c>
      <c r="I13" s="127">
        <f>VLOOKUP($B$9&amp;"-"&amp;$B13,Database!$1:$1048576,7,FALSE)</f>
        <v>7.1092151336130032</v>
      </c>
      <c r="J13" s="127">
        <f>VLOOKUP($B$9&amp;"-"&amp;$B13,Database!$1:$1048576,8,FALSE)</f>
        <v>-44.341758267404138</v>
      </c>
      <c r="K13" s="127">
        <f>VLOOKUP($B$9&amp;"-"&amp;$B13,Database!$1:$1048576,9,FALSE)</f>
        <v>-2.9055520548904292</v>
      </c>
      <c r="L13" s="112"/>
      <c r="M13" s="128">
        <f>VLOOKUP($B$9&amp;"-"&amp;$B13,Database!$1:$1048576,12,FALSE)</f>
        <v>-3.0237967436035058</v>
      </c>
      <c r="N13" s="128">
        <f>VLOOKUP($B$9&amp;"-"&amp;$B13,Database!$1:$1048576,13,FALSE)</f>
        <v>9.1639633752635223</v>
      </c>
      <c r="O13" s="128">
        <f>VLOOKUP($B$9&amp;"-"&amp;$B13,Database!$1:$1048576,14,FALSE)</f>
        <v>4.8542556419052953</v>
      </c>
      <c r="P13" s="128">
        <f>VLOOKUP($B$9&amp;"-"&amp;$B13,Database!$1:$1048576,15,FALSE)</f>
        <v>-6.690160019292553</v>
      </c>
      <c r="Q13" s="128">
        <f>VLOOKUP($B$9&amp;"-"&amp;$B13,Database!$1:$1048576,16,FALSE)</f>
        <v>8.7270285057864712</v>
      </c>
      <c r="R13" s="128">
        <f>VLOOKUP($B$9&amp;"-"&amp;$B13,Database!$1:$1048576,17,FALSE)</f>
        <v>-10.488770644200175</v>
      </c>
      <c r="S13" s="112"/>
      <c r="T13" s="128">
        <f>VLOOKUP($B$9&amp;"-"&amp;$B13,Database!$1:$1048576,18,FALSE)</f>
        <v>7.2375603216462965</v>
      </c>
      <c r="U13" s="128">
        <f>VLOOKUP($B$9&amp;"-"&amp;$B13,Database!$1:$1048576,19,FALSE)</f>
        <v>19.751789877113687</v>
      </c>
      <c r="V13" s="128">
        <f>VLOOKUP($B$9&amp;"-"&amp;$B13,Database!$1:$1048576,20,FALSE)</f>
        <v>17.879841614351172</v>
      </c>
      <c r="W13" s="128">
        <f>VLOOKUP($B$9&amp;"-"&amp;$B13,Database!$1:$1048576,21,FALSE)</f>
        <v>7.3163901141216838</v>
      </c>
      <c r="X13" s="128">
        <f>VLOOKUP($B$9&amp;"-"&amp;$B13,Database!$1:$1048576,22,FALSE)</f>
        <v>25.603086808715876</v>
      </c>
      <c r="Y13" s="128">
        <f>VLOOKUP($B$9&amp;"-"&amp;$B13,Database!$1:$1048576,23,FALSE)</f>
        <v>0.121875008103391</v>
      </c>
      <c r="Z13" s="112"/>
      <c r="AA13" s="128" t="str">
        <f>VLOOKUP($B$9&amp;"-"&amp;$B13,Database!$1:$1048576,24,FALSE)</f>
        <v>-</v>
      </c>
      <c r="AB13" s="128" t="str">
        <f>VLOOKUP($B$9&amp;"-"&amp;$B13,Database!$1:$1048576,25,FALSE)</f>
        <v>-</v>
      </c>
      <c r="AC13" s="107"/>
      <c r="AD13" s="129" t="str">
        <f>VLOOKUP($B$9&amp;"-"&amp;$B13,Database!$1:$1048576,26,FALSE)</f>
        <v>-</v>
      </c>
      <c r="AE13" s="129" t="str">
        <f>VLOOKUP($B$9&amp;"-"&amp;$B13,Database!$1:$1048576,27,FALSE)</f>
        <v>-</v>
      </c>
      <c r="AF13" s="129" t="str">
        <f>VLOOKUP($B$9&amp;"-"&amp;$B13,Database!$1:$1048576,28,FALSE)</f>
        <v>-</v>
      </c>
      <c r="AG13" s="129" t="str">
        <f>VLOOKUP($B$9&amp;"-"&amp;$B13,Database!$1:$1048576,29,FALSE)</f>
        <v>-</v>
      </c>
      <c r="AH13" s="129" t="str">
        <f>VLOOKUP($B$9&amp;"-"&amp;$B13,Database!$1:$1048576,30,FALSE)</f>
        <v>-</v>
      </c>
      <c r="AI13" s="129" t="str">
        <f>VLOOKUP($B$9&amp;"-"&amp;$B13,Database!$1:$1048576,31,FALSE)</f>
        <v>-</v>
      </c>
      <c r="AJ13" s="103"/>
      <c r="AK13" s="129" t="str">
        <f>VLOOKUP($B$9&amp;"-"&amp;$B13,Database!$1:$1048576,32,FALSE)</f>
        <v>-</v>
      </c>
      <c r="AL13" s="129" t="str">
        <f>VLOOKUP($B$9&amp;"-"&amp;$B13,Database!$1:$1048576,33,FALSE)</f>
        <v>-</v>
      </c>
      <c r="AM13" s="129" t="str">
        <f>VLOOKUP($B$9&amp;"-"&amp;$B13,Database!$1:$1048576,34,FALSE)</f>
        <v>-</v>
      </c>
      <c r="AN13" s="129" t="str">
        <f>VLOOKUP($B$9&amp;"-"&amp;$B13,Database!$1:$1048576,35,FALSE)</f>
        <v>-</v>
      </c>
      <c r="AO13" s="129" t="str">
        <f>VLOOKUP($B$9&amp;"-"&amp;$B13,Database!$1:$1048576,36,FALSE)</f>
        <v>-</v>
      </c>
      <c r="AP13" s="129" t="str">
        <f>VLOOKUP($B$9&amp;"-"&amp;$B13,Database!$1:$1048576,37,FALSE)</f>
        <v>-</v>
      </c>
      <c r="AQ13" s="103"/>
      <c r="AR13" s="129" t="str">
        <f>VLOOKUP($B$9&amp;"-"&amp;$B13,Database!$1:$1048576,38,FALSE)</f>
        <v>-</v>
      </c>
      <c r="AS13" s="129" t="str">
        <f>VLOOKUP($B$9&amp;"-"&amp;$B13,Database!$1:$1048576,39,FALSE)</f>
        <v>-</v>
      </c>
      <c r="AT13" s="129" t="str">
        <f>VLOOKUP($B$9&amp;"-"&amp;$B13,Database!$1:$1048576,40,FALSE)</f>
        <v>-</v>
      </c>
      <c r="AU13" s="129" t="str">
        <f>VLOOKUP($B$9&amp;"-"&amp;$B13,Database!$1:$1048576,41,FALSE)</f>
        <v>-</v>
      </c>
      <c r="AV13" s="129" t="str">
        <f>VLOOKUP($B$9&amp;"-"&amp;$B13,Database!$1:$1048576,42,FALSE)</f>
        <v>-</v>
      </c>
      <c r="AW13" s="129" t="str">
        <f>VLOOKUP($B$9&amp;"-"&amp;$B13,Database!$1:$1048576,43,FALSE)</f>
        <v>-</v>
      </c>
      <c r="AX13" s="103"/>
      <c r="AY13" s="129">
        <f>VLOOKUP($B$9&amp;"-"&amp;$B13,Database!$1:$1048576,44,FALSE)</f>
        <v>0</v>
      </c>
      <c r="AZ13" s="129" t="str">
        <f>VLOOKUP($B$9&amp;"-"&amp;$B13,Database!$1:$1048576,45,FALSE)</f>
        <v>-</v>
      </c>
      <c r="BA13" s="129" t="str">
        <f>VLOOKUP($B$9&amp;"-"&amp;$B13,Database!$1:$1048576,46,FALSE)</f>
        <v>-</v>
      </c>
      <c r="BB13" s="129" t="str">
        <f>VLOOKUP($B$9&amp;"-"&amp;$B13,Database!$1:$1048576,47,FALSE)</f>
        <v>-</v>
      </c>
      <c r="BC13" s="129" t="str">
        <f>VLOOKUP($B$9&amp;"-"&amp;$B13,Database!$1:$1048576,48,FALSE)</f>
        <v>-</v>
      </c>
      <c r="BD13" s="129" t="str">
        <f>VLOOKUP($B$9&amp;"-"&amp;$B13,Database!$1:$1048576,49,FALSE)</f>
        <v>-</v>
      </c>
      <c r="BE13" s="103"/>
      <c r="BF13" s="129" t="str">
        <f>VLOOKUP($B$9&amp;"-"&amp;$B13,Database!$1:$1048576,50,FALSE)</f>
        <v>-</v>
      </c>
      <c r="BG13" s="129" t="str">
        <f>VLOOKUP($B$9&amp;"-"&amp;$B13,Database!$1:$1048576,51,FALSE)</f>
        <v>-</v>
      </c>
      <c r="BH13" s="129" t="str">
        <f>VLOOKUP($B$9&amp;"-"&amp;$B13,Database!$1:$1048576,52,FALSE)</f>
        <v>-</v>
      </c>
      <c r="BI13" s="129" t="str">
        <f>VLOOKUP($B$9&amp;"-"&amp;$B13,Database!$1:$1048576,53,FALSE)</f>
        <v>-</v>
      </c>
      <c r="BJ13" s="129" t="str">
        <f>VLOOKUP($B$9&amp;"-"&amp;$B13,Database!$1:$1048576,54,FALSE)</f>
        <v>-</v>
      </c>
      <c r="BK13" s="129" t="str">
        <f>VLOOKUP($B$9&amp;"-"&amp;$B13,Database!$1:$1048576,55,FALSE)</f>
        <v>-</v>
      </c>
    </row>
    <row r="14" spans="1:65" s="42" customFormat="1">
      <c r="A14" s="84"/>
      <c r="B14" s="124">
        <v>41153</v>
      </c>
      <c r="C14" s="85"/>
      <c r="D14" s="125">
        <f>VLOOKUP($B$9&amp;"-"&amp;$B14,Database!$1:$1048576,10,FALSE)</f>
        <v>96.158036128188954</v>
      </c>
      <c r="E14" s="126"/>
      <c r="F14" s="127">
        <f>VLOOKUP($B$9&amp;"-"&amp;$B14,Database!$1:$1048576,4,FALSE)</f>
        <v>17.159323329467256</v>
      </c>
      <c r="G14" s="127">
        <f>VLOOKUP($B$9&amp;"-"&amp;$B14,Database!$1:$1048576,5,FALSE)</f>
        <v>-5.025268244505031</v>
      </c>
      <c r="H14" s="127">
        <f>VLOOKUP($B$9&amp;"-"&amp;$B14,Database!$1:$1048576,6,FALSE)</f>
        <v>-14.02004431166502</v>
      </c>
      <c r="I14" s="127">
        <f>VLOOKUP($B$9&amp;"-"&amp;$B14,Database!$1:$1048576,7,FALSE)</f>
        <v>-11.428222581728274</v>
      </c>
      <c r="J14" s="127">
        <f>VLOOKUP($B$9&amp;"-"&amp;$B14,Database!$1:$1048576,8,FALSE)</f>
        <v>-38.066406952125618</v>
      </c>
      <c r="K14" s="127">
        <f>VLOOKUP($B$9&amp;"-"&amp;$B14,Database!$1:$1048576,9,FALSE)</f>
        <v>-1.345621526917161</v>
      </c>
      <c r="L14" s="112"/>
      <c r="M14" s="128">
        <f>VLOOKUP($B$9&amp;"-"&amp;$B14,Database!$1:$1048576,12,FALSE)</f>
        <v>0.51160863453093319</v>
      </c>
      <c r="N14" s="128">
        <f>VLOOKUP($B$9&amp;"-"&amp;$B14,Database!$1:$1048576,13,FALSE)</f>
        <v>-4.0707321641764223</v>
      </c>
      <c r="O14" s="128">
        <f>VLOOKUP($B$9&amp;"-"&amp;$B14,Database!$1:$1048576,14,FALSE)</f>
        <v>5.1425749580439293</v>
      </c>
      <c r="P14" s="128">
        <f>VLOOKUP($B$9&amp;"-"&amp;$B14,Database!$1:$1048576,15,FALSE)</f>
        <v>-5.7292977301150936</v>
      </c>
      <c r="Q14" s="128">
        <f>VLOOKUP($B$9&amp;"-"&amp;$B14,Database!$1:$1048576,16,FALSE)</f>
        <v>6.9560989084799489</v>
      </c>
      <c r="R14" s="128">
        <f>VLOOKUP($B$9&amp;"-"&amp;$B14,Database!$1:$1048576,17,FALSE)</f>
        <v>-5.1425749580439293</v>
      </c>
      <c r="S14" s="112"/>
      <c r="T14" s="128">
        <f>VLOOKUP($B$9&amp;"-"&amp;$B14,Database!$1:$1048576,18,FALSE)</f>
        <v>15.384207867496393</v>
      </c>
      <c r="U14" s="128">
        <f>VLOOKUP($B$9&amp;"-"&amp;$B14,Database!$1:$1048576,19,FALSE)</f>
        <v>7.1837117736207468</v>
      </c>
      <c r="V14" s="128">
        <f>VLOOKUP($B$9&amp;"-"&amp;$B14,Database!$1:$1048576,20,FALSE)</f>
        <v>17.808861954594732</v>
      </c>
      <c r="W14" s="128">
        <f>VLOOKUP($B$9&amp;"-"&amp;$B14,Database!$1:$1048576,21,FALSE)</f>
        <v>6.6206395486340393</v>
      </c>
      <c r="X14" s="128">
        <f>VLOOKUP($B$9&amp;"-"&amp;$B14,Database!$1:$1048576,22,FALSE)</f>
        <v>23.676846492813073</v>
      </c>
      <c r="Y14" s="128">
        <f>VLOOKUP($B$9&amp;"-"&amp;$B14,Database!$1:$1048576,23,FALSE)</f>
        <v>5.1022744258120172</v>
      </c>
      <c r="Z14" s="112"/>
      <c r="AA14" s="128" t="str">
        <f>VLOOKUP($B$9&amp;"-"&amp;$B14,Database!$1:$1048576,24,FALSE)</f>
        <v>-</v>
      </c>
      <c r="AB14" s="128" t="str">
        <f>VLOOKUP($B$9&amp;"-"&amp;$B14,Database!$1:$1048576,25,FALSE)</f>
        <v>-</v>
      </c>
      <c r="AC14" s="107"/>
      <c r="AD14" s="129" t="str">
        <f>VLOOKUP($B$9&amp;"-"&amp;$B14,Database!$1:$1048576,26,FALSE)</f>
        <v>-</v>
      </c>
      <c r="AE14" s="129" t="str">
        <f>VLOOKUP($B$9&amp;"-"&amp;$B14,Database!$1:$1048576,27,FALSE)</f>
        <v>-</v>
      </c>
      <c r="AF14" s="129" t="str">
        <f>VLOOKUP($B$9&amp;"-"&amp;$B14,Database!$1:$1048576,28,FALSE)</f>
        <v>-</v>
      </c>
      <c r="AG14" s="129" t="str">
        <f>VLOOKUP($B$9&amp;"-"&amp;$B14,Database!$1:$1048576,29,FALSE)</f>
        <v>-</v>
      </c>
      <c r="AH14" s="129" t="str">
        <f>VLOOKUP($B$9&amp;"-"&amp;$B14,Database!$1:$1048576,30,FALSE)</f>
        <v>-</v>
      </c>
      <c r="AI14" s="129" t="str">
        <f>VLOOKUP($B$9&amp;"-"&amp;$B14,Database!$1:$1048576,31,FALSE)</f>
        <v>-</v>
      </c>
      <c r="AJ14" s="103"/>
      <c r="AK14" s="129" t="str">
        <f>VLOOKUP($B$9&amp;"-"&amp;$B14,Database!$1:$1048576,32,FALSE)</f>
        <v>-</v>
      </c>
      <c r="AL14" s="129" t="str">
        <f>VLOOKUP($B$9&amp;"-"&amp;$B14,Database!$1:$1048576,33,FALSE)</f>
        <v>-</v>
      </c>
      <c r="AM14" s="129" t="str">
        <f>VLOOKUP($B$9&amp;"-"&amp;$B14,Database!$1:$1048576,34,FALSE)</f>
        <v>-</v>
      </c>
      <c r="AN14" s="129" t="str">
        <f>VLOOKUP($B$9&amp;"-"&amp;$B14,Database!$1:$1048576,35,FALSE)</f>
        <v>-</v>
      </c>
      <c r="AO14" s="129" t="str">
        <f>VLOOKUP($B$9&amp;"-"&amp;$B14,Database!$1:$1048576,36,FALSE)</f>
        <v>-</v>
      </c>
      <c r="AP14" s="129" t="str">
        <f>VLOOKUP($B$9&amp;"-"&amp;$B14,Database!$1:$1048576,37,FALSE)</f>
        <v>-</v>
      </c>
      <c r="AQ14" s="103"/>
      <c r="AR14" s="129" t="str">
        <f>VLOOKUP($B$9&amp;"-"&amp;$B14,Database!$1:$1048576,38,FALSE)</f>
        <v>-</v>
      </c>
      <c r="AS14" s="129" t="str">
        <f>VLOOKUP($B$9&amp;"-"&amp;$B14,Database!$1:$1048576,39,FALSE)</f>
        <v>-</v>
      </c>
      <c r="AT14" s="129" t="str">
        <f>VLOOKUP($B$9&amp;"-"&amp;$B14,Database!$1:$1048576,40,FALSE)</f>
        <v>-</v>
      </c>
      <c r="AU14" s="129" t="str">
        <f>VLOOKUP($B$9&amp;"-"&amp;$B14,Database!$1:$1048576,41,FALSE)</f>
        <v>-</v>
      </c>
      <c r="AV14" s="129" t="str">
        <f>VLOOKUP($B$9&amp;"-"&amp;$B14,Database!$1:$1048576,42,FALSE)</f>
        <v>-</v>
      </c>
      <c r="AW14" s="129" t="str">
        <f>VLOOKUP($B$9&amp;"-"&amp;$B14,Database!$1:$1048576,43,FALSE)</f>
        <v>-</v>
      </c>
      <c r="AX14" s="103"/>
      <c r="AY14" s="129" t="str">
        <f>VLOOKUP($B$9&amp;"-"&amp;$B14,Database!$1:$1048576,44,FALSE)</f>
        <v>-</v>
      </c>
      <c r="AZ14" s="129" t="str">
        <f>VLOOKUP($B$9&amp;"-"&amp;$B14,Database!$1:$1048576,45,FALSE)</f>
        <v>-</v>
      </c>
      <c r="BA14" s="129" t="str">
        <f>VLOOKUP($B$9&amp;"-"&amp;$B14,Database!$1:$1048576,46,FALSE)</f>
        <v>-</v>
      </c>
      <c r="BB14" s="129" t="str">
        <f>VLOOKUP($B$9&amp;"-"&amp;$B14,Database!$1:$1048576,47,FALSE)</f>
        <v>-</v>
      </c>
      <c r="BC14" s="129" t="str">
        <f>VLOOKUP($B$9&amp;"-"&amp;$B14,Database!$1:$1048576,48,FALSE)</f>
        <v>-</v>
      </c>
      <c r="BD14" s="129" t="str">
        <f>VLOOKUP($B$9&amp;"-"&amp;$B14,Database!$1:$1048576,49,FALSE)</f>
        <v>-</v>
      </c>
      <c r="BE14" s="103"/>
      <c r="BF14" s="129" t="str">
        <f>VLOOKUP($B$9&amp;"-"&amp;$B14,Database!$1:$1048576,50,FALSE)</f>
        <v>-</v>
      </c>
      <c r="BG14" s="129" t="str">
        <f>VLOOKUP($B$9&amp;"-"&amp;$B14,Database!$1:$1048576,51,FALSE)</f>
        <v>-</v>
      </c>
      <c r="BH14" s="129" t="str">
        <f>VLOOKUP($B$9&amp;"-"&amp;$B14,Database!$1:$1048576,52,FALSE)</f>
        <v>-</v>
      </c>
      <c r="BI14" s="129" t="str">
        <f>VLOOKUP($B$9&amp;"-"&amp;$B14,Database!$1:$1048576,53,FALSE)</f>
        <v>-</v>
      </c>
      <c r="BJ14" s="129" t="str">
        <f>VLOOKUP($B$9&amp;"-"&amp;$B14,Database!$1:$1048576,54,FALSE)</f>
        <v>-</v>
      </c>
      <c r="BK14" s="129" t="str">
        <f>VLOOKUP($B$9&amp;"-"&amp;$B14,Database!$1:$1048576,55,FALSE)</f>
        <v>-</v>
      </c>
    </row>
    <row r="15" spans="1:65" s="42" customFormat="1">
      <c r="A15" s="84"/>
      <c r="B15" s="124">
        <v>41244</v>
      </c>
      <c r="C15" s="85"/>
      <c r="D15" s="125">
        <f>VLOOKUP($B$9&amp;"-"&amp;$B15,Database!$1:$1048576,10,FALSE)</f>
        <v>104.09017020462804</v>
      </c>
      <c r="E15" s="126"/>
      <c r="F15" s="127">
        <f>VLOOKUP($B$9&amp;"-"&amp;$B15,Database!$1:$1048576,4,FALSE)</f>
        <v>19.029153249338638</v>
      </c>
      <c r="G15" s="127">
        <f>VLOOKUP($B$9&amp;"-"&amp;$B15,Database!$1:$1048576,5,FALSE)</f>
        <v>-1.8378900406148817</v>
      </c>
      <c r="H15" s="127">
        <f>VLOOKUP($B$9&amp;"-"&amp;$B15,Database!$1:$1048576,6,FALSE)</f>
        <v>-12.731328559875104</v>
      </c>
      <c r="I15" s="127">
        <f>VLOOKUP($B$9&amp;"-"&amp;$B15,Database!$1:$1048576,7,FALSE)</f>
        <v>-6.442901234567902</v>
      </c>
      <c r="J15" s="127">
        <f>VLOOKUP($B$9&amp;"-"&amp;$B15,Database!$1:$1048576,8,FALSE)</f>
        <v>-49.28916551378861</v>
      </c>
      <c r="K15" s="127">
        <f>VLOOKUP($B$9&amp;"-"&amp;$B15,Database!$1:$1048576,9,FALSE)</f>
        <v>6.309970642343167E-2</v>
      </c>
      <c r="L15" s="112"/>
      <c r="M15" s="128">
        <f>VLOOKUP($B$9&amp;"-"&amp;$B15,Database!$1:$1048576,12,FALSE)</f>
        <v>6.4462423087975198</v>
      </c>
      <c r="N15" s="128">
        <f>VLOOKUP($B$9&amp;"-"&amp;$B15,Database!$1:$1048576,13,FALSE)</f>
        <v>-3.3250286614863698</v>
      </c>
      <c r="O15" s="128">
        <f>VLOOKUP($B$9&amp;"-"&amp;$B15,Database!$1:$1048576,14,FALSE)</f>
        <v>4.0019433524607395</v>
      </c>
      <c r="P15" s="128">
        <f>VLOOKUP($B$9&amp;"-"&amp;$B15,Database!$1:$1048576,15,FALSE)</f>
        <v>-4.9057799923569361</v>
      </c>
      <c r="Q15" s="128">
        <f>VLOOKUP($B$9&amp;"-"&amp;$B15,Database!$1:$1048576,16,FALSE)</f>
        <v>8.7370875189965673</v>
      </c>
      <c r="R15" s="128">
        <f>VLOOKUP($B$9&amp;"-"&amp;$B15,Database!$1:$1048576,17,FALSE)</f>
        <v>-4.2863363954959244</v>
      </c>
      <c r="S15" s="112"/>
      <c r="T15" s="128">
        <f>VLOOKUP($B$9&amp;"-"&amp;$B15,Database!$1:$1048576,18,FALSE)</f>
        <v>17.653105660902767</v>
      </c>
      <c r="U15" s="128">
        <f>VLOOKUP($B$9&amp;"-"&amp;$B15,Database!$1:$1048576,19,FALSE)</f>
        <v>11.36150206925563</v>
      </c>
      <c r="V15" s="128">
        <f>VLOOKUP($B$9&amp;"-"&amp;$B15,Database!$1:$1048576,20,FALSE)</f>
        <v>13.211538062750138</v>
      </c>
      <c r="W15" s="128">
        <f>VLOOKUP($B$9&amp;"-"&amp;$B15,Database!$1:$1048576,21,FALSE)</f>
        <v>8.7332363632054637</v>
      </c>
      <c r="X15" s="128">
        <f>VLOOKUP($B$9&amp;"-"&amp;$B15,Database!$1:$1048576,22,FALSE)</f>
        <v>24.884391265578664</v>
      </c>
      <c r="Y15" s="128">
        <f>VLOOKUP($B$9&amp;"-"&amp;$B15,Database!$1:$1048576,23,FALSE)</f>
        <v>7.0659821484116963</v>
      </c>
      <c r="Z15" s="112"/>
      <c r="AA15" s="128" t="str">
        <f>VLOOKUP($B$9&amp;"-"&amp;$B15,Database!$1:$1048576,24,FALSE)</f>
        <v>-</v>
      </c>
      <c r="AB15" s="128" t="str">
        <f>VLOOKUP($B$9&amp;"-"&amp;$B15,Database!$1:$1048576,25,FALSE)</f>
        <v>-</v>
      </c>
      <c r="AC15" s="107"/>
      <c r="AD15" s="129" t="str">
        <f>VLOOKUP($B$9&amp;"-"&amp;$B15,Database!$1:$1048576,26,FALSE)</f>
        <v>-</v>
      </c>
      <c r="AE15" s="129" t="str">
        <f>VLOOKUP($B$9&amp;"-"&amp;$B15,Database!$1:$1048576,27,FALSE)</f>
        <v>-</v>
      </c>
      <c r="AF15" s="129" t="str">
        <f>VLOOKUP($B$9&amp;"-"&amp;$B15,Database!$1:$1048576,28,FALSE)</f>
        <v>-</v>
      </c>
      <c r="AG15" s="129" t="str">
        <f>VLOOKUP($B$9&amp;"-"&amp;$B15,Database!$1:$1048576,29,FALSE)</f>
        <v>-</v>
      </c>
      <c r="AH15" s="129" t="str">
        <f>VLOOKUP($B$9&amp;"-"&amp;$B15,Database!$1:$1048576,30,FALSE)</f>
        <v>-</v>
      </c>
      <c r="AI15" s="129" t="str">
        <f>VLOOKUP($B$9&amp;"-"&amp;$B15,Database!$1:$1048576,31,FALSE)</f>
        <v>-</v>
      </c>
      <c r="AJ15" s="103"/>
      <c r="AK15" s="129" t="str">
        <f>VLOOKUP($B$9&amp;"-"&amp;$B15,Database!$1:$1048576,32,FALSE)</f>
        <v>-</v>
      </c>
      <c r="AL15" s="129" t="str">
        <f>VLOOKUP($B$9&amp;"-"&amp;$B15,Database!$1:$1048576,33,FALSE)</f>
        <v>-</v>
      </c>
      <c r="AM15" s="129" t="str">
        <f>VLOOKUP($B$9&amp;"-"&amp;$B15,Database!$1:$1048576,34,FALSE)</f>
        <v>-</v>
      </c>
      <c r="AN15" s="129" t="str">
        <f>VLOOKUP($B$9&amp;"-"&amp;$B15,Database!$1:$1048576,35,FALSE)</f>
        <v>-</v>
      </c>
      <c r="AO15" s="129" t="str">
        <f>VLOOKUP($B$9&amp;"-"&amp;$B15,Database!$1:$1048576,36,FALSE)</f>
        <v>-</v>
      </c>
      <c r="AP15" s="129" t="str">
        <f>VLOOKUP($B$9&amp;"-"&amp;$B15,Database!$1:$1048576,37,FALSE)</f>
        <v>-</v>
      </c>
      <c r="AQ15" s="103"/>
      <c r="AR15" s="129" t="str">
        <f>VLOOKUP($B$9&amp;"-"&amp;$B15,Database!$1:$1048576,38,FALSE)</f>
        <v>-</v>
      </c>
      <c r="AS15" s="129" t="str">
        <f>VLOOKUP($B$9&amp;"-"&amp;$B15,Database!$1:$1048576,39,FALSE)</f>
        <v>-</v>
      </c>
      <c r="AT15" s="129" t="str">
        <f>VLOOKUP($B$9&amp;"-"&amp;$B15,Database!$1:$1048576,40,FALSE)</f>
        <v>-</v>
      </c>
      <c r="AU15" s="129" t="str">
        <f>VLOOKUP($B$9&amp;"-"&amp;$B15,Database!$1:$1048576,41,FALSE)</f>
        <v>-</v>
      </c>
      <c r="AV15" s="129" t="str">
        <f>VLOOKUP($B$9&amp;"-"&amp;$B15,Database!$1:$1048576,42,FALSE)</f>
        <v>-</v>
      </c>
      <c r="AW15" s="129" t="str">
        <f>VLOOKUP($B$9&amp;"-"&amp;$B15,Database!$1:$1048576,43,FALSE)</f>
        <v>-</v>
      </c>
      <c r="AX15" s="103"/>
      <c r="AY15" s="129" t="str">
        <f>VLOOKUP($B$9&amp;"-"&amp;$B15,Database!$1:$1048576,44,FALSE)</f>
        <v>-</v>
      </c>
      <c r="AZ15" s="129" t="str">
        <f>VLOOKUP($B$9&amp;"-"&amp;$B15,Database!$1:$1048576,45,FALSE)</f>
        <v>-</v>
      </c>
      <c r="BA15" s="129" t="str">
        <f>VLOOKUP($B$9&amp;"-"&amp;$B15,Database!$1:$1048576,46,FALSE)</f>
        <v>-</v>
      </c>
      <c r="BB15" s="129" t="str">
        <f>VLOOKUP($B$9&amp;"-"&amp;$B15,Database!$1:$1048576,47,FALSE)</f>
        <v>-</v>
      </c>
      <c r="BC15" s="129" t="str">
        <f>VLOOKUP($B$9&amp;"-"&amp;$B15,Database!$1:$1048576,48,FALSE)</f>
        <v>-</v>
      </c>
      <c r="BD15" s="129" t="str">
        <f>VLOOKUP($B$9&amp;"-"&amp;$B15,Database!$1:$1048576,49,FALSE)</f>
        <v>-</v>
      </c>
      <c r="BE15" s="103"/>
      <c r="BF15" s="129" t="str">
        <f>VLOOKUP($B$9&amp;"-"&amp;$B15,Database!$1:$1048576,50,FALSE)</f>
        <v>-</v>
      </c>
      <c r="BG15" s="129" t="str">
        <f>VLOOKUP($B$9&amp;"-"&amp;$B15,Database!$1:$1048576,51,FALSE)</f>
        <v>-</v>
      </c>
      <c r="BH15" s="129" t="str">
        <f>VLOOKUP($B$9&amp;"-"&amp;$B15,Database!$1:$1048576,52,FALSE)</f>
        <v>-</v>
      </c>
      <c r="BI15" s="129" t="str">
        <f>VLOOKUP($B$9&amp;"-"&amp;$B15,Database!$1:$1048576,53,FALSE)</f>
        <v>-</v>
      </c>
      <c r="BJ15" s="129" t="str">
        <f>VLOOKUP($B$9&amp;"-"&amp;$B15,Database!$1:$1048576,54,FALSE)</f>
        <v>-</v>
      </c>
      <c r="BK15" s="129" t="str">
        <f>VLOOKUP($B$9&amp;"-"&amp;$B15,Database!$1:$1048576,55,FALSE)</f>
        <v>-</v>
      </c>
    </row>
    <row r="16" spans="1:65" s="42" customFormat="1">
      <c r="A16" s="84"/>
      <c r="B16" s="124">
        <v>41334</v>
      </c>
      <c r="C16" s="85"/>
      <c r="D16" s="125">
        <f>VLOOKUP($B$9&amp;"-"&amp;$B16,Database!$1:$1048576,10,FALSE)</f>
        <v>120.77135483980682</v>
      </c>
      <c r="E16" s="126"/>
      <c r="F16" s="127">
        <f>VLOOKUP($B$9&amp;"-"&amp;$B16,Database!$1:$1048576,4,FALSE)</f>
        <v>33.00734009674818</v>
      </c>
      <c r="G16" s="127">
        <f>VLOOKUP($B$9&amp;"-"&amp;$B16,Database!$1:$1048576,5,FALSE)</f>
        <v>1.1039539102391815</v>
      </c>
      <c r="H16" s="127">
        <f>VLOOKUP($B$9&amp;"-"&amp;$B16,Database!$1:$1048576,6,FALSE)</f>
        <v>3.9929622413329735</v>
      </c>
      <c r="I16" s="127">
        <f>VLOOKUP($B$9&amp;"-"&amp;$B16,Database!$1:$1048576,7,FALSE)</f>
        <v>9.5521771319364337</v>
      </c>
      <c r="J16" s="127">
        <f>VLOOKUP($B$9&amp;"-"&amp;$B16,Database!$1:$1048576,8,FALSE)</f>
        <v>-9.7655200214995972</v>
      </c>
      <c r="K16" s="127">
        <f>VLOOKUP($B$9&amp;"-"&amp;$B16,Database!$1:$1048576,9,FALSE)</f>
        <v>9.1872984412792249</v>
      </c>
      <c r="L16" s="112"/>
      <c r="M16" s="128">
        <f>VLOOKUP($B$9&amp;"-"&amp;$B16,Database!$1:$1048576,12,FALSE)</f>
        <v>20.056352459016395</v>
      </c>
      <c r="N16" s="128">
        <f>VLOOKUP($B$9&amp;"-"&amp;$B16,Database!$1:$1048576,13,FALSE)</f>
        <v>0.78104004299919361</v>
      </c>
      <c r="O16" s="128">
        <f>VLOOKUP($B$9&amp;"-"&amp;$B16,Database!$1:$1048576,14,FALSE)</f>
        <v>7.4589324106423005</v>
      </c>
      <c r="P16" s="128">
        <f>VLOOKUP($B$9&amp;"-"&amp;$B16,Database!$1:$1048576,15,FALSE)</f>
        <v>2.0747950819672125</v>
      </c>
      <c r="Q16" s="128">
        <f>VLOOKUP($B$9&amp;"-"&amp;$B16,Database!$1:$1048576,16,FALSE)</f>
        <v>13.580018812147271</v>
      </c>
      <c r="R16" s="128">
        <f>VLOOKUP($B$9&amp;"-"&amp;$B16,Database!$1:$1048576,17,FALSE)</f>
        <v>4.736629938188659</v>
      </c>
      <c r="S16" s="112"/>
      <c r="T16" s="128">
        <f>VLOOKUP($B$9&amp;"-"&amp;$B16,Database!$1:$1048576,18,FALSE)</f>
        <v>25.584520290244555</v>
      </c>
      <c r="U16" s="128">
        <f>VLOOKUP($B$9&amp;"-"&amp;$B16,Database!$1:$1048576,19,FALSE)</f>
        <v>11.432158693899492</v>
      </c>
      <c r="V16" s="128">
        <f>VLOOKUP($B$9&amp;"-"&amp;$B16,Database!$1:$1048576,20,FALSE)</f>
        <v>18.876814028486965</v>
      </c>
      <c r="W16" s="128">
        <f>VLOOKUP($B$9&amp;"-"&amp;$B16,Database!$1:$1048576,21,FALSE)</f>
        <v>14.520626175759201</v>
      </c>
      <c r="X16" s="128">
        <f>VLOOKUP($B$9&amp;"-"&amp;$B16,Database!$1:$1048576,22,FALSE)</f>
        <v>34.304034533727496</v>
      </c>
      <c r="Y16" s="128">
        <f>VLOOKUP($B$9&amp;"-"&amp;$B16,Database!$1:$1048576,23,FALSE)</f>
        <v>16.311139478634775</v>
      </c>
      <c r="Z16" s="112"/>
      <c r="AA16" s="128">
        <f>VLOOKUP($B$9&amp;"-"&amp;$B16,Database!$1:$1048576,24,FALSE)</f>
        <v>-0.51309748852281878</v>
      </c>
      <c r="AB16" s="128">
        <f>VLOOKUP($B$9&amp;"-"&amp;$B16,Database!$1:$1048576,25,FALSE)</f>
        <v>1.9812859020168858</v>
      </c>
      <c r="AC16" s="107"/>
      <c r="AD16" s="129" t="str">
        <f>VLOOKUP($B$9&amp;"-"&amp;$B16,Database!$1:$1048576,26,FALSE)</f>
        <v>-</v>
      </c>
      <c r="AE16" s="129" t="str">
        <f>VLOOKUP($B$9&amp;"-"&amp;$B16,Database!$1:$1048576,27,FALSE)</f>
        <v>-</v>
      </c>
      <c r="AF16" s="129" t="str">
        <f>VLOOKUP($B$9&amp;"-"&amp;$B16,Database!$1:$1048576,28,FALSE)</f>
        <v>-</v>
      </c>
      <c r="AG16" s="129" t="str">
        <f>VLOOKUP($B$9&amp;"-"&amp;$B16,Database!$1:$1048576,29,FALSE)</f>
        <v>-</v>
      </c>
      <c r="AH16" s="129" t="str">
        <f>VLOOKUP($B$9&amp;"-"&amp;$B16,Database!$1:$1048576,30,FALSE)</f>
        <v>-</v>
      </c>
      <c r="AI16" s="129" t="str">
        <f>VLOOKUP($B$9&amp;"-"&amp;$B16,Database!$1:$1048576,31,FALSE)</f>
        <v>-</v>
      </c>
      <c r="AJ16" s="103"/>
      <c r="AK16" s="129" t="str">
        <f>VLOOKUP($B$9&amp;"-"&amp;$B16,Database!$1:$1048576,32,FALSE)</f>
        <v>-</v>
      </c>
      <c r="AL16" s="129" t="str">
        <f>VLOOKUP($B$9&amp;"-"&amp;$B16,Database!$1:$1048576,33,FALSE)</f>
        <v>-</v>
      </c>
      <c r="AM16" s="129" t="str">
        <f>VLOOKUP($B$9&amp;"-"&amp;$B16,Database!$1:$1048576,34,FALSE)</f>
        <v>-</v>
      </c>
      <c r="AN16" s="129" t="str">
        <f>VLOOKUP($B$9&amp;"-"&amp;$B16,Database!$1:$1048576,35,FALSE)</f>
        <v>-</v>
      </c>
      <c r="AO16" s="129" t="str">
        <f>VLOOKUP($B$9&amp;"-"&amp;$B16,Database!$1:$1048576,36,FALSE)</f>
        <v>-</v>
      </c>
      <c r="AP16" s="129" t="str">
        <f>VLOOKUP($B$9&amp;"-"&amp;$B16,Database!$1:$1048576,37,FALSE)</f>
        <v>-</v>
      </c>
      <c r="AQ16" s="103"/>
      <c r="AR16" s="129" t="str">
        <f>VLOOKUP($B$9&amp;"-"&amp;$B16,Database!$1:$1048576,38,FALSE)</f>
        <v>-</v>
      </c>
      <c r="AS16" s="129" t="str">
        <f>VLOOKUP($B$9&amp;"-"&amp;$B16,Database!$1:$1048576,39,FALSE)</f>
        <v>-</v>
      </c>
      <c r="AT16" s="129" t="str">
        <f>VLOOKUP($B$9&amp;"-"&amp;$B16,Database!$1:$1048576,40,FALSE)</f>
        <v>-</v>
      </c>
      <c r="AU16" s="129" t="str">
        <f>VLOOKUP($B$9&amp;"-"&amp;$B16,Database!$1:$1048576,41,FALSE)</f>
        <v>-</v>
      </c>
      <c r="AV16" s="129" t="str">
        <f>VLOOKUP($B$9&amp;"-"&amp;$B16,Database!$1:$1048576,42,FALSE)</f>
        <v>-</v>
      </c>
      <c r="AW16" s="129" t="str">
        <f>VLOOKUP($B$9&amp;"-"&amp;$B16,Database!$1:$1048576,43,FALSE)</f>
        <v>-</v>
      </c>
      <c r="AX16" s="103"/>
      <c r="AY16" s="129" t="str">
        <f>VLOOKUP($B$9&amp;"-"&amp;$B16,Database!$1:$1048576,44,FALSE)</f>
        <v>-</v>
      </c>
      <c r="AZ16" s="129" t="str">
        <f>VLOOKUP($B$9&amp;"-"&amp;$B16,Database!$1:$1048576,45,FALSE)</f>
        <v>-</v>
      </c>
      <c r="BA16" s="129" t="str">
        <f>VLOOKUP($B$9&amp;"-"&amp;$B16,Database!$1:$1048576,46,FALSE)</f>
        <v>-</v>
      </c>
      <c r="BB16" s="129" t="str">
        <f>VLOOKUP($B$9&amp;"-"&amp;$B16,Database!$1:$1048576,47,FALSE)</f>
        <v>-</v>
      </c>
      <c r="BC16" s="129" t="str">
        <f>VLOOKUP($B$9&amp;"-"&amp;$B16,Database!$1:$1048576,48,FALSE)</f>
        <v>-</v>
      </c>
      <c r="BD16" s="129" t="str">
        <f>VLOOKUP($B$9&amp;"-"&amp;$B16,Database!$1:$1048576,49,FALSE)</f>
        <v>-</v>
      </c>
      <c r="BE16" s="103"/>
      <c r="BF16" s="129" t="str">
        <f>VLOOKUP($B$9&amp;"-"&amp;$B16,Database!$1:$1048576,50,FALSE)</f>
        <v>-</v>
      </c>
      <c r="BG16" s="129" t="str">
        <f>VLOOKUP($B$9&amp;"-"&amp;$B16,Database!$1:$1048576,51,FALSE)</f>
        <v>-</v>
      </c>
      <c r="BH16" s="129" t="str">
        <f>VLOOKUP($B$9&amp;"-"&amp;$B16,Database!$1:$1048576,52,FALSE)</f>
        <v>-</v>
      </c>
      <c r="BI16" s="129" t="str">
        <f>VLOOKUP($B$9&amp;"-"&amp;$B16,Database!$1:$1048576,53,FALSE)</f>
        <v>-</v>
      </c>
      <c r="BJ16" s="129" t="str">
        <f>VLOOKUP($B$9&amp;"-"&amp;$B16,Database!$1:$1048576,54,FALSE)</f>
        <v>-</v>
      </c>
      <c r="BK16" s="129" t="str">
        <f>VLOOKUP($B$9&amp;"-"&amp;$B16,Database!$1:$1048576,55,FALSE)</f>
        <v>-</v>
      </c>
    </row>
    <row r="17" spans="1:63" s="42" customFormat="1">
      <c r="A17" s="84"/>
      <c r="B17" s="124">
        <v>41426</v>
      </c>
      <c r="C17" s="85"/>
      <c r="D17" s="125">
        <f>VLOOKUP($B$9&amp;"-"&amp;$B17,Database!$1:$1048576,10,FALSE)</f>
        <v>117.29587865547455</v>
      </c>
      <c r="E17" s="126"/>
      <c r="F17" s="127">
        <f>VLOOKUP($B$9&amp;"-"&amp;$B17,Database!$1:$1048576,4,FALSE)</f>
        <v>32.657375543337331</v>
      </c>
      <c r="G17" s="127">
        <f>VLOOKUP($B$9&amp;"-"&amp;$B17,Database!$1:$1048576,5,FALSE)</f>
        <v>-3.7140197185678092</v>
      </c>
      <c r="H17" s="127">
        <f>VLOOKUP($B$9&amp;"-"&amp;$B17,Database!$1:$1048576,6,FALSE)</f>
        <v>3.9238954155294508</v>
      </c>
      <c r="I17" s="127">
        <f>VLOOKUP($B$9&amp;"-"&amp;$B17,Database!$1:$1048576,7,FALSE)</f>
        <v>8.898264973562144</v>
      </c>
      <c r="J17" s="127">
        <f>VLOOKUP($B$9&amp;"-"&amp;$B17,Database!$1:$1048576,8,FALSE)</f>
        <v>-33.283477305332553</v>
      </c>
      <c r="K17" s="127">
        <f>VLOOKUP($B$9&amp;"-"&amp;$B17,Database!$1:$1048576,9,FALSE)</f>
        <v>5.5653063093312163</v>
      </c>
      <c r="L17" s="112"/>
      <c r="M17" s="128">
        <f>VLOOKUP($B$9&amp;"-"&amp;$B17,Database!$1:$1048576,12,FALSE)</f>
        <v>10.988675559354109</v>
      </c>
      <c r="N17" s="128">
        <f>VLOOKUP($B$9&amp;"-"&amp;$B17,Database!$1:$1048576,13,FALSE)</f>
        <v>-5.7026647538231439</v>
      </c>
      <c r="O17" s="128">
        <f>VLOOKUP($B$9&amp;"-"&amp;$B17,Database!$1:$1048576,14,FALSE)</f>
        <v>6.8679222245963176</v>
      </c>
      <c r="P17" s="128">
        <f>VLOOKUP($B$9&amp;"-"&amp;$B17,Database!$1:$1048576,15,FALSE)</f>
        <v>-0.43344220261896765</v>
      </c>
      <c r="Q17" s="128">
        <f>VLOOKUP($B$9&amp;"-"&amp;$B17,Database!$1:$1048576,16,FALSE)</f>
        <v>8.8390159030554631</v>
      </c>
      <c r="R17" s="128">
        <f>VLOOKUP($B$9&amp;"-"&amp;$B17,Database!$1:$1048576,17,FALSE)</f>
        <v>4.912090595525167</v>
      </c>
      <c r="S17" s="112"/>
      <c r="T17" s="128">
        <f>VLOOKUP($B$9&amp;"-"&amp;$B17,Database!$1:$1048576,18,FALSE)</f>
        <v>31.394035591099168</v>
      </c>
      <c r="U17" s="128">
        <f>VLOOKUP($B$9&amp;"-"&amp;$B17,Database!$1:$1048576,19,FALSE)</f>
        <v>11.045908244559081</v>
      </c>
      <c r="V17" s="128">
        <f>VLOOKUP($B$9&amp;"-"&amp;$B17,Database!$1:$1048576,20,FALSE)</f>
        <v>18.607490613839627</v>
      </c>
      <c r="W17" s="128">
        <f>VLOOKUP($B$9&amp;"-"&amp;$B17,Database!$1:$1048576,21,FALSE)</f>
        <v>17.316321235615519</v>
      </c>
      <c r="X17" s="128">
        <f>VLOOKUP($B$9&amp;"-"&amp;$B17,Database!$1:$1048576,22,FALSE)</f>
        <v>29.747260462134857</v>
      </c>
      <c r="Y17" s="128">
        <f>VLOOKUP($B$9&amp;"-"&amp;$B17,Database!$1:$1048576,23,FALSE)</f>
        <v>19.993284698269282</v>
      </c>
      <c r="Z17" s="112"/>
      <c r="AA17" s="128">
        <f>VLOOKUP($B$9&amp;"-"&amp;$B17,Database!$1:$1048576,24,FALSE)</f>
        <v>-2.3075673440453683</v>
      </c>
      <c r="AB17" s="128">
        <f>VLOOKUP($B$9&amp;"-"&amp;$B17,Database!$1:$1048576,25,FALSE)</f>
        <v>5.5057843167180494</v>
      </c>
      <c r="AC17" s="107"/>
      <c r="AD17" s="129" t="str">
        <f>VLOOKUP($B$9&amp;"-"&amp;$B17,Database!$1:$1048576,26,FALSE)</f>
        <v>-</v>
      </c>
      <c r="AE17" s="129" t="str">
        <f>VLOOKUP($B$9&amp;"-"&amp;$B17,Database!$1:$1048576,27,FALSE)</f>
        <v>-</v>
      </c>
      <c r="AF17" s="129" t="str">
        <f>VLOOKUP($B$9&amp;"-"&amp;$B17,Database!$1:$1048576,28,FALSE)</f>
        <v>-</v>
      </c>
      <c r="AG17" s="129" t="str">
        <f>VLOOKUP($B$9&amp;"-"&amp;$B17,Database!$1:$1048576,29,FALSE)</f>
        <v>-</v>
      </c>
      <c r="AH17" s="129" t="str">
        <f>VLOOKUP($B$9&amp;"-"&amp;$B17,Database!$1:$1048576,30,FALSE)</f>
        <v>-</v>
      </c>
      <c r="AI17" s="129" t="str">
        <f>VLOOKUP($B$9&amp;"-"&amp;$B17,Database!$1:$1048576,31,FALSE)</f>
        <v>-</v>
      </c>
      <c r="AJ17" s="103"/>
      <c r="AK17" s="129" t="str">
        <f>VLOOKUP($B$9&amp;"-"&amp;$B17,Database!$1:$1048576,32,FALSE)</f>
        <v>-</v>
      </c>
      <c r="AL17" s="129" t="str">
        <f>VLOOKUP($B$9&amp;"-"&amp;$B17,Database!$1:$1048576,33,FALSE)</f>
        <v>-</v>
      </c>
      <c r="AM17" s="129" t="str">
        <f>VLOOKUP($B$9&amp;"-"&amp;$B17,Database!$1:$1048576,34,FALSE)</f>
        <v>-</v>
      </c>
      <c r="AN17" s="129" t="str">
        <f>VLOOKUP($B$9&amp;"-"&amp;$B17,Database!$1:$1048576,35,FALSE)</f>
        <v>-</v>
      </c>
      <c r="AO17" s="129" t="str">
        <f>VLOOKUP($B$9&amp;"-"&amp;$B17,Database!$1:$1048576,36,FALSE)</f>
        <v>-</v>
      </c>
      <c r="AP17" s="129" t="str">
        <f>VLOOKUP($B$9&amp;"-"&amp;$B17,Database!$1:$1048576,37,FALSE)</f>
        <v>-</v>
      </c>
      <c r="AQ17" s="103"/>
      <c r="AR17" s="129" t="str">
        <f>VLOOKUP($B$9&amp;"-"&amp;$B17,Database!$1:$1048576,38,FALSE)</f>
        <v>-</v>
      </c>
      <c r="AS17" s="129" t="str">
        <f>VLOOKUP($B$9&amp;"-"&amp;$B17,Database!$1:$1048576,39,FALSE)</f>
        <v>-</v>
      </c>
      <c r="AT17" s="129" t="str">
        <f>VLOOKUP($B$9&amp;"-"&amp;$B17,Database!$1:$1048576,40,FALSE)</f>
        <v>-</v>
      </c>
      <c r="AU17" s="129" t="str">
        <f>VLOOKUP($B$9&amp;"-"&amp;$B17,Database!$1:$1048576,41,FALSE)</f>
        <v>-</v>
      </c>
      <c r="AV17" s="129" t="str">
        <f>VLOOKUP($B$9&amp;"-"&amp;$B17,Database!$1:$1048576,42,FALSE)</f>
        <v>-</v>
      </c>
      <c r="AW17" s="129" t="str">
        <f>VLOOKUP($B$9&amp;"-"&amp;$B17,Database!$1:$1048576,43,FALSE)</f>
        <v>-</v>
      </c>
      <c r="AX17" s="103"/>
      <c r="AY17" s="129" t="str">
        <f>VLOOKUP($B$9&amp;"-"&amp;$B17,Database!$1:$1048576,44,FALSE)</f>
        <v>-</v>
      </c>
      <c r="AZ17" s="129" t="str">
        <f>VLOOKUP($B$9&amp;"-"&amp;$B17,Database!$1:$1048576,45,FALSE)</f>
        <v>-</v>
      </c>
      <c r="BA17" s="129" t="str">
        <f>VLOOKUP($B$9&amp;"-"&amp;$B17,Database!$1:$1048576,46,FALSE)</f>
        <v>-</v>
      </c>
      <c r="BB17" s="129" t="str">
        <f>VLOOKUP($B$9&amp;"-"&amp;$B17,Database!$1:$1048576,47,FALSE)</f>
        <v>-</v>
      </c>
      <c r="BC17" s="129" t="str">
        <f>VLOOKUP($B$9&amp;"-"&amp;$B17,Database!$1:$1048576,48,FALSE)</f>
        <v>-</v>
      </c>
      <c r="BD17" s="129" t="str">
        <f>VLOOKUP($B$9&amp;"-"&amp;$B17,Database!$1:$1048576,49,FALSE)</f>
        <v>-</v>
      </c>
      <c r="BE17" s="103"/>
      <c r="BF17" s="129" t="str">
        <f>VLOOKUP($B$9&amp;"-"&amp;$B17,Database!$1:$1048576,50,FALSE)</f>
        <v>-</v>
      </c>
      <c r="BG17" s="129" t="str">
        <f>VLOOKUP($B$9&amp;"-"&amp;$B17,Database!$1:$1048576,51,FALSE)</f>
        <v>-</v>
      </c>
      <c r="BH17" s="129" t="str">
        <f>VLOOKUP($B$9&amp;"-"&amp;$B17,Database!$1:$1048576,52,FALSE)</f>
        <v>-</v>
      </c>
      <c r="BI17" s="129" t="str">
        <f>VLOOKUP($B$9&amp;"-"&amp;$B17,Database!$1:$1048576,53,FALSE)</f>
        <v>-</v>
      </c>
      <c r="BJ17" s="129" t="str">
        <f>VLOOKUP($B$9&amp;"-"&amp;$B17,Database!$1:$1048576,54,FALSE)</f>
        <v>-</v>
      </c>
      <c r="BK17" s="129" t="str">
        <f>VLOOKUP($B$9&amp;"-"&amp;$B17,Database!$1:$1048576,55,FALSE)</f>
        <v>-</v>
      </c>
    </row>
    <row r="18" spans="1:63" s="42" customFormat="1">
      <c r="A18" s="84"/>
      <c r="B18" s="124">
        <v>41518</v>
      </c>
      <c r="C18" s="85"/>
      <c r="D18" s="125">
        <f>VLOOKUP($B$9&amp;"-"&amp;$B18,Database!$1:$1048576,10,FALSE)</f>
        <v>142</v>
      </c>
      <c r="E18" s="126"/>
      <c r="F18" s="127">
        <f>VLOOKUP($B$9&amp;"-"&amp;$B18,Database!$1:$1048576,4,FALSE)</f>
        <v>55.642151154110309</v>
      </c>
      <c r="G18" s="127">
        <f>VLOOKUP($B$9&amp;"-"&amp;$B18,Database!$1:$1048576,5,FALSE)</f>
        <v>14.344262295081966</v>
      </c>
      <c r="H18" s="127">
        <f>VLOOKUP($B$9&amp;"-"&amp;$B18,Database!$1:$1048576,6,FALSE)</f>
        <v>47.657439756337901</v>
      </c>
      <c r="I18" s="127">
        <f>VLOOKUP($B$9&amp;"-"&amp;$B18,Database!$1:$1048576,7,FALSE)</f>
        <v>44.458628206276693</v>
      </c>
      <c r="J18" s="127">
        <f>VLOOKUP($B$9&amp;"-"&amp;$B18,Database!$1:$1048576,8,FALSE)</f>
        <v>-0.80623488309594116</v>
      </c>
      <c r="K18" s="127">
        <f>VLOOKUP($B$9&amp;"-"&amp;$B18,Database!$1:$1048576,9,FALSE)</f>
        <v>21.05168861417182</v>
      </c>
      <c r="L18" s="112"/>
      <c r="M18" s="128">
        <f>VLOOKUP($B$9&amp;"-"&amp;$B18,Database!$1:$1048576,12,FALSE)</f>
        <v>52.297769416823428</v>
      </c>
      <c r="N18" s="128">
        <f>VLOOKUP($B$9&amp;"-"&amp;$B18,Database!$1:$1048576,13,FALSE)</f>
        <v>-6.4498790647675355</v>
      </c>
      <c r="O18" s="128">
        <f>VLOOKUP($B$9&amp;"-"&amp;$B18,Database!$1:$1048576,14,FALSE)</f>
        <v>9.8898145659768897</v>
      </c>
      <c r="P18" s="128">
        <f>VLOOKUP($B$9&amp;"-"&amp;$B18,Database!$1:$1048576,15,FALSE)</f>
        <v>9.7084117172803008</v>
      </c>
      <c r="Q18" s="128">
        <f>VLOOKUP($B$9&amp;"-"&amp;$B18,Database!$1:$1048576,16,FALSE)</f>
        <v>20.962106960494491</v>
      </c>
      <c r="R18" s="128">
        <f>VLOOKUP($B$9&amp;"-"&amp;$B18,Database!$1:$1048576,17,FALSE)</f>
        <v>14.548060557197887</v>
      </c>
      <c r="S18" s="112"/>
      <c r="T18" s="128">
        <f>VLOOKUP($B$9&amp;"-"&amp;$B18,Database!$1:$1048576,18,FALSE)</f>
        <v>63.752276867030972</v>
      </c>
      <c r="U18" s="128">
        <f>VLOOKUP($B$9&amp;"-"&amp;$B18,Database!$1:$1048576,19,FALSE)</f>
        <v>9.8293469497446928</v>
      </c>
      <c r="V18" s="128">
        <f>VLOOKUP($B$9&amp;"-"&amp;$B18,Database!$1:$1048576,20,FALSE)</f>
        <v>26.155603332437511</v>
      </c>
      <c r="W18" s="128">
        <f>VLOOKUP($B$9&amp;"-"&amp;$B18,Database!$1:$1048576,21,FALSE)</f>
        <v>27.94947594732599</v>
      </c>
      <c r="X18" s="128">
        <f>VLOOKUP($B$9&amp;"-"&amp;$B18,Database!$1:$1048576,22,FALSE)</f>
        <v>40.417749111648597</v>
      </c>
      <c r="Y18" s="128">
        <f>VLOOKUP($B$9&amp;"-"&amp;$B18,Database!$1:$1048576,23,FALSE)</f>
        <v>26.420615724566275</v>
      </c>
      <c r="Z18" s="112"/>
      <c r="AA18" s="128">
        <f>VLOOKUP($B$9&amp;"-"&amp;$B18,Database!$1:$1048576,24,FALSE)</f>
        <v>-1.6808054582779861</v>
      </c>
      <c r="AB18" s="128">
        <f>VLOOKUP($B$9&amp;"-"&amp;$B18,Database!$1:$1048576,25,FALSE)</f>
        <v>4.2023910155778283</v>
      </c>
      <c r="AC18" s="107"/>
      <c r="AD18" s="129" t="str">
        <f>VLOOKUP($B$9&amp;"-"&amp;$B18,Database!$1:$1048576,26,FALSE)</f>
        <v>-</v>
      </c>
      <c r="AE18" s="129" t="str">
        <f>VLOOKUP($B$9&amp;"-"&amp;$B18,Database!$1:$1048576,27,FALSE)</f>
        <v>-</v>
      </c>
      <c r="AF18" s="129" t="str">
        <f>VLOOKUP($B$9&amp;"-"&amp;$B18,Database!$1:$1048576,28,FALSE)</f>
        <v>-</v>
      </c>
      <c r="AG18" s="129" t="str">
        <f>VLOOKUP($B$9&amp;"-"&amp;$B18,Database!$1:$1048576,29,FALSE)</f>
        <v>-</v>
      </c>
      <c r="AH18" s="129" t="str">
        <f>VLOOKUP($B$9&amp;"-"&amp;$B18,Database!$1:$1048576,30,FALSE)</f>
        <v>-</v>
      </c>
      <c r="AI18" s="129" t="str">
        <f>VLOOKUP($B$9&amp;"-"&amp;$B18,Database!$1:$1048576,31,FALSE)</f>
        <v>-</v>
      </c>
      <c r="AJ18" s="103"/>
      <c r="AK18" s="129" t="str">
        <f>VLOOKUP($B$9&amp;"-"&amp;$B18,Database!$1:$1048576,32,FALSE)</f>
        <v>-</v>
      </c>
      <c r="AL18" s="129" t="str">
        <f>VLOOKUP($B$9&amp;"-"&amp;$B18,Database!$1:$1048576,33,FALSE)</f>
        <v>-</v>
      </c>
      <c r="AM18" s="129" t="str">
        <f>VLOOKUP($B$9&amp;"-"&amp;$B18,Database!$1:$1048576,34,FALSE)</f>
        <v>-</v>
      </c>
      <c r="AN18" s="129" t="str">
        <f>VLOOKUP($B$9&amp;"-"&amp;$B18,Database!$1:$1048576,35,FALSE)</f>
        <v>-</v>
      </c>
      <c r="AO18" s="129" t="str">
        <f>VLOOKUP($B$9&amp;"-"&amp;$B18,Database!$1:$1048576,36,FALSE)</f>
        <v>-</v>
      </c>
      <c r="AP18" s="129" t="str">
        <f>VLOOKUP($B$9&amp;"-"&amp;$B18,Database!$1:$1048576,37,FALSE)</f>
        <v>-</v>
      </c>
      <c r="AQ18" s="103"/>
      <c r="AR18" s="129" t="str">
        <f>VLOOKUP($B$9&amp;"-"&amp;$B18,Database!$1:$1048576,38,FALSE)</f>
        <v>-</v>
      </c>
      <c r="AS18" s="129" t="str">
        <f>VLOOKUP($B$9&amp;"-"&amp;$B18,Database!$1:$1048576,39,FALSE)</f>
        <v>-</v>
      </c>
      <c r="AT18" s="129" t="str">
        <f>VLOOKUP($B$9&amp;"-"&amp;$B18,Database!$1:$1048576,40,FALSE)</f>
        <v>-</v>
      </c>
      <c r="AU18" s="129" t="str">
        <f>VLOOKUP($B$9&amp;"-"&amp;$B18,Database!$1:$1048576,41,FALSE)</f>
        <v>-</v>
      </c>
      <c r="AV18" s="129" t="str">
        <f>VLOOKUP($B$9&amp;"-"&amp;$B18,Database!$1:$1048576,42,FALSE)</f>
        <v>-</v>
      </c>
      <c r="AW18" s="129" t="str">
        <f>VLOOKUP($B$9&amp;"-"&amp;$B18,Database!$1:$1048576,43,FALSE)</f>
        <v>-</v>
      </c>
      <c r="AX18" s="103"/>
      <c r="AY18" s="129" t="str">
        <f>VLOOKUP($B$9&amp;"-"&amp;$B18,Database!$1:$1048576,44,FALSE)</f>
        <v>-</v>
      </c>
      <c r="AZ18" s="129" t="str">
        <f>VLOOKUP($B$9&amp;"-"&amp;$B18,Database!$1:$1048576,45,FALSE)</f>
        <v>-</v>
      </c>
      <c r="BA18" s="129" t="str">
        <f>VLOOKUP($B$9&amp;"-"&amp;$B18,Database!$1:$1048576,46,FALSE)</f>
        <v>-</v>
      </c>
      <c r="BB18" s="129" t="str">
        <f>VLOOKUP($B$9&amp;"-"&amp;$B18,Database!$1:$1048576,47,FALSE)</f>
        <v>-</v>
      </c>
      <c r="BC18" s="129" t="str">
        <f>VLOOKUP($B$9&amp;"-"&amp;$B18,Database!$1:$1048576,48,FALSE)</f>
        <v>-</v>
      </c>
      <c r="BD18" s="129" t="str">
        <f>VLOOKUP($B$9&amp;"-"&amp;$B18,Database!$1:$1048576,49,FALSE)</f>
        <v>-</v>
      </c>
      <c r="BE18" s="103"/>
      <c r="BF18" s="129" t="str">
        <f>VLOOKUP($B$9&amp;"-"&amp;$B18,Database!$1:$1048576,50,FALSE)</f>
        <v>-</v>
      </c>
      <c r="BG18" s="129" t="str">
        <f>VLOOKUP($B$9&amp;"-"&amp;$B18,Database!$1:$1048576,51,FALSE)</f>
        <v>-</v>
      </c>
      <c r="BH18" s="129" t="str">
        <f>VLOOKUP($B$9&amp;"-"&amp;$B18,Database!$1:$1048576,52,FALSE)</f>
        <v>-</v>
      </c>
      <c r="BI18" s="129" t="str">
        <f>VLOOKUP($B$9&amp;"-"&amp;$B18,Database!$1:$1048576,53,FALSE)</f>
        <v>-</v>
      </c>
      <c r="BJ18" s="129" t="str">
        <f>VLOOKUP($B$9&amp;"-"&amp;$B18,Database!$1:$1048576,54,FALSE)</f>
        <v>-</v>
      </c>
      <c r="BK18" s="129" t="str">
        <f>VLOOKUP($B$9&amp;"-"&amp;$B18,Database!$1:$1048576,55,FALSE)</f>
        <v>-</v>
      </c>
    </row>
    <row r="19" spans="1:63" s="42" customFormat="1">
      <c r="A19" s="84"/>
      <c r="B19" s="124">
        <v>41609</v>
      </c>
      <c r="C19" s="85"/>
      <c r="D19" s="125">
        <f>VLOOKUP($B$9&amp;"-"&amp;$B19,Database!$1:$1048576,10,FALSE)</f>
        <v>152</v>
      </c>
      <c r="E19" s="126"/>
      <c r="F19" s="127">
        <f>VLOOKUP($B$9&amp;"-"&amp;$B19,Database!$1:$1048576,4,FALSE)</f>
        <v>54.171306173448144</v>
      </c>
      <c r="G19" s="127">
        <f>VLOOKUP($B$9&amp;"-"&amp;$B19,Database!$1:$1048576,5,FALSE)</f>
        <v>23.74775816199033</v>
      </c>
      <c r="H19" s="127">
        <f>VLOOKUP($B$9&amp;"-"&amp;$B19,Database!$1:$1048576,6,FALSE)</f>
        <v>43.14443811677107</v>
      </c>
      <c r="I19" s="127">
        <f>VLOOKUP($B$9&amp;"-"&amp;$B19,Database!$1:$1048576,7,FALSE)</f>
        <v>42.513080947983994</v>
      </c>
      <c r="J19" s="127">
        <f>VLOOKUP($B$9&amp;"-"&amp;$B19,Database!$1:$1048576,8,FALSE)</f>
        <v>5.4620098768370324</v>
      </c>
      <c r="K19" s="127">
        <f>VLOOKUP($B$9&amp;"-"&amp;$B19,Database!$1:$1048576,9,FALSE)</f>
        <v>29.348315752790079</v>
      </c>
      <c r="L19" s="112"/>
      <c r="M19" s="128">
        <f>VLOOKUP($B$9&amp;"-"&amp;$B19,Database!$1:$1048576,12,FALSE)</f>
        <v>58.29203818137001</v>
      </c>
      <c r="N19" s="128">
        <f>VLOOKUP($B$9&amp;"-"&amp;$B19,Database!$1:$1048576,13,FALSE)</f>
        <v>0</v>
      </c>
      <c r="O19" s="128">
        <f>VLOOKUP($B$9&amp;"-"&amp;$B19,Database!$1:$1048576,14,FALSE)</f>
        <v>10.901070132342817</v>
      </c>
      <c r="P19" s="128">
        <f>VLOOKUP($B$9&amp;"-"&amp;$B19,Database!$1:$1048576,15,FALSE)</f>
        <v>14.642708395311477</v>
      </c>
      <c r="Q19" s="128">
        <f>VLOOKUP($B$9&amp;"-"&amp;$B19,Database!$1:$1048576,16,FALSE)</f>
        <v>28.708276313440827</v>
      </c>
      <c r="R19" s="128">
        <f>VLOOKUP($B$9&amp;"-"&amp;$B19,Database!$1:$1048576,17,FALSE)</f>
        <v>18.086851566949143</v>
      </c>
      <c r="S19" s="112"/>
      <c r="T19" s="128">
        <f>VLOOKUP($B$9&amp;"-"&amp;$B19,Database!$1:$1048576,18,FALSE)</f>
        <v>75.181259509218108</v>
      </c>
      <c r="U19" s="128">
        <f>VLOOKUP($B$9&amp;"-"&amp;$B19,Database!$1:$1048576,19,FALSE)</f>
        <v>11.707706822837423</v>
      </c>
      <c r="V19" s="128">
        <f>VLOOKUP($B$9&amp;"-"&amp;$B19,Database!$1:$1048576,20,FALSE)</f>
        <v>30.94458941427466</v>
      </c>
      <c r="W19" s="128">
        <f>VLOOKUP($B$9&amp;"-"&amp;$B19,Database!$1:$1048576,21,FALSE)</f>
        <v>30.806891686287173</v>
      </c>
      <c r="X19" s="128">
        <f>VLOOKUP($B$9&amp;"-"&amp;$B19,Database!$1:$1048576,22,FALSE)</f>
        <v>49.122389480573574</v>
      </c>
      <c r="Y19" s="128">
        <f>VLOOKUP($B$9&amp;"-"&amp;$B19,Database!$1:$1048576,23,FALSE)</f>
        <v>33.021955137740221</v>
      </c>
      <c r="Z19" s="112"/>
      <c r="AA19" s="128">
        <f>VLOOKUP($B$9&amp;"-"&amp;$B19,Database!$1:$1048576,24,FALSE)</f>
        <v>-3.3399653979238746</v>
      </c>
      <c r="AB19" s="128">
        <f>VLOOKUP($B$9&amp;"-"&amp;$B19,Database!$1:$1048576,25,FALSE)</f>
        <v>1.0947819360980544</v>
      </c>
      <c r="AC19" s="107"/>
      <c r="AD19" s="129" t="str">
        <f>VLOOKUP($B$9&amp;"-"&amp;$B19,Database!$1:$1048576,26,FALSE)</f>
        <v>-</v>
      </c>
      <c r="AE19" s="129" t="str">
        <f>VLOOKUP($B$9&amp;"-"&amp;$B19,Database!$1:$1048576,27,FALSE)</f>
        <v>-</v>
      </c>
      <c r="AF19" s="129" t="str">
        <f>VLOOKUP($B$9&amp;"-"&amp;$B19,Database!$1:$1048576,28,FALSE)</f>
        <v>-</v>
      </c>
      <c r="AG19" s="129" t="str">
        <f>VLOOKUP($B$9&amp;"-"&amp;$B19,Database!$1:$1048576,29,FALSE)</f>
        <v>-</v>
      </c>
      <c r="AH19" s="129" t="str">
        <f>VLOOKUP($B$9&amp;"-"&amp;$B19,Database!$1:$1048576,30,FALSE)</f>
        <v>-</v>
      </c>
      <c r="AI19" s="129" t="str">
        <f>VLOOKUP($B$9&amp;"-"&amp;$B19,Database!$1:$1048576,31,FALSE)</f>
        <v>-</v>
      </c>
      <c r="AJ19" s="103"/>
      <c r="AK19" s="129" t="str">
        <f>VLOOKUP($B$9&amp;"-"&amp;$B19,Database!$1:$1048576,32,FALSE)</f>
        <v>-</v>
      </c>
      <c r="AL19" s="129" t="str">
        <f>VLOOKUP($B$9&amp;"-"&amp;$B19,Database!$1:$1048576,33,FALSE)</f>
        <v>-</v>
      </c>
      <c r="AM19" s="129" t="str">
        <f>VLOOKUP($B$9&amp;"-"&amp;$B19,Database!$1:$1048576,34,FALSE)</f>
        <v>-</v>
      </c>
      <c r="AN19" s="129" t="str">
        <f>VLOOKUP($B$9&amp;"-"&amp;$B19,Database!$1:$1048576,35,FALSE)</f>
        <v>-</v>
      </c>
      <c r="AO19" s="129" t="str">
        <f>VLOOKUP($B$9&amp;"-"&amp;$B19,Database!$1:$1048576,36,FALSE)</f>
        <v>-</v>
      </c>
      <c r="AP19" s="129" t="str">
        <f>VLOOKUP($B$9&amp;"-"&amp;$B19,Database!$1:$1048576,37,FALSE)</f>
        <v>-</v>
      </c>
      <c r="AQ19" s="103"/>
      <c r="AR19" s="129" t="str">
        <f>VLOOKUP($B$9&amp;"-"&amp;$B19,Database!$1:$1048576,38,FALSE)</f>
        <v>-</v>
      </c>
      <c r="AS19" s="129" t="str">
        <f>VLOOKUP($B$9&amp;"-"&amp;$B19,Database!$1:$1048576,39,FALSE)</f>
        <v>-</v>
      </c>
      <c r="AT19" s="129" t="str">
        <f>VLOOKUP($B$9&amp;"-"&amp;$B19,Database!$1:$1048576,40,FALSE)</f>
        <v>-</v>
      </c>
      <c r="AU19" s="129" t="str">
        <f>VLOOKUP($B$9&amp;"-"&amp;$B19,Database!$1:$1048576,41,FALSE)</f>
        <v>-</v>
      </c>
      <c r="AV19" s="129" t="str">
        <f>VLOOKUP($B$9&amp;"-"&amp;$B19,Database!$1:$1048576,42,FALSE)</f>
        <v>-</v>
      </c>
      <c r="AW19" s="129" t="str">
        <f>VLOOKUP($B$9&amp;"-"&amp;$B19,Database!$1:$1048576,43,FALSE)</f>
        <v>-</v>
      </c>
      <c r="AX19" s="103"/>
      <c r="AY19" s="129" t="str">
        <f>VLOOKUP($B$9&amp;"-"&amp;$B19,Database!$1:$1048576,44,FALSE)</f>
        <v>-</v>
      </c>
      <c r="AZ19" s="129" t="str">
        <f>VLOOKUP($B$9&amp;"-"&amp;$B19,Database!$1:$1048576,45,FALSE)</f>
        <v>-</v>
      </c>
      <c r="BA19" s="129" t="str">
        <f>VLOOKUP($B$9&amp;"-"&amp;$B19,Database!$1:$1048576,46,FALSE)</f>
        <v>-</v>
      </c>
      <c r="BB19" s="129" t="str">
        <f>VLOOKUP($B$9&amp;"-"&amp;$B19,Database!$1:$1048576,47,FALSE)</f>
        <v>-</v>
      </c>
      <c r="BC19" s="129" t="str">
        <f>VLOOKUP($B$9&amp;"-"&amp;$B19,Database!$1:$1048576,48,FALSE)</f>
        <v>-</v>
      </c>
      <c r="BD19" s="129" t="str">
        <f>VLOOKUP($B$9&amp;"-"&amp;$B19,Database!$1:$1048576,49,FALSE)</f>
        <v>-</v>
      </c>
      <c r="BE19" s="103"/>
      <c r="BF19" s="129" t="str">
        <f>VLOOKUP($B$9&amp;"-"&amp;$B19,Database!$1:$1048576,50,FALSE)</f>
        <v>-</v>
      </c>
      <c r="BG19" s="129" t="str">
        <f>VLOOKUP($B$9&amp;"-"&amp;$B19,Database!$1:$1048576,51,FALSE)</f>
        <v>-</v>
      </c>
      <c r="BH19" s="129" t="str">
        <f>VLOOKUP($B$9&amp;"-"&amp;$B19,Database!$1:$1048576,52,FALSE)</f>
        <v>-</v>
      </c>
      <c r="BI19" s="129" t="str">
        <f>VLOOKUP($B$9&amp;"-"&amp;$B19,Database!$1:$1048576,53,FALSE)</f>
        <v>-</v>
      </c>
      <c r="BJ19" s="129" t="str">
        <f>VLOOKUP($B$9&amp;"-"&amp;$B19,Database!$1:$1048576,54,FALSE)</f>
        <v>-</v>
      </c>
      <c r="BK19" s="129" t="str">
        <f>VLOOKUP($B$9&amp;"-"&amp;$B19,Database!$1:$1048576,55,FALSE)</f>
        <v>-</v>
      </c>
    </row>
    <row r="20" spans="1:63" s="42" customFormat="1">
      <c r="A20" s="84"/>
      <c r="B20" s="124">
        <v>41699</v>
      </c>
      <c r="C20" s="85"/>
      <c r="D20" s="125">
        <f>VLOOKUP($B$9&amp;"-"&amp;$B20,Database!$1:$1048576,10,FALSE)</f>
        <v>135</v>
      </c>
      <c r="E20" s="126"/>
      <c r="F20" s="127">
        <f>VLOOKUP($B$9&amp;"-"&amp;$B20,Database!$1:$1048576,4,FALSE)</f>
        <v>48.799048749999997</v>
      </c>
      <c r="G20" s="127">
        <f>VLOOKUP($B$9&amp;"-"&amp;$B20,Database!$1:$1048576,5,FALSE)</f>
        <v>17.350772889999998</v>
      </c>
      <c r="H20" s="127">
        <f>VLOOKUP($B$9&amp;"-"&amp;$B20,Database!$1:$1048576,6,FALSE)</f>
        <v>23.418549349999999</v>
      </c>
      <c r="I20" s="127">
        <f>VLOOKUP($B$9&amp;"-"&amp;$B20,Database!$1:$1048576,7,FALSE)</f>
        <v>2.0217454930000001</v>
      </c>
      <c r="J20" s="127">
        <f>VLOOKUP($B$9&amp;"-"&amp;$B20,Database!$1:$1048576,8,FALSE)</f>
        <v>7.9239001189999998</v>
      </c>
      <c r="K20" s="127">
        <f>VLOOKUP($B$9&amp;"-"&amp;$B20,Database!$1:$1048576,9,FALSE)</f>
        <v>20.96551724</v>
      </c>
      <c r="L20" s="112"/>
      <c r="M20" s="128">
        <f>VLOOKUP($B$9&amp;"-"&amp;$B20,Database!$1:$1048576,12,FALSE)</f>
        <v>59.6</v>
      </c>
      <c r="N20" s="128">
        <f>VLOOKUP($B$9&amp;"-"&amp;$B20,Database!$1:$1048576,13,FALSE)</f>
        <v>-11.9</v>
      </c>
      <c r="O20" s="128">
        <f>VLOOKUP($B$9&amp;"-"&amp;$B20,Database!$1:$1048576,14,FALSE)</f>
        <v>9.6999999999999993</v>
      </c>
      <c r="P20" s="128">
        <f>VLOOKUP($B$9&amp;"-"&amp;$B20,Database!$1:$1048576,15,FALSE)</f>
        <v>15.1</v>
      </c>
      <c r="Q20" s="128">
        <f>VLOOKUP($B$9&amp;"-"&amp;$B20,Database!$1:$1048576,16,FALSE)</f>
        <v>20.6</v>
      </c>
      <c r="R20" s="128">
        <f>VLOOKUP($B$9&amp;"-"&amp;$B20,Database!$1:$1048576,17,FALSE)</f>
        <v>11.7</v>
      </c>
      <c r="S20" s="112"/>
      <c r="T20" s="128">
        <f>VLOOKUP($B$9&amp;"-"&amp;$B20,Database!$1:$1048576,18,FALSE)</f>
        <v>78.977407847800237</v>
      </c>
      <c r="U20" s="128">
        <f>VLOOKUP($B$9&amp;"-"&amp;$B20,Database!$1:$1048576,19,FALSE)</f>
        <v>3.1200951248513675</v>
      </c>
      <c r="V20" s="128">
        <f>VLOOKUP($B$9&amp;"-"&amp;$B20,Database!$1:$1048576,20,FALSE)</f>
        <v>26.482758620689655</v>
      </c>
      <c r="W20" s="128">
        <f>VLOOKUP($B$9&amp;"-"&amp;$B20,Database!$1:$1048576,21,FALSE)</f>
        <v>31.229488703923906</v>
      </c>
      <c r="X20" s="128">
        <f>VLOOKUP($B$9&amp;"-"&amp;$B20,Database!$1:$1048576,22,FALSE)</f>
        <v>46.854934601664681</v>
      </c>
      <c r="Y20" s="128">
        <f>VLOOKUP($B$9&amp;"-"&amp;$B20,Database!$1:$1048576,23,FALSE)</f>
        <v>33.560047562425687</v>
      </c>
      <c r="Z20" s="112"/>
      <c r="AA20" s="128">
        <f>VLOOKUP($B$9&amp;"-"&amp;$B20,Database!$1:$1048576,24,FALSE)</f>
        <v>-5.2298224398654218</v>
      </c>
      <c r="AB20" s="128">
        <f>VLOOKUP($B$9&amp;"-"&amp;$B20,Database!$1:$1048576,25,FALSE)</f>
        <v>1.5315101070154582</v>
      </c>
      <c r="AC20" s="107"/>
      <c r="AD20" s="129" t="str">
        <f>VLOOKUP($B$9&amp;"-"&amp;$B20,Database!$1:$1048576,26,FALSE)</f>
        <v>-</v>
      </c>
      <c r="AE20" s="129" t="str">
        <f>VLOOKUP($B$9&amp;"-"&amp;$B20,Database!$1:$1048576,27,FALSE)</f>
        <v>-</v>
      </c>
      <c r="AF20" s="129" t="str">
        <f>VLOOKUP($B$9&amp;"-"&amp;$B20,Database!$1:$1048576,28,FALSE)</f>
        <v>-</v>
      </c>
      <c r="AG20" s="129" t="str">
        <f>VLOOKUP($B$9&amp;"-"&amp;$B20,Database!$1:$1048576,29,FALSE)</f>
        <v>-</v>
      </c>
      <c r="AH20" s="129" t="str">
        <f>VLOOKUP($B$9&amp;"-"&amp;$B20,Database!$1:$1048576,30,FALSE)</f>
        <v>-</v>
      </c>
      <c r="AI20" s="129" t="str">
        <f>VLOOKUP($B$9&amp;"-"&amp;$B20,Database!$1:$1048576,31,FALSE)</f>
        <v>-</v>
      </c>
      <c r="AJ20" s="103"/>
      <c r="AK20" s="129" t="str">
        <f>VLOOKUP($B$9&amp;"-"&amp;$B20,Database!$1:$1048576,32,FALSE)</f>
        <v>-</v>
      </c>
      <c r="AL20" s="129" t="str">
        <f>VLOOKUP($B$9&amp;"-"&amp;$B20,Database!$1:$1048576,33,FALSE)</f>
        <v>-</v>
      </c>
      <c r="AM20" s="129" t="str">
        <f>VLOOKUP($B$9&amp;"-"&amp;$B20,Database!$1:$1048576,34,FALSE)</f>
        <v>-</v>
      </c>
      <c r="AN20" s="129" t="str">
        <f>VLOOKUP($B$9&amp;"-"&amp;$B20,Database!$1:$1048576,35,FALSE)</f>
        <v>-</v>
      </c>
      <c r="AO20" s="129" t="str">
        <f>VLOOKUP($B$9&amp;"-"&amp;$B20,Database!$1:$1048576,36,FALSE)</f>
        <v>-</v>
      </c>
      <c r="AP20" s="129" t="str">
        <f>VLOOKUP($B$9&amp;"-"&amp;$B20,Database!$1:$1048576,37,FALSE)</f>
        <v>-</v>
      </c>
      <c r="AQ20" s="103"/>
      <c r="AR20" s="129" t="str">
        <f>VLOOKUP($B$9&amp;"-"&amp;$B20,Database!$1:$1048576,38,FALSE)</f>
        <v>-</v>
      </c>
      <c r="AS20" s="129" t="str">
        <f>VLOOKUP($B$9&amp;"-"&amp;$B20,Database!$1:$1048576,39,FALSE)</f>
        <v>-</v>
      </c>
      <c r="AT20" s="129" t="str">
        <f>VLOOKUP($B$9&amp;"-"&amp;$B20,Database!$1:$1048576,40,FALSE)</f>
        <v>-</v>
      </c>
      <c r="AU20" s="129" t="str">
        <f>VLOOKUP($B$9&amp;"-"&amp;$B20,Database!$1:$1048576,41,FALSE)</f>
        <v>-</v>
      </c>
      <c r="AV20" s="129" t="str">
        <f>VLOOKUP($B$9&amp;"-"&amp;$B20,Database!$1:$1048576,42,FALSE)</f>
        <v>-</v>
      </c>
      <c r="AW20" s="129" t="str">
        <f>VLOOKUP($B$9&amp;"-"&amp;$B20,Database!$1:$1048576,43,FALSE)</f>
        <v>-</v>
      </c>
      <c r="AX20" s="103"/>
      <c r="AY20" s="129" t="str">
        <f>VLOOKUP($B$9&amp;"-"&amp;$B20,Database!$1:$1048576,44,FALSE)</f>
        <v>-</v>
      </c>
      <c r="AZ20" s="129" t="str">
        <f>VLOOKUP($B$9&amp;"-"&amp;$B20,Database!$1:$1048576,45,FALSE)</f>
        <v>-</v>
      </c>
      <c r="BA20" s="129" t="str">
        <f>VLOOKUP($B$9&amp;"-"&amp;$B20,Database!$1:$1048576,46,FALSE)</f>
        <v>-</v>
      </c>
      <c r="BB20" s="129" t="str">
        <f>VLOOKUP($B$9&amp;"-"&amp;$B20,Database!$1:$1048576,47,FALSE)</f>
        <v>-</v>
      </c>
      <c r="BC20" s="129" t="str">
        <f>VLOOKUP($B$9&amp;"-"&amp;$B20,Database!$1:$1048576,48,FALSE)</f>
        <v>-</v>
      </c>
      <c r="BD20" s="129" t="str">
        <f>VLOOKUP($B$9&amp;"-"&amp;$B20,Database!$1:$1048576,49,FALSE)</f>
        <v>-</v>
      </c>
      <c r="BE20" s="103"/>
      <c r="BF20" s="129" t="str">
        <f>VLOOKUP($B$9&amp;"-"&amp;$B20,Database!$1:$1048576,50,FALSE)</f>
        <v>-</v>
      </c>
      <c r="BG20" s="129" t="str">
        <f>VLOOKUP($B$9&amp;"-"&amp;$B20,Database!$1:$1048576,51,FALSE)</f>
        <v>-</v>
      </c>
      <c r="BH20" s="129" t="str">
        <f>VLOOKUP($B$9&amp;"-"&amp;$B20,Database!$1:$1048576,52,FALSE)</f>
        <v>-</v>
      </c>
      <c r="BI20" s="129" t="str">
        <f>VLOOKUP($B$9&amp;"-"&amp;$B20,Database!$1:$1048576,53,FALSE)</f>
        <v>-</v>
      </c>
      <c r="BJ20" s="129" t="str">
        <f>VLOOKUP($B$9&amp;"-"&amp;$B20,Database!$1:$1048576,54,FALSE)</f>
        <v>-</v>
      </c>
      <c r="BK20" s="129" t="str">
        <f>VLOOKUP($B$9&amp;"-"&amp;$B20,Database!$1:$1048576,55,FALSE)</f>
        <v>-</v>
      </c>
    </row>
    <row r="21" spans="1:63" s="42" customFormat="1">
      <c r="A21" s="84"/>
      <c r="B21" s="124">
        <v>41791</v>
      </c>
      <c r="C21" s="85"/>
      <c r="D21" s="125">
        <f>VLOOKUP($B$9&amp;"-"&amp;$B21,Database!$1:$1048576,10,FALSE)</f>
        <v>136</v>
      </c>
      <c r="E21" s="126"/>
      <c r="F21" s="127">
        <f>VLOOKUP($B$9&amp;"-"&amp;$B21,Database!$1:$1048576,4,FALSE)</f>
        <v>42.370779749884861</v>
      </c>
      <c r="G21" s="127">
        <f>VLOOKUP($B$9&amp;"-"&amp;$B21,Database!$1:$1048576,5,FALSE)</f>
        <v>14.613667764905939</v>
      </c>
      <c r="H21" s="127">
        <f>VLOOKUP($B$9&amp;"-"&amp;$B21,Database!$1:$1048576,6,FALSE)</f>
        <v>17.193939608648932</v>
      </c>
      <c r="I21" s="127">
        <f>VLOOKUP($B$9&amp;"-"&amp;$B21,Database!$1:$1048576,7,FALSE)</f>
        <v>18.190586419753085</v>
      </c>
      <c r="J21" s="127">
        <f>VLOOKUP($B$9&amp;"-"&amp;$B21,Database!$1:$1048576,8,FALSE)</f>
        <v>8.3513420956294802</v>
      </c>
      <c r="K21" s="127">
        <f>VLOOKUP($B$9&amp;"-"&amp;$B21,Database!$1:$1048576,9,FALSE)</f>
        <v>15.693012600229098</v>
      </c>
      <c r="L21" s="112"/>
      <c r="M21" s="128">
        <f>VLOOKUP($B$9&amp;"-"&amp;$B21,Database!$1:$1048576,12,FALSE)</f>
        <v>40.774199643367467</v>
      </c>
      <c r="N21" s="128">
        <f>VLOOKUP($B$9&amp;"-"&amp;$B21,Database!$1:$1048576,13,FALSE)</f>
        <v>-5.1664481997142229</v>
      </c>
      <c r="O21" s="128">
        <f>VLOOKUP($B$9&amp;"-"&amp;$B21,Database!$1:$1048576,14,FALSE)</f>
        <v>8.3666938274229157</v>
      </c>
      <c r="P21" s="128">
        <f>VLOOKUP($B$9&amp;"-"&amp;$B21,Database!$1:$1048576,15,FALSE)</f>
        <v>13.093846317355725</v>
      </c>
      <c r="Q21" s="128">
        <f>VLOOKUP($B$9&amp;"-"&amp;$B21,Database!$1:$1048576,16,FALSE)</f>
        <v>22.720563054286085</v>
      </c>
      <c r="R21" s="128">
        <f>VLOOKUP($B$9&amp;"-"&amp;$B21,Database!$1:$1048576,17,FALSE)</f>
        <v>14.421180666265162</v>
      </c>
      <c r="S21" s="112"/>
      <c r="T21" s="128">
        <f>VLOOKUP($B$9&amp;"-"&amp;$B21,Database!$1:$1048576,18,FALSE)</f>
        <v>72.089370697086721</v>
      </c>
      <c r="U21" s="128">
        <f>VLOOKUP($B$9&amp;"-"&amp;$B21,Database!$1:$1048576,19,FALSE)</f>
        <v>4.1284349499887805</v>
      </c>
      <c r="V21" s="128">
        <f>VLOOKUP($B$9&amp;"-"&amp;$B21,Database!$1:$1048576,20,FALSE)</f>
        <v>25.998748243407611</v>
      </c>
      <c r="W21" s="128">
        <f>VLOOKUP($B$9&amp;"-"&amp;$B21,Database!$1:$1048576,21,FALSE)</f>
        <v>27.74530296052243</v>
      </c>
      <c r="X21" s="128">
        <f>VLOOKUP($B$9&amp;"-"&amp;$B21,Database!$1:$1048576,22,FALSE)</f>
        <v>51.440110532468907</v>
      </c>
      <c r="Y21" s="128">
        <f>VLOOKUP($B$9&amp;"-"&amp;$B21,Database!$1:$1048576,23,FALSE)</f>
        <v>31.224241565404277</v>
      </c>
      <c r="Z21" s="112"/>
      <c r="AA21" s="128">
        <f>VLOOKUP($B$9&amp;"-"&amp;$B21,Database!$1:$1048576,24,FALSE)</f>
        <v>-4.0665873959571925</v>
      </c>
      <c r="AB21" s="128">
        <f>VLOOKUP($B$9&amp;"-"&amp;$B21,Database!$1:$1048576,25,FALSE)</f>
        <v>0.36844156304247733</v>
      </c>
      <c r="AC21" s="107"/>
      <c r="AD21" s="129" t="str">
        <f>VLOOKUP($B$9&amp;"-"&amp;$B21,Database!$1:$1048576,26,FALSE)</f>
        <v>-</v>
      </c>
      <c r="AE21" s="129">
        <f>VLOOKUP($B$9&amp;"-"&amp;$B21,Database!$1:$1048576,27,FALSE)</f>
        <v>0.25</v>
      </c>
      <c r="AF21" s="129">
        <f>VLOOKUP($B$9&amp;"-"&amp;$B21,Database!$1:$1048576,28,FALSE)</f>
        <v>0.21923076923076923</v>
      </c>
      <c r="AG21" s="129">
        <f>VLOOKUP($B$9&amp;"-"&amp;$B21,Database!$1:$1048576,29,FALSE)</f>
        <v>0.13076923076923078</v>
      </c>
      <c r="AH21" s="129">
        <f>VLOOKUP($B$9&amp;"-"&amp;$B21,Database!$1:$1048576,30,FALSE)</f>
        <v>3.0769230769230771E-2</v>
      </c>
      <c r="AI21" s="129">
        <f>VLOOKUP($B$9&amp;"-"&amp;$B21,Database!$1:$1048576,31,FALSE)</f>
        <v>1.1538461538461539E-2</v>
      </c>
      <c r="AJ21" s="103"/>
      <c r="AK21" s="129" t="str">
        <f>VLOOKUP($B$9&amp;"-"&amp;$B21,Database!$1:$1048576,32,FALSE)</f>
        <v>-</v>
      </c>
      <c r="AL21" s="129" t="str">
        <f>VLOOKUP($B$9&amp;"-"&amp;$B21,Database!$1:$1048576,33,FALSE)</f>
        <v>-</v>
      </c>
      <c r="AM21" s="129" t="str">
        <f>VLOOKUP($B$9&amp;"-"&amp;$B21,Database!$1:$1048576,34,FALSE)</f>
        <v>-</v>
      </c>
      <c r="AN21" s="129" t="str">
        <f>VLOOKUP($B$9&amp;"-"&amp;$B21,Database!$1:$1048576,35,FALSE)</f>
        <v>-</v>
      </c>
      <c r="AO21" s="129" t="str">
        <f>VLOOKUP($B$9&amp;"-"&amp;$B21,Database!$1:$1048576,36,FALSE)</f>
        <v>-</v>
      </c>
      <c r="AP21" s="129" t="str">
        <f>VLOOKUP($B$9&amp;"-"&amp;$B21,Database!$1:$1048576,37,FALSE)</f>
        <v>-</v>
      </c>
      <c r="AQ21" s="103"/>
      <c r="AR21" s="129" t="str">
        <f>VLOOKUP($B$9&amp;"-"&amp;$B21,Database!$1:$1048576,38,FALSE)</f>
        <v>-</v>
      </c>
      <c r="AS21" s="129" t="str">
        <f>VLOOKUP($B$9&amp;"-"&amp;$B21,Database!$1:$1048576,39,FALSE)</f>
        <v>-</v>
      </c>
      <c r="AT21" s="129" t="str">
        <f>VLOOKUP($B$9&amp;"-"&amp;$B21,Database!$1:$1048576,40,FALSE)</f>
        <v>-</v>
      </c>
      <c r="AU21" s="129" t="str">
        <f>VLOOKUP($B$9&amp;"-"&amp;$B21,Database!$1:$1048576,41,FALSE)</f>
        <v>-</v>
      </c>
      <c r="AV21" s="129" t="str">
        <f>VLOOKUP($B$9&amp;"-"&amp;$B21,Database!$1:$1048576,42,FALSE)</f>
        <v>-</v>
      </c>
      <c r="AW21" s="129" t="str">
        <f>VLOOKUP($B$9&amp;"-"&amp;$B21,Database!$1:$1048576,43,FALSE)</f>
        <v>-</v>
      </c>
      <c r="AX21" s="103"/>
      <c r="AY21" s="129" t="str">
        <f>VLOOKUP($B$9&amp;"-"&amp;$B21,Database!$1:$1048576,44,FALSE)</f>
        <v>-</v>
      </c>
      <c r="AZ21" s="129" t="str">
        <f>VLOOKUP($B$9&amp;"-"&amp;$B21,Database!$1:$1048576,45,FALSE)</f>
        <v>-</v>
      </c>
      <c r="BA21" s="129" t="str">
        <f>VLOOKUP($B$9&amp;"-"&amp;$B21,Database!$1:$1048576,46,FALSE)</f>
        <v>-</v>
      </c>
      <c r="BB21" s="129" t="str">
        <f>VLOOKUP($B$9&amp;"-"&amp;$B21,Database!$1:$1048576,47,FALSE)</f>
        <v>-</v>
      </c>
      <c r="BC21" s="129" t="str">
        <f>VLOOKUP($B$9&amp;"-"&amp;$B21,Database!$1:$1048576,48,FALSE)</f>
        <v>-</v>
      </c>
      <c r="BD21" s="129" t="str">
        <f>VLOOKUP($B$9&amp;"-"&amp;$B21,Database!$1:$1048576,49,FALSE)</f>
        <v>-</v>
      </c>
      <c r="BE21" s="103"/>
      <c r="BF21" s="129" t="str">
        <f>VLOOKUP($B$9&amp;"-"&amp;$B21,Database!$1:$1048576,50,FALSE)</f>
        <v>-</v>
      </c>
      <c r="BG21" s="129" t="str">
        <f>VLOOKUP($B$9&amp;"-"&amp;$B21,Database!$1:$1048576,51,FALSE)</f>
        <v>-</v>
      </c>
      <c r="BH21" s="129" t="str">
        <f>VLOOKUP($B$9&amp;"-"&amp;$B21,Database!$1:$1048576,52,FALSE)</f>
        <v>-</v>
      </c>
      <c r="BI21" s="129" t="str">
        <f>VLOOKUP($B$9&amp;"-"&amp;$B21,Database!$1:$1048576,53,FALSE)</f>
        <v>-</v>
      </c>
      <c r="BJ21" s="129" t="str">
        <f>VLOOKUP($B$9&amp;"-"&amp;$B21,Database!$1:$1048576,54,FALSE)</f>
        <v>-</v>
      </c>
      <c r="BK21" s="129" t="str">
        <f>VLOOKUP($B$9&amp;"-"&amp;$B21,Database!$1:$1048576,55,FALSE)</f>
        <v>-</v>
      </c>
    </row>
    <row r="22" spans="1:63" s="42" customFormat="1">
      <c r="A22" s="84"/>
      <c r="B22" s="124">
        <v>41883</v>
      </c>
      <c r="C22" s="85"/>
      <c r="D22" s="125">
        <f>VLOOKUP($B$9&amp;"-"&amp;$B22,Database!$1:$1048576,10,FALSE)</f>
        <v>143</v>
      </c>
      <c r="E22" s="126"/>
      <c r="F22" s="127">
        <f>VLOOKUP($B$9&amp;"-"&amp;$B22,Database!$1:$1048576,4,FALSE)</f>
        <v>55.00535027206702</v>
      </c>
      <c r="G22" s="127">
        <f>VLOOKUP($B$9&amp;"-"&amp;$B22,Database!$1:$1048576,5,FALSE)</f>
        <v>19.974349050231847</v>
      </c>
      <c r="H22" s="127">
        <f>VLOOKUP($B$9&amp;"-"&amp;$B22,Database!$1:$1048576,6,FALSE)</f>
        <v>14.425244177310292</v>
      </c>
      <c r="I22" s="127">
        <f>VLOOKUP($B$9&amp;"-"&amp;$B22,Database!$1:$1048576,7,FALSE)</f>
        <v>19.385439670939295</v>
      </c>
      <c r="J22" s="127">
        <f>VLOOKUP($B$9&amp;"-"&amp;$B22,Database!$1:$1048576,8,FALSE)</f>
        <v>7.6311575560260758</v>
      </c>
      <c r="K22" s="127">
        <f>VLOOKUP($B$9&amp;"-"&amp;$B22,Database!$1:$1048576,9,FALSE)</f>
        <v>9.9719964483300316</v>
      </c>
      <c r="L22" s="112"/>
      <c r="M22" s="128">
        <f>VLOOKUP($B$9&amp;"-"&amp;$B22,Database!$1:$1048576,12,FALSE)</f>
        <v>48.524311484491797</v>
      </c>
      <c r="N22" s="128">
        <f>VLOOKUP($B$9&amp;"-"&amp;$B22,Database!$1:$1048576,13,FALSE)</f>
        <v>-5.1332255689881539</v>
      </c>
      <c r="O22" s="128">
        <f>VLOOKUP($B$9&amp;"-"&amp;$B22,Database!$1:$1048576,14,FALSE)</f>
        <v>8.5422216150991499</v>
      </c>
      <c r="P22" s="128">
        <f>VLOOKUP($B$9&amp;"-"&amp;$B22,Database!$1:$1048576,15,FALSE)</f>
        <v>15.842117645273168</v>
      </c>
      <c r="Q22" s="128">
        <f>VLOOKUP($B$9&amp;"-"&amp;$B22,Database!$1:$1048576,16,FALSE)</f>
        <v>40.81991970797381</v>
      </c>
      <c r="R22" s="128">
        <f>VLOOKUP($B$9&amp;"-"&amp;$B22,Database!$1:$1048576,17,FALSE)</f>
        <v>16.028049085900324</v>
      </c>
      <c r="S22" s="112"/>
      <c r="T22" s="128">
        <f>VLOOKUP($B$9&amp;"-"&amp;$B22,Database!$1:$1048576,18,FALSE)</f>
        <v>69.981558636705145</v>
      </c>
      <c r="U22" s="128">
        <f>VLOOKUP($B$9&amp;"-"&amp;$B22,Database!$1:$1048576,19,FALSE)</f>
        <v>2.5256319771721727</v>
      </c>
      <c r="V22" s="128">
        <f>VLOOKUP($B$9&amp;"-"&amp;$B22,Database!$1:$1048576,20,FALSE)</f>
        <v>22.738276832942496</v>
      </c>
      <c r="W22" s="128">
        <f>VLOOKUP($B$9&amp;"-"&amp;$B22,Database!$1:$1048576,21,FALSE)</f>
        <v>32.893928010381806</v>
      </c>
      <c r="X22" s="128">
        <f>VLOOKUP($B$9&amp;"-"&amp;$B22,Database!$1:$1048576,22,FALSE)</f>
        <v>65.894861462104132</v>
      </c>
      <c r="Y22" s="128">
        <f>VLOOKUP($B$9&amp;"-"&amp;$B22,Database!$1:$1048576,23,FALSE)</f>
        <v>36.480507554887723</v>
      </c>
      <c r="Z22" s="112"/>
      <c r="AA22" s="128">
        <f>VLOOKUP($B$9&amp;"-"&amp;$B22,Database!$1:$1048576,24,FALSE)</f>
        <v>-2.8051720359412666</v>
      </c>
      <c r="AB22" s="128">
        <f>VLOOKUP($B$9&amp;"-"&amp;$B22,Database!$1:$1048576,25,FALSE)</f>
        <v>0.97123586589962319</v>
      </c>
      <c r="AC22" s="107"/>
      <c r="AD22" s="129" t="str">
        <f>VLOOKUP($B$9&amp;"-"&amp;$B22,Database!$1:$1048576,26,FALSE)</f>
        <v>-</v>
      </c>
      <c r="AE22" s="129">
        <f>VLOOKUP($B$9&amp;"-"&amp;$B22,Database!$1:$1048576,27,FALSE)</f>
        <v>0.2392857142857143</v>
      </c>
      <c r="AF22" s="129">
        <f>VLOOKUP($B$9&amp;"-"&amp;$B22,Database!$1:$1048576,28,FALSE)</f>
        <v>0.16071428571428573</v>
      </c>
      <c r="AG22" s="129">
        <f>VLOOKUP($B$9&amp;"-"&amp;$B22,Database!$1:$1048576,29,FALSE)</f>
        <v>0.13214285714285715</v>
      </c>
      <c r="AH22" s="129">
        <f>VLOOKUP($B$9&amp;"-"&amp;$B22,Database!$1:$1048576,30,FALSE)</f>
        <v>3.5714285714285712E-2</v>
      </c>
      <c r="AI22" s="129">
        <f>VLOOKUP($B$9&amp;"-"&amp;$B22,Database!$1:$1048576,31,FALSE)</f>
        <v>1.0714285714285714E-2</v>
      </c>
      <c r="AJ22" s="130"/>
      <c r="AK22" s="129" t="str">
        <f>VLOOKUP($B$9&amp;"-"&amp;$B22,Database!$1:$1048576,32,FALSE)</f>
        <v>-</v>
      </c>
      <c r="AL22" s="129">
        <f>VLOOKUP($B$9&amp;"-"&amp;$B22,Database!$1:$1048576,33,FALSE)</f>
        <v>0.2608695652173913</v>
      </c>
      <c r="AM22" s="129">
        <f>VLOOKUP($B$9&amp;"-"&amp;$B22,Database!$1:$1048576,34,FALSE)</f>
        <v>0.14855072463768115</v>
      </c>
      <c r="AN22" s="129">
        <f>VLOOKUP($B$9&amp;"-"&amp;$B22,Database!$1:$1048576,35,FALSE)</f>
        <v>9.420289855072464E-2</v>
      </c>
      <c r="AO22" s="129">
        <f>VLOOKUP($B$9&amp;"-"&amp;$B22,Database!$1:$1048576,36,FALSE)</f>
        <v>2.8985507246376812E-2</v>
      </c>
      <c r="AP22" s="129">
        <f>VLOOKUP($B$9&amp;"-"&amp;$B22,Database!$1:$1048576,37,FALSE)</f>
        <v>1.4492753623188406E-2</v>
      </c>
      <c r="AQ22" s="103"/>
      <c r="AR22" s="129" t="str">
        <f>VLOOKUP($B$9&amp;"-"&amp;$B22,Database!$1:$1048576,38,FALSE)</f>
        <v>-</v>
      </c>
      <c r="AS22" s="129">
        <f>VLOOKUP($B$9&amp;"-"&amp;$B22,Database!$1:$1048576,39,FALSE)</f>
        <v>0.22962962962962963</v>
      </c>
      <c r="AT22" s="129">
        <f>VLOOKUP($B$9&amp;"-"&amp;$B22,Database!$1:$1048576,40,FALSE)</f>
        <v>0.14074074074074075</v>
      </c>
      <c r="AU22" s="129">
        <f>VLOOKUP($B$9&amp;"-"&amp;$B22,Database!$1:$1048576,41,FALSE)</f>
        <v>0.11481481481481481</v>
      </c>
      <c r="AV22" s="129">
        <f>VLOOKUP($B$9&amp;"-"&amp;$B22,Database!$1:$1048576,42,FALSE)</f>
        <v>1.8518518518518517E-2</v>
      </c>
      <c r="AW22" s="129">
        <f>VLOOKUP($B$9&amp;"-"&amp;$B22,Database!$1:$1048576,43,FALSE)</f>
        <v>7.4074074074074077E-3</v>
      </c>
      <c r="AX22" s="103"/>
      <c r="AY22" s="129" t="str">
        <f>VLOOKUP($B$9&amp;"-"&amp;$B22,Database!$1:$1048576,44,FALSE)</f>
        <v>-</v>
      </c>
      <c r="AZ22" s="129">
        <f>VLOOKUP($B$9&amp;"-"&amp;$B22,Database!$1:$1048576,45,FALSE)</f>
        <v>0.28030303030303028</v>
      </c>
      <c r="BA22" s="129">
        <f>VLOOKUP($B$9&amp;"-"&amp;$B22,Database!$1:$1048576,46,FALSE)</f>
        <v>0.13257575757575757</v>
      </c>
      <c r="BB22" s="129">
        <f>VLOOKUP($B$9&amp;"-"&amp;$B22,Database!$1:$1048576,47,FALSE)</f>
        <v>4.1666666666666664E-2</v>
      </c>
      <c r="BC22" s="129">
        <f>VLOOKUP($B$9&amp;"-"&amp;$B22,Database!$1:$1048576,48,FALSE)</f>
        <v>1.1363636363636364E-2</v>
      </c>
      <c r="BD22" s="129">
        <f>VLOOKUP($B$9&amp;"-"&amp;$B22,Database!$1:$1048576,49,FALSE)</f>
        <v>3.787878787878788E-3</v>
      </c>
      <c r="BE22" s="130"/>
      <c r="BF22" s="129" t="str">
        <f>VLOOKUP($B$9&amp;"-"&amp;$B22,Database!$1:$1048576,50,FALSE)</f>
        <v>-</v>
      </c>
      <c r="BG22" s="129">
        <f>VLOOKUP($B$9&amp;"-"&amp;$B22,Database!$1:$1048576,51,FALSE)</f>
        <v>0.18181818181818182</v>
      </c>
      <c r="BH22" s="129">
        <f>VLOOKUP($B$9&amp;"-"&amp;$B22,Database!$1:$1048576,52,FALSE)</f>
        <v>0.1553030303030303</v>
      </c>
      <c r="BI22" s="129">
        <f>VLOOKUP($B$9&amp;"-"&amp;$B22,Database!$1:$1048576,53,FALSE)</f>
        <v>0.10606060606060606</v>
      </c>
      <c r="BJ22" s="129">
        <f>VLOOKUP($B$9&amp;"-"&amp;$B22,Database!$1:$1048576,54,FALSE)</f>
        <v>5.3030303030303032E-2</v>
      </c>
      <c r="BK22" s="129">
        <f>VLOOKUP($B$9&amp;"-"&amp;$B22,Database!$1:$1048576,55,FALSE)</f>
        <v>1.1363636363636364E-2</v>
      </c>
    </row>
    <row r="23" spans="1:63">
      <c r="A23" s="84"/>
      <c r="B23" s="124">
        <v>41974</v>
      </c>
      <c r="C23" s="84"/>
      <c r="D23" s="125">
        <f>VLOOKUP($B$9&amp;"-"&amp;$B23,Database!$1:$1048576,10,FALSE)</f>
        <v>139</v>
      </c>
      <c r="E23" s="84"/>
      <c r="F23" s="127">
        <f>VLOOKUP($B$9&amp;"-"&amp;$B23,Database!$1:$1048576,4,FALSE)</f>
        <v>49.375650364203956</v>
      </c>
      <c r="G23" s="127">
        <f>VLOOKUP($B$9&amp;"-"&amp;$B23,Database!$1:$1048576,5,FALSE)</f>
        <v>21.498872702046476</v>
      </c>
      <c r="H23" s="127">
        <f>VLOOKUP($B$9&amp;"-"&amp;$B23,Database!$1:$1048576,6,FALSE)</f>
        <v>6.5209850849809223</v>
      </c>
      <c r="I23" s="127">
        <f>VLOOKUP($B$9&amp;"-"&amp;$B23,Database!$1:$1048576,7,FALSE)</f>
        <v>15.806336774652904</v>
      </c>
      <c r="J23" s="127">
        <f>VLOOKUP($B$9&amp;"-"&amp;$B23,Database!$1:$1048576,8,FALSE)</f>
        <v>5.3011908891201296</v>
      </c>
      <c r="K23" s="127">
        <f>VLOOKUP($B$9&amp;"-"&amp;$B23,Database!$1:$1048576,9,FALSE)</f>
        <v>10.622615331252167</v>
      </c>
      <c r="L23" s="112"/>
      <c r="M23" s="128">
        <f>VLOOKUP($B$9&amp;"-"&amp;$B23,Database!$1:$1048576,12,FALSE)</f>
        <v>37.775320846340612</v>
      </c>
      <c r="N23" s="128">
        <f>VLOOKUP($B$9&amp;"-"&amp;$B23,Database!$1:$1048576,13,FALSE)</f>
        <v>-2.8326974216672443</v>
      </c>
      <c r="O23" s="128">
        <f>VLOOKUP($B$9&amp;"-"&amp;$B23,Database!$1:$1048576,14,FALSE)</f>
        <v>6.8266562608394015</v>
      </c>
      <c r="P23" s="128">
        <f>VLOOKUP($B$9&amp;"-"&amp;$B23,Database!$1:$1048576,15,FALSE)</f>
        <v>14.634639842756389</v>
      </c>
      <c r="Q23" s="128">
        <f>VLOOKUP($B$9&amp;"-"&amp;$B23,Database!$1:$1048576,16,FALSE)</f>
        <v>30.822204879176784</v>
      </c>
      <c r="R23" s="128">
        <f>VLOOKUP($B$9&amp;"-"&amp;$B23,Database!$1:$1048576,17,FALSE)</f>
        <v>15.296566077003121</v>
      </c>
      <c r="S23" s="112"/>
      <c r="T23" s="128">
        <f>VLOOKUP($B$9&amp;"-"&amp;$B23,Database!$1:$1048576,18,FALSE)</f>
        <v>65.626083940339925</v>
      </c>
      <c r="U23" s="128">
        <f>VLOOKUP($B$9&amp;"-"&amp;$B23,Database!$1:$1048576,19,FALSE)</f>
        <v>2.2979535206382251</v>
      </c>
      <c r="V23" s="128">
        <f>VLOOKUP($B$9&amp;"-"&amp;$B23,Database!$1:$1048576,20,FALSE)</f>
        <v>23.70577523413111</v>
      </c>
      <c r="W23" s="128">
        <f>VLOOKUP($B$9&amp;"-"&amp;$B23,Database!$1:$1048576,21,FALSE)</f>
        <v>34.975141634871079</v>
      </c>
      <c r="X23" s="128">
        <f>VLOOKUP($B$9&amp;"-"&amp;$B23,Database!$1:$1048576,22,FALSE)</f>
        <v>67.345213319458892</v>
      </c>
      <c r="Y23" s="128">
        <f>VLOOKUP($B$9&amp;"-"&amp;$B23,Database!$1:$1048576,23,FALSE)</f>
        <v>39.652705515088456</v>
      </c>
      <c r="Z23" s="112"/>
      <c r="AA23" s="128">
        <f>VLOOKUP($B$9&amp;"-"&amp;$B23,Database!$1:$1048576,24,FALSE)</f>
        <v>-2.7035673043912487</v>
      </c>
      <c r="AB23" s="128">
        <f>VLOOKUP($B$9&amp;"-"&amp;$B23,Database!$1:$1048576,25,FALSE)</f>
        <v>1.3566210798044709</v>
      </c>
      <c r="AC23" s="107"/>
      <c r="AD23" s="129">
        <f>VLOOKUP($B$9&amp;"-"&amp;$B23,Database!$1:$1048576,26,FALSE)</f>
        <v>7.7586206896551727E-2</v>
      </c>
      <c r="AE23" s="129">
        <f>VLOOKUP($B$9&amp;"-"&amp;$B23,Database!$1:$1048576,27,FALSE)</f>
        <v>0.16954022988505746</v>
      </c>
      <c r="AF23" s="129">
        <f>VLOOKUP($B$9&amp;"-"&amp;$B23,Database!$1:$1048576,28,FALSE)</f>
        <v>6.6091954022988508E-2</v>
      </c>
      <c r="AG23" s="129">
        <f>VLOOKUP($B$9&amp;"-"&amp;$B23,Database!$1:$1048576,29,FALSE)</f>
        <v>5.7471264367816091E-2</v>
      </c>
      <c r="AH23" s="129">
        <f>VLOOKUP($B$9&amp;"-"&amp;$B23,Database!$1:$1048576,30,FALSE)</f>
        <v>2.2988505747126436E-2</v>
      </c>
      <c r="AI23" s="129">
        <f>VLOOKUP($B$9&amp;"-"&amp;$B23,Database!$1:$1048576,31,FALSE)</f>
        <v>1.4367816091954023E-2</v>
      </c>
      <c r="AJ23" s="130"/>
      <c r="AK23" s="129">
        <f>VLOOKUP($B$9&amp;"-"&amp;$B23,Database!$1:$1048576,32,FALSE)</f>
        <v>9.6774193548387094E-2</v>
      </c>
      <c r="AL23" s="129">
        <f>VLOOKUP($B$9&amp;"-"&amp;$B23,Database!$1:$1048576,33,FALSE)</f>
        <v>0.12023460410557185</v>
      </c>
      <c r="AM23" s="129">
        <f>VLOOKUP($B$9&amp;"-"&amp;$B23,Database!$1:$1048576,34,FALSE)</f>
        <v>7.9178885630498533E-2</v>
      </c>
      <c r="AN23" s="129">
        <f>VLOOKUP($B$9&amp;"-"&amp;$B23,Database!$1:$1048576,35,FALSE)</f>
        <v>5.5718475073313782E-2</v>
      </c>
      <c r="AO23" s="129">
        <f>VLOOKUP($B$9&amp;"-"&amp;$B23,Database!$1:$1048576,36,FALSE)</f>
        <v>2.3460410557184751E-2</v>
      </c>
      <c r="AP23" s="129">
        <f>VLOOKUP($B$9&amp;"-"&amp;$B23,Database!$1:$1048576,37,FALSE)</f>
        <v>1.1730205278592375E-2</v>
      </c>
      <c r="AQ23" s="103"/>
      <c r="AR23" s="129">
        <f>VLOOKUP($B$9&amp;"-"&amp;$B23,Database!$1:$1048576,38,FALSE)</f>
        <v>8.2595870206489674E-2</v>
      </c>
      <c r="AS23" s="129">
        <f>VLOOKUP($B$9&amp;"-"&amp;$B23,Database!$1:$1048576,39,FALSE)</f>
        <v>0.10914454277286136</v>
      </c>
      <c r="AT23" s="129">
        <f>VLOOKUP($B$9&amp;"-"&amp;$B23,Database!$1:$1048576,40,FALSE)</f>
        <v>0.10324483775811209</v>
      </c>
      <c r="AU23" s="129">
        <f>VLOOKUP($B$9&amp;"-"&amp;$B23,Database!$1:$1048576,41,FALSE)</f>
        <v>4.4247787610619468E-2</v>
      </c>
      <c r="AV23" s="129">
        <f>VLOOKUP($B$9&amp;"-"&amp;$B23,Database!$1:$1048576,42,FALSE)</f>
        <v>1.1799410029498525E-2</v>
      </c>
      <c r="AW23" s="129">
        <f>VLOOKUP($B$9&amp;"-"&amp;$B23,Database!$1:$1048576,43,FALSE)</f>
        <v>0</v>
      </c>
      <c r="AX23" s="103"/>
      <c r="AY23" s="129">
        <f>VLOOKUP($B$9&amp;"-"&amp;$B23,Database!$1:$1048576,44,FALSE)</f>
        <v>0.10619469026548672</v>
      </c>
      <c r="AZ23" s="129">
        <f>VLOOKUP($B$9&amp;"-"&amp;$B23,Database!$1:$1048576,45,FALSE)</f>
        <v>0.12389380530973451</v>
      </c>
      <c r="BA23" s="129">
        <f>VLOOKUP($B$9&amp;"-"&amp;$B23,Database!$1:$1048576,46,FALSE)</f>
        <v>6.4896755162241887E-2</v>
      </c>
      <c r="BB23" s="129">
        <f>VLOOKUP($B$9&amp;"-"&amp;$B23,Database!$1:$1048576,47,FALSE)</f>
        <v>2.6548672566371681E-2</v>
      </c>
      <c r="BC23" s="129">
        <f>VLOOKUP($B$9&amp;"-"&amp;$B23,Database!$1:$1048576,48,FALSE)</f>
        <v>5.8997050147492625E-3</v>
      </c>
      <c r="BD23" s="129">
        <f>VLOOKUP($B$9&amp;"-"&amp;$B23,Database!$1:$1048576,49,FALSE)</f>
        <v>2.9498525073746312E-3</v>
      </c>
      <c r="BE23" s="130"/>
      <c r="BF23" s="129">
        <f>VLOOKUP($B$9&amp;"-"&amp;$B23,Database!$1:$1048576,50,FALSE)</f>
        <v>6.2130177514792898E-2</v>
      </c>
      <c r="BG23" s="129">
        <f>VLOOKUP($B$9&amp;"-"&amp;$B23,Database!$1:$1048576,51,FALSE)</f>
        <v>7.3964497041420121E-2</v>
      </c>
      <c r="BH23" s="129">
        <f>VLOOKUP($B$9&amp;"-"&amp;$B23,Database!$1:$1048576,52,FALSE)</f>
        <v>5.3254437869822487E-2</v>
      </c>
      <c r="BI23" s="129">
        <f>VLOOKUP($B$9&amp;"-"&amp;$B23,Database!$1:$1048576,53,FALSE)</f>
        <v>7.3964497041420121E-2</v>
      </c>
      <c r="BJ23" s="129">
        <f>VLOOKUP($B$9&amp;"-"&amp;$B23,Database!$1:$1048576,54,FALSE)</f>
        <v>2.0710059171597635E-2</v>
      </c>
      <c r="BK23" s="129">
        <f>VLOOKUP($B$9&amp;"-"&amp;$B23,Database!$1:$1048576,55,FALSE)</f>
        <v>8.8757396449704144E-3</v>
      </c>
    </row>
    <row r="24" spans="1:63">
      <c r="A24" s="84"/>
      <c r="B24" s="124">
        <v>42064</v>
      </c>
      <c r="C24" s="84"/>
      <c r="D24" s="125">
        <f>VLOOKUP($B$9&amp;"-"&amp;$B24,Database!$1:$1048576,10,FALSE)</f>
        <v>125</v>
      </c>
      <c r="E24" s="84"/>
      <c r="F24" s="127">
        <f>VLOOKUP($B$9&amp;"-"&amp;$B24,Database!$1:$1048576,4,FALSE)</f>
        <v>39.035379812695112</v>
      </c>
      <c r="G24" s="127">
        <f>VLOOKUP($B$9&amp;"-"&amp;$B24,Database!$1:$1048576,5,FALSE)</f>
        <v>15.700312174817899</v>
      </c>
      <c r="H24" s="127">
        <f>VLOOKUP($B$9&amp;"-"&amp;$B24,Database!$1:$1048576,6,FALSE)</f>
        <v>-4.4370447450572312</v>
      </c>
      <c r="I24" s="127">
        <f>VLOOKUP($B$9&amp;"-"&amp;$B24,Database!$1:$1048576,7,FALSE)</f>
        <v>-6.6175768443166509</v>
      </c>
      <c r="J24" s="127">
        <f>VLOOKUP($B$9&amp;"-"&amp;$B24,Database!$1:$1048576,8,FALSE)</f>
        <v>-11.552549427679502</v>
      </c>
      <c r="K24" s="127">
        <f>VLOOKUP($B$9&amp;"-"&amp;$B24,Database!$1:$1048576,9,FALSE)</f>
        <v>7.8584807492195612</v>
      </c>
      <c r="L24" s="112"/>
      <c r="M24" s="128">
        <f>VLOOKUP($B$9&amp;"-"&amp;$B24,Database!$1:$1048576,12,FALSE)</f>
        <v>43.226847034339229</v>
      </c>
      <c r="N24" s="128">
        <f>VLOOKUP($B$9&amp;"-"&amp;$B24,Database!$1:$1048576,13,FALSE)</f>
        <v>-6.2278876170655577</v>
      </c>
      <c r="O24" s="128">
        <f>VLOOKUP($B$9&amp;"-"&amp;$B24,Database!$1:$1048576,14,FALSE)</f>
        <v>6.5629552549427679</v>
      </c>
      <c r="P24" s="128">
        <f>VLOOKUP($B$9&amp;"-"&amp;$B24,Database!$1:$1048576,15,FALSE)</f>
        <v>19.870967741935484</v>
      </c>
      <c r="Q24" s="128">
        <f>VLOOKUP($B$9&amp;"-"&amp;$B24,Database!$1:$1048576,16,FALSE)</f>
        <v>39.137356919875124</v>
      </c>
      <c r="R24" s="128">
        <f>VLOOKUP($B$9&amp;"-"&amp;$B24,Database!$1:$1048576,17,FALSE)</f>
        <v>13.740894901144641</v>
      </c>
      <c r="S24" s="112"/>
      <c r="T24" s="128">
        <f>VLOOKUP($B$9&amp;"-"&amp;$B24,Database!$1:$1048576,18,FALSE)</f>
        <v>64.099895941727354</v>
      </c>
      <c r="U24" s="128">
        <f>VLOOKUP($B$9&amp;"-"&amp;$B24,Database!$1:$1048576,19,FALSE)</f>
        <v>0.17793964620187352</v>
      </c>
      <c r="V24" s="128">
        <f>VLOOKUP($B$9&amp;"-"&amp;$B24,Database!$1:$1048576,20,FALSE)</f>
        <v>18.559833506763791</v>
      </c>
      <c r="W24" s="128">
        <f>VLOOKUP($B$9&amp;"-"&amp;$B24,Database!$1:$1048576,21,FALSE)</f>
        <v>27.242455775234134</v>
      </c>
      <c r="X24" s="128">
        <f>VLOOKUP($B$9&amp;"-"&amp;$B24,Database!$1:$1048576,22,FALSE)</f>
        <v>65.704474505723212</v>
      </c>
      <c r="Y24" s="128">
        <f>VLOOKUP($B$9&amp;"-"&amp;$B24,Database!$1:$1048576,23,FALSE)</f>
        <v>34.526534859521334</v>
      </c>
      <c r="Z24" s="112"/>
      <c r="AA24" s="128">
        <f>VLOOKUP($B$9&amp;"-"&amp;$B24,Database!$1:$1048576,24,FALSE)</f>
        <v>-3.437349239068463</v>
      </c>
      <c r="AB24" s="128">
        <f>VLOOKUP($B$9&amp;"-"&amp;$B24,Database!$1:$1048576,25,FALSE)</f>
        <v>1.3650717073812548</v>
      </c>
      <c r="AC24" s="107"/>
      <c r="AD24" s="129">
        <f>VLOOKUP($B$9&amp;"-"&amp;$B24,Database!$1:$1048576,26,FALSE)</f>
        <v>9.8305084745762716E-2</v>
      </c>
      <c r="AE24" s="129">
        <f>VLOOKUP($B$9&amp;"-"&amp;$B24,Database!$1:$1048576,27,FALSE)</f>
        <v>0.12542372881355932</v>
      </c>
      <c r="AF24" s="129">
        <f>VLOOKUP($B$9&amp;"-"&amp;$B24,Database!$1:$1048576,28,FALSE)</f>
        <v>0.10169491525423729</v>
      </c>
      <c r="AG24" s="129">
        <f>VLOOKUP($B$9&amp;"-"&amp;$B24,Database!$1:$1048576,29,FALSE)</f>
        <v>5.7627118644067797E-2</v>
      </c>
      <c r="AH24" s="129">
        <f>VLOOKUP($B$9&amp;"-"&amp;$B24,Database!$1:$1048576,30,FALSE)</f>
        <v>2.7118644067796609E-2</v>
      </c>
      <c r="AI24" s="129">
        <f>VLOOKUP($B$9&amp;"-"&amp;$B24,Database!$1:$1048576,31,FALSE)</f>
        <v>6.7796610169491523E-3</v>
      </c>
      <c r="AJ24" s="130"/>
      <c r="AK24" s="129">
        <f>VLOOKUP($B$9&amp;"-"&amp;$B24,Database!$1:$1048576,32,FALSE)</f>
        <v>9.7560975609756101E-2</v>
      </c>
      <c r="AL24" s="129">
        <f>VLOOKUP($B$9&amp;"-"&amp;$B24,Database!$1:$1048576,33,FALSE)</f>
        <v>0.10104529616724739</v>
      </c>
      <c r="AM24" s="129">
        <f>VLOOKUP($B$9&amp;"-"&amp;$B24,Database!$1:$1048576,34,FALSE)</f>
        <v>6.2717770034843204E-2</v>
      </c>
      <c r="AN24" s="129">
        <f>VLOOKUP($B$9&amp;"-"&amp;$B24,Database!$1:$1048576,35,FALSE)</f>
        <v>7.3170731707317069E-2</v>
      </c>
      <c r="AO24" s="129">
        <f>VLOOKUP($B$9&amp;"-"&amp;$B24,Database!$1:$1048576,36,FALSE)</f>
        <v>3.4843205574912892E-3</v>
      </c>
      <c r="AP24" s="129">
        <f>VLOOKUP($B$9&amp;"-"&amp;$B24,Database!$1:$1048576,37,FALSE)</f>
        <v>0</v>
      </c>
      <c r="AQ24" s="103"/>
      <c r="AR24" s="129">
        <f>VLOOKUP($B$9&amp;"-"&amp;$B24,Database!$1:$1048576,38,FALSE)</f>
        <v>9.3425605536332182E-2</v>
      </c>
      <c r="AS24" s="129">
        <f>VLOOKUP($B$9&amp;"-"&amp;$B24,Database!$1:$1048576,39,FALSE)</f>
        <v>0.10726643598615918</v>
      </c>
      <c r="AT24" s="129">
        <f>VLOOKUP($B$9&amp;"-"&amp;$B24,Database!$1:$1048576,40,FALSE)</f>
        <v>8.3044982698961933E-2</v>
      </c>
      <c r="AU24" s="129">
        <f>VLOOKUP($B$9&amp;"-"&amp;$B24,Database!$1:$1048576,41,FALSE)</f>
        <v>2.768166089965398E-2</v>
      </c>
      <c r="AV24" s="129">
        <f>VLOOKUP($B$9&amp;"-"&amp;$B24,Database!$1:$1048576,42,FALSE)</f>
        <v>6.920415224913495E-3</v>
      </c>
      <c r="AW24" s="129">
        <f>VLOOKUP($B$9&amp;"-"&amp;$B24,Database!$1:$1048576,43,FALSE)</f>
        <v>3.4602076124567475E-3</v>
      </c>
      <c r="AX24" s="103"/>
      <c r="AY24" s="129">
        <f>VLOOKUP($B$9&amp;"-"&amp;$B24,Database!$1:$1048576,44,FALSE)</f>
        <v>0.11929824561403508</v>
      </c>
      <c r="AZ24" s="129">
        <f>VLOOKUP($B$9&amp;"-"&amp;$B24,Database!$1:$1048576,45,FALSE)</f>
        <v>0.11228070175438597</v>
      </c>
      <c r="BA24" s="129">
        <f>VLOOKUP($B$9&amp;"-"&amp;$B24,Database!$1:$1048576,46,FALSE)</f>
        <v>6.3157894736842107E-2</v>
      </c>
      <c r="BB24" s="129">
        <f>VLOOKUP($B$9&amp;"-"&amp;$B24,Database!$1:$1048576,47,FALSE)</f>
        <v>2.8070175438596492E-2</v>
      </c>
      <c r="BC24" s="129">
        <f>VLOOKUP($B$9&amp;"-"&amp;$B24,Database!$1:$1048576,48,FALSE)</f>
        <v>0</v>
      </c>
      <c r="BD24" s="129">
        <f>VLOOKUP($B$9&amp;"-"&amp;$B24,Database!$1:$1048576,49,FALSE)</f>
        <v>0</v>
      </c>
      <c r="BE24" s="130"/>
      <c r="BF24" s="129">
        <f>VLOOKUP($B$9&amp;"-"&amp;$B24,Database!$1:$1048576,50,FALSE)</f>
        <v>7.4999999999999997E-2</v>
      </c>
      <c r="BG24" s="129">
        <f>VLOOKUP($B$9&amp;"-"&amp;$B24,Database!$1:$1048576,51,FALSE)</f>
        <v>7.857142857142857E-2</v>
      </c>
      <c r="BH24" s="129">
        <f>VLOOKUP($B$9&amp;"-"&amp;$B24,Database!$1:$1048576,52,FALSE)</f>
        <v>5.7142857142857141E-2</v>
      </c>
      <c r="BI24" s="129">
        <f>VLOOKUP($B$9&amp;"-"&amp;$B24,Database!$1:$1048576,53,FALSE)</f>
        <v>6.4285714285714279E-2</v>
      </c>
      <c r="BJ24" s="129">
        <f>VLOOKUP($B$9&amp;"-"&amp;$B24,Database!$1:$1048576,54,FALSE)</f>
        <v>1.7857142857142856E-2</v>
      </c>
      <c r="BK24" s="129">
        <f>VLOOKUP($B$9&amp;"-"&amp;$B24,Database!$1:$1048576,55,FALSE)</f>
        <v>3.5714285714285713E-3</v>
      </c>
    </row>
    <row r="25" spans="1:63">
      <c r="A25" s="84"/>
      <c r="B25" s="124">
        <v>42156</v>
      </c>
      <c r="C25" s="84"/>
      <c r="D25" s="125">
        <f>VLOOKUP($B$9&amp;"-"&amp;$B25,Database!$1:$1048576,10,FALSE)</f>
        <v>130</v>
      </c>
      <c r="E25" s="84"/>
      <c r="F25" s="127">
        <f>VLOOKUP($B$9&amp;"-"&amp;$B25,Database!$1:$1048576,4,FALSE)</f>
        <v>45.643214269627499</v>
      </c>
      <c r="G25" s="127">
        <f>VLOOKUP($B$9&amp;"-"&amp;$B25,Database!$1:$1048576,5,FALSE)</f>
        <v>22.336831674248906</v>
      </c>
      <c r="H25" s="127">
        <f>VLOOKUP($B$9&amp;"-"&amp;$B25,Database!$1:$1048576,6,FALSE)</f>
        <v>1.7837034367821283</v>
      </c>
      <c r="I25" s="127">
        <f>VLOOKUP($B$9&amp;"-"&amp;$B25,Database!$1:$1048576,7,FALSE)</f>
        <v>-3.8329422167805993</v>
      </c>
      <c r="J25" s="127">
        <f>VLOOKUP($B$9&amp;"-"&amp;$B25,Database!$1:$1048576,8,FALSE)</f>
        <v>-1.5765055628124862</v>
      </c>
      <c r="K25" s="127">
        <f>VLOOKUP($B$9&amp;"-"&amp;$B25,Database!$1:$1048576,9,FALSE)</f>
        <v>4.1248141975586687</v>
      </c>
      <c r="L25" s="112"/>
      <c r="M25" s="128">
        <f>VLOOKUP($B$9&amp;"-"&amp;$B25,Database!$1:$1048576,12,FALSE)</f>
        <v>39.403630467096079</v>
      </c>
      <c r="N25" s="128">
        <f>VLOOKUP($B$9&amp;"-"&amp;$B25,Database!$1:$1048576,13,FALSE)</f>
        <v>-3.5133552542678261</v>
      </c>
      <c r="O25" s="128">
        <f>VLOOKUP($B$9&amp;"-"&amp;$B25,Database!$1:$1048576,14,FALSE)</f>
        <v>6.5942975541642257</v>
      </c>
      <c r="P25" s="128">
        <f>VLOOKUP($B$9&amp;"-"&amp;$B25,Database!$1:$1048576,15,FALSE)</f>
        <v>15.619791901265708</v>
      </c>
      <c r="Q25" s="128">
        <f>VLOOKUP($B$9&amp;"-"&amp;$B25,Database!$1:$1048576,16,FALSE)</f>
        <v>39.789874329985132</v>
      </c>
      <c r="R25" s="128">
        <f>VLOOKUP($B$9&amp;"-"&amp;$B25,Database!$1:$1048576,17,FALSE)</f>
        <v>13.377775775865953</v>
      </c>
      <c r="S25" s="112"/>
      <c r="T25" s="128">
        <f>VLOOKUP($B$9&amp;"-"&amp;$B25,Database!$1:$1048576,18,FALSE)</f>
        <v>58.109995045268242</v>
      </c>
      <c r="U25" s="128">
        <f>VLOOKUP($B$9&amp;"-"&amp;$B25,Database!$1:$1048576,19,FALSE)</f>
        <v>1.441376514571415</v>
      </c>
      <c r="V25" s="128">
        <f>VLOOKUP($B$9&amp;"-"&amp;$B25,Database!$1:$1048576,20,FALSE)</f>
        <v>22.952794919147781</v>
      </c>
      <c r="W25" s="128">
        <f>VLOOKUP($B$9&amp;"-"&amp;$B25,Database!$1:$1048576,21,FALSE)</f>
        <v>31.548128462681859</v>
      </c>
      <c r="X25" s="128">
        <f>VLOOKUP($B$9&amp;"-"&amp;$B25,Database!$1:$1048576,22,FALSE)</f>
        <v>63.088374397549657</v>
      </c>
      <c r="Y25" s="128">
        <f>VLOOKUP($B$9&amp;"-"&amp;$B25,Database!$1:$1048576,23,FALSE)</f>
        <v>32.716994729967119</v>
      </c>
      <c r="Z25" s="112"/>
      <c r="AA25" s="128">
        <f>VLOOKUP($B$9&amp;"-"&amp;$B25,Database!$1:$1048576,24,FALSE)</f>
        <v>-4.3705763090483076</v>
      </c>
      <c r="AB25" s="128">
        <f>VLOOKUP($B$9&amp;"-"&amp;$B25,Database!$1:$1048576,25,FALSE)</f>
        <v>0.61188068326676293</v>
      </c>
      <c r="AC25" s="107"/>
      <c r="AD25" s="129">
        <f>VLOOKUP($B$9&amp;"-"&amp;$B25,Database!$1:$1048576,26,FALSE)</f>
        <v>7.4204946996466431E-2</v>
      </c>
      <c r="AE25" s="129">
        <f>VLOOKUP($B$9&amp;"-"&amp;$B25,Database!$1:$1048576,27,FALSE)</f>
        <v>0.14840989399293286</v>
      </c>
      <c r="AF25" s="129">
        <f>VLOOKUP($B$9&amp;"-"&amp;$B25,Database!$1:$1048576,28,FALSE)</f>
        <v>0.10954063604240283</v>
      </c>
      <c r="AG25" s="129">
        <f>VLOOKUP($B$9&amp;"-"&amp;$B25,Database!$1:$1048576,29,FALSE)</f>
        <v>6.0070671378091869E-2</v>
      </c>
      <c r="AH25" s="129">
        <f>VLOOKUP($B$9&amp;"-"&amp;$B25,Database!$1:$1048576,30,FALSE)</f>
        <v>3.1802120141342753E-2</v>
      </c>
      <c r="AI25" s="129">
        <f>VLOOKUP($B$9&amp;"-"&amp;$B25,Database!$1:$1048576,31,FALSE)</f>
        <v>1.4134275618374558E-2</v>
      </c>
      <c r="AJ25" s="130"/>
      <c r="AK25" s="129">
        <f>VLOOKUP($B$9&amp;"-"&amp;$B25,Database!$1:$1048576,32,FALSE)</f>
        <v>0.11721611721611722</v>
      </c>
      <c r="AL25" s="129">
        <f>VLOOKUP($B$9&amp;"-"&amp;$B25,Database!$1:$1048576,33,FALSE)</f>
        <v>0.12087912087912088</v>
      </c>
      <c r="AM25" s="129">
        <f>VLOOKUP($B$9&amp;"-"&amp;$B25,Database!$1:$1048576,34,FALSE)</f>
        <v>7.6923076923076927E-2</v>
      </c>
      <c r="AN25" s="129">
        <f>VLOOKUP($B$9&amp;"-"&amp;$B25,Database!$1:$1048576,35,FALSE)</f>
        <v>3.6630036630036632E-2</v>
      </c>
      <c r="AO25" s="129">
        <f>VLOOKUP($B$9&amp;"-"&amp;$B25,Database!$1:$1048576,36,FALSE)</f>
        <v>1.8315018315018316E-2</v>
      </c>
      <c r="AP25" s="129">
        <f>VLOOKUP($B$9&amp;"-"&amp;$B25,Database!$1:$1048576,37,FALSE)</f>
        <v>1.4652014652014652E-2</v>
      </c>
      <c r="AQ25" s="103"/>
      <c r="AR25" s="129">
        <f>VLOOKUP($B$9&amp;"-"&amp;$B25,Database!$1:$1048576,38,FALSE)</f>
        <v>0.10661764705882353</v>
      </c>
      <c r="AS25" s="129">
        <f>VLOOKUP($B$9&amp;"-"&amp;$B25,Database!$1:$1048576,39,FALSE)</f>
        <v>0.11029411764705882</v>
      </c>
      <c r="AT25" s="129">
        <f>VLOOKUP($B$9&amp;"-"&amp;$B25,Database!$1:$1048576,40,FALSE)</f>
        <v>0.10661764705882353</v>
      </c>
      <c r="AU25" s="129">
        <f>VLOOKUP($B$9&amp;"-"&amp;$B25,Database!$1:$1048576,41,FALSE)</f>
        <v>2.9411764705882353E-2</v>
      </c>
      <c r="AV25" s="129">
        <f>VLOOKUP($B$9&amp;"-"&amp;$B25,Database!$1:$1048576,42,FALSE)</f>
        <v>2.5735294117647058E-2</v>
      </c>
      <c r="AW25" s="129">
        <f>VLOOKUP($B$9&amp;"-"&amp;$B25,Database!$1:$1048576,43,FALSE)</f>
        <v>3.6764705882352941E-3</v>
      </c>
      <c r="AX25" s="103"/>
      <c r="AY25" s="129">
        <f>VLOOKUP($B$9&amp;"-"&amp;$B25,Database!$1:$1048576,44,FALSE)</f>
        <v>0.12177121771217712</v>
      </c>
      <c r="AZ25" s="129">
        <f>VLOOKUP($B$9&amp;"-"&amp;$B25,Database!$1:$1048576,45,FALSE)</f>
        <v>0.12177121771217712</v>
      </c>
      <c r="BA25" s="129">
        <f>VLOOKUP($B$9&amp;"-"&amp;$B25,Database!$1:$1048576,46,FALSE)</f>
        <v>7.0110701107011064E-2</v>
      </c>
      <c r="BB25" s="129">
        <f>VLOOKUP($B$9&amp;"-"&amp;$B25,Database!$1:$1048576,47,FALSE)</f>
        <v>1.4760147601476014E-2</v>
      </c>
      <c r="BC25" s="129">
        <f>VLOOKUP($B$9&amp;"-"&amp;$B25,Database!$1:$1048576,48,FALSE)</f>
        <v>1.8450184501845018E-2</v>
      </c>
      <c r="BD25" s="129">
        <f>VLOOKUP($B$9&amp;"-"&amp;$B25,Database!$1:$1048576,49,FALSE)</f>
        <v>0</v>
      </c>
      <c r="BE25" s="130"/>
      <c r="BF25" s="129">
        <f>VLOOKUP($B$9&amp;"-"&amp;$B25,Database!$1:$1048576,50,FALSE)</f>
        <v>7.3529411764705885E-2</v>
      </c>
      <c r="BG25" s="129">
        <f>VLOOKUP($B$9&amp;"-"&amp;$B25,Database!$1:$1048576,51,FALSE)</f>
        <v>8.8235294117647065E-2</v>
      </c>
      <c r="BH25" s="129">
        <f>VLOOKUP($B$9&amp;"-"&amp;$B25,Database!$1:$1048576,52,FALSE)</f>
        <v>5.8823529411764705E-2</v>
      </c>
      <c r="BI25" s="129">
        <f>VLOOKUP($B$9&amp;"-"&amp;$B25,Database!$1:$1048576,53,FALSE)</f>
        <v>5.514705882352941E-2</v>
      </c>
      <c r="BJ25" s="129">
        <f>VLOOKUP($B$9&amp;"-"&amp;$B25,Database!$1:$1048576,54,FALSE)</f>
        <v>3.3088235294117647E-2</v>
      </c>
      <c r="BK25" s="129">
        <f>VLOOKUP($B$9&amp;"-"&amp;$B25,Database!$1:$1048576,55,FALSE)</f>
        <v>2.2058823529411766E-2</v>
      </c>
    </row>
    <row r="26" spans="1:63">
      <c r="A26" s="84"/>
      <c r="B26" s="124">
        <v>42248</v>
      </c>
      <c r="C26" s="84"/>
      <c r="D26" s="125">
        <f>VLOOKUP($B$9&amp;"-"&amp;$B26,Database!$1:$1048576,10,FALSE)</f>
        <v>132</v>
      </c>
      <c r="E26" s="84"/>
      <c r="F26" s="127">
        <f>VLOOKUP($B$9&amp;"-"&amp;$B26,Database!$1:$1048576,4,FALSE)</f>
        <v>44.3</v>
      </c>
      <c r="G26" s="127">
        <f>VLOOKUP($B$9&amp;"-"&amp;$B26,Database!$1:$1048576,5,FALSE)</f>
        <v>21.6</v>
      </c>
      <c r="H26" s="127">
        <f>VLOOKUP($B$9&amp;"-"&amp;$B26,Database!$1:$1048576,6,FALSE)</f>
        <v>0.9</v>
      </c>
      <c r="I26" s="127">
        <f>VLOOKUP($B$9&amp;"-"&amp;$B26,Database!$1:$1048576,7,FALSE)</f>
        <v>2.4</v>
      </c>
      <c r="J26" s="127">
        <f>VLOOKUP($B$9&amp;"-"&amp;$B26,Database!$1:$1048576,8,FALSE)</f>
        <v>3.1</v>
      </c>
      <c r="K26" s="127">
        <f>VLOOKUP($B$9&amp;"-"&amp;$B26,Database!$1:$1048576,9,FALSE)</f>
        <v>-3.1</v>
      </c>
      <c r="L26" s="112"/>
      <c r="M26" s="128">
        <f>VLOOKUP($B$9&amp;"-"&amp;$B26,Database!$1:$1048576,12,FALSE)</f>
        <v>32.1</v>
      </c>
      <c r="N26" s="128">
        <f>VLOOKUP($B$9&amp;"-"&amp;$B26,Database!$1:$1048576,13,FALSE)</f>
        <v>-6.3</v>
      </c>
      <c r="O26" s="128">
        <f>VLOOKUP($B$9&amp;"-"&amp;$B26,Database!$1:$1048576,14,FALSE)</f>
        <v>4</v>
      </c>
      <c r="P26" s="128">
        <f>VLOOKUP($B$9&amp;"-"&amp;$B26,Database!$1:$1048576,15,FALSE)</f>
        <v>13.3</v>
      </c>
      <c r="Q26" s="128">
        <f>VLOOKUP($B$9&amp;"-"&amp;$B26,Database!$1:$1048576,16,FALSE)</f>
        <v>45.9</v>
      </c>
      <c r="R26" s="128">
        <f>VLOOKUP($B$9&amp;"-"&amp;$B26,Database!$1:$1048576,17,FALSE)</f>
        <v>15.7</v>
      </c>
      <c r="S26" s="112"/>
      <c r="T26" s="128">
        <f>VLOOKUP($B$9&amp;"-"&amp;$B26,Database!$1:$1048576,18,FALSE)</f>
        <v>53.052374068720127</v>
      </c>
      <c r="U26" s="128">
        <f>VLOOKUP($B$9&amp;"-"&amp;$B26,Database!$1:$1048576,19,FALSE)</f>
        <v>1.0210555922580309</v>
      </c>
      <c r="V26" s="128">
        <f>VLOOKUP($B$9&amp;"-"&amp;$B26,Database!$1:$1048576,20,FALSE)</f>
        <v>19.296053793473352</v>
      </c>
      <c r="W26" s="128">
        <f>VLOOKUP($B$9&amp;"-"&amp;$B26,Database!$1:$1048576,21,FALSE)</f>
        <v>32.251228079355833</v>
      </c>
      <c r="X26" s="128">
        <f>VLOOKUP($B$9&amp;"-"&amp;$B26,Database!$1:$1048576,22,FALSE)</f>
        <v>81.690988415826681</v>
      </c>
      <c r="Y26" s="128">
        <f>VLOOKUP($B$9&amp;"-"&amp;$B26,Database!$1:$1048576,23,FALSE)</f>
        <v>39.697542533081283</v>
      </c>
      <c r="Z26" s="112"/>
      <c r="AA26" s="128">
        <f>VLOOKUP($B$9&amp;"-"&amp;$B26,Database!$1:$1048576,24,FALSE)</f>
        <v>-2.4</v>
      </c>
      <c r="AB26" s="128">
        <f>VLOOKUP($B$9&amp;"-"&amp;$B26,Database!$1:$1048576,25,FALSE)</f>
        <v>1.3</v>
      </c>
      <c r="AC26" s="107"/>
      <c r="AD26" s="129">
        <f>VLOOKUP($B$9&amp;"-"&amp;$B26,Database!$1:$1048576,26,FALSE)</f>
        <v>0.06</v>
      </c>
      <c r="AE26" s="129">
        <f>VLOOKUP($B$9&amp;"-"&amp;$B26,Database!$1:$1048576,27,FALSE)</f>
        <v>0.15</v>
      </c>
      <c r="AF26" s="129">
        <f>VLOOKUP($B$9&amp;"-"&amp;$B26,Database!$1:$1048576,28,FALSE)</f>
        <v>0.11</v>
      </c>
      <c r="AG26" s="129">
        <f>VLOOKUP($B$9&amp;"-"&amp;$B26,Database!$1:$1048576,29,FALSE)</f>
        <v>0.05</v>
      </c>
      <c r="AH26" s="129">
        <f>VLOOKUP($B$9&amp;"-"&amp;$B26,Database!$1:$1048576,30,FALSE)</f>
        <v>0.04</v>
      </c>
      <c r="AI26" s="129">
        <f>VLOOKUP($B$9&amp;"-"&amp;$B26,Database!$1:$1048576,31,FALSE)</f>
        <v>0.01</v>
      </c>
      <c r="AJ26" s="130"/>
      <c r="AK26" s="129">
        <f>VLOOKUP($B$9&amp;"-"&amp;$B26,Database!$1:$1048576,32,FALSE)</f>
        <v>0.08</v>
      </c>
      <c r="AL26" s="129">
        <f>VLOOKUP($B$9&amp;"-"&amp;$B26,Database!$1:$1048576,33,FALSE)</f>
        <v>0.13</v>
      </c>
      <c r="AM26" s="129">
        <f>VLOOKUP($B$9&amp;"-"&amp;$B26,Database!$1:$1048576,34,FALSE)</f>
        <v>0.08</v>
      </c>
      <c r="AN26" s="129">
        <f>VLOOKUP($B$9&amp;"-"&amp;$B26,Database!$1:$1048576,35,FALSE)</f>
        <v>0.05</v>
      </c>
      <c r="AO26" s="129">
        <f>VLOOKUP($B$9&amp;"-"&amp;$B26,Database!$1:$1048576,36,FALSE)</f>
        <v>0.01</v>
      </c>
      <c r="AP26" s="129">
        <f>VLOOKUP($B$9&amp;"-"&amp;$B26,Database!$1:$1048576,37,FALSE)</f>
        <v>0.01</v>
      </c>
      <c r="AQ26" s="103"/>
      <c r="AR26" s="129">
        <f>VLOOKUP($B$9&amp;"-"&amp;$B26,Database!$1:$1048576,38,FALSE)</f>
        <v>0.1</v>
      </c>
      <c r="AS26" s="129">
        <f>VLOOKUP($B$9&amp;"-"&amp;$B26,Database!$1:$1048576,39,FALSE)</f>
        <v>0.1</v>
      </c>
      <c r="AT26" s="129">
        <f>VLOOKUP($B$9&amp;"-"&amp;$B26,Database!$1:$1048576,40,FALSE)</f>
        <v>0.09</v>
      </c>
      <c r="AU26" s="129">
        <f>VLOOKUP($B$9&amp;"-"&amp;$B26,Database!$1:$1048576,41,FALSE)</f>
        <v>0.05</v>
      </c>
      <c r="AV26" s="129">
        <f>VLOOKUP($B$9&amp;"-"&amp;$B26,Database!$1:$1048576,42,FALSE)</f>
        <v>0.01</v>
      </c>
      <c r="AW26" s="129">
        <f>VLOOKUP($B$9&amp;"-"&amp;$B26,Database!$1:$1048576,43,FALSE)</f>
        <v>0.01</v>
      </c>
      <c r="AX26" s="103"/>
      <c r="AY26" s="129">
        <f>VLOOKUP($B$9&amp;"-"&amp;$B26,Database!$1:$1048576,44,FALSE)</f>
        <v>0.11</v>
      </c>
      <c r="AZ26" s="129">
        <f>VLOOKUP($B$9&amp;"-"&amp;$B26,Database!$1:$1048576,45,FALSE)</f>
        <v>0.13</v>
      </c>
      <c r="BA26" s="129">
        <f>VLOOKUP($B$9&amp;"-"&amp;$B26,Database!$1:$1048576,46,FALSE)</f>
        <v>0.05</v>
      </c>
      <c r="BB26" s="129">
        <f>VLOOKUP($B$9&amp;"-"&amp;$B26,Database!$1:$1048576,47,FALSE)</f>
        <v>0.02</v>
      </c>
      <c r="BC26" s="129">
        <f>VLOOKUP($B$9&amp;"-"&amp;$B26,Database!$1:$1048576,48,FALSE)</f>
        <v>0</v>
      </c>
      <c r="BD26" s="129">
        <f>VLOOKUP($B$9&amp;"-"&amp;$B26,Database!$1:$1048576,49,FALSE)</f>
        <v>0.01</v>
      </c>
      <c r="BE26" s="130"/>
      <c r="BF26" s="129">
        <f>VLOOKUP($B$9&amp;"-"&amp;$B26,Database!$1:$1048576,50,FALSE)</f>
        <v>0.06</v>
      </c>
      <c r="BG26" s="129">
        <f>VLOOKUP($B$9&amp;"-"&amp;$B26,Database!$1:$1048576,51,FALSE)</f>
        <v>0.08</v>
      </c>
      <c r="BH26" s="129">
        <f>VLOOKUP($B$9&amp;"-"&amp;$B26,Database!$1:$1048576,52,FALSE)</f>
        <v>7.0000000000000007E-2</v>
      </c>
      <c r="BI26" s="129">
        <f>VLOOKUP($B$9&amp;"-"&amp;$B26,Database!$1:$1048576,53,FALSE)</f>
        <v>0.06</v>
      </c>
      <c r="BJ26" s="129">
        <f>VLOOKUP($B$9&amp;"-"&amp;$B26,Database!$1:$1048576,54,FALSE)</f>
        <v>0.02</v>
      </c>
      <c r="BK26" s="129">
        <f>VLOOKUP($B$9&amp;"-"&amp;$B26,Database!$1:$1048576,55,FALSE)</f>
        <v>0.01</v>
      </c>
    </row>
    <row r="27" spans="1:63">
      <c r="A27" s="84"/>
      <c r="B27" s="124">
        <v>42339</v>
      </c>
      <c r="C27" s="84"/>
      <c r="D27" s="125">
        <f>VLOOKUP($B$9&amp;"-"&amp;$B27,Database!$1:$1048576,10,FALSE)</f>
        <v>138</v>
      </c>
      <c r="E27" s="84"/>
      <c r="F27" s="127">
        <f>VLOOKUP($B$9&amp;"-"&amp;$B27,Database!$1:$1048576,4,FALSE)</f>
        <v>44.2</v>
      </c>
      <c r="G27" s="127">
        <f>VLOOKUP($B$9&amp;"-"&amp;$B27,Database!$1:$1048576,5,FALSE)</f>
        <v>21.9</v>
      </c>
      <c r="H27" s="127">
        <f>VLOOKUP($B$9&amp;"-"&amp;$B27,Database!$1:$1048576,6,FALSE)</f>
        <v>8.6</v>
      </c>
      <c r="I27" s="127">
        <f>VLOOKUP($B$9&amp;"-"&amp;$B27,Database!$1:$1048576,7,FALSE)</f>
        <v>8.1</v>
      </c>
      <c r="J27" s="127">
        <f>VLOOKUP($B$9&amp;"-"&amp;$B27,Database!$1:$1048576,8,FALSE)</f>
        <v>7.6</v>
      </c>
      <c r="K27" s="127">
        <f>VLOOKUP($B$9&amp;"-"&amp;$B27,Database!$1:$1048576,9,FALSE)</f>
        <v>-3.2</v>
      </c>
      <c r="L27" s="112"/>
      <c r="M27" s="128">
        <f>VLOOKUP($B$9&amp;"-"&amp;$B27,Database!$1:$1048576,12,FALSE)</f>
        <v>23.1</v>
      </c>
      <c r="N27" s="128">
        <f>VLOOKUP($B$9&amp;"-"&amp;$B27,Database!$1:$1048576,13,FALSE)</f>
        <v>-1.3</v>
      </c>
      <c r="O27" s="128">
        <f>VLOOKUP($B$9&amp;"-"&amp;$B27,Database!$1:$1048576,14,FALSE)</f>
        <v>8.5</v>
      </c>
      <c r="P27" s="128">
        <f>VLOOKUP($B$9&amp;"-"&amp;$B27,Database!$1:$1048576,15,FALSE)</f>
        <v>17.100000000000001</v>
      </c>
      <c r="Q27" s="128">
        <f>VLOOKUP($B$9&amp;"-"&amp;$B27,Database!$1:$1048576,16,FALSE)</f>
        <v>47.3</v>
      </c>
      <c r="R27" s="128">
        <f>VLOOKUP($B$9&amp;"-"&amp;$B27,Database!$1:$1048576,17,FALSE)</f>
        <v>22.3</v>
      </c>
      <c r="S27" s="112"/>
      <c r="T27" s="128">
        <f>VLOOKUP($B$9&amp;"-"&amp;$B27,Database!$1:$1048576,18,FALSE)</f>
        <v>45.938153654813725</v>
      </c>
      <c r="U27" s="128">
        <f>VLOOKUP($B$9&amp;"-"&amp;$B27,Database!$1:$1048576,19,FALSE)</f>
        <v>0.93843631635479674</v>
      </c>
      <c r="V27" s="128">
        <f>VLOOKUP($B$9&amp;"-"&amp;$B27,Database!$1:$1048576,20,FALSE)</f>
        <v>22.612923285657754</v>
      </c>
      <c r="W27" s="128">
        <f>VLOOKUP($B$9&amp;"-"&amp;$B27,Database!$1:$1048576,21,FALSE)</f>
        <v>33.823280004522587</v>
      </c>
      <c r="X27" s="128">
        <f>VLOOKUP($B$9&amp;"-"&amp;$B27,Database!$1:$1048576,22,FALSE)</f>
        <v>76.21120470348805</v>
      </c>
      <c r="Y27" s="128">
        <f>VLOOKUP($B$9&amp;"-"&amp;$B27,Database!$1:$1048576,23,FALSE)</f>
        <v>51.100966702470458</v>
      </c>
      <c r="Z27" s="112"/>
      <c r="AA27" s="128">
        <f>VLOOKUP($B$9&amp;"-"&amp;$B27,Database!$1:$1048576,24,FALSE)</f>
        <v>-2.490234375</v>
      </c>
      <c r="AB27" s="128">
        <f>VLOOKUP($B$9&amp;"-"&amp;$B27,Database!$1:$1048576,25,FALSE)</f>
        <v>0.80473372781065078</v>
      </c>
      <c r="AC27" s="107"/>
      <c r="AD27" s="129">
        <f>VLOOKUP($B$9&amp;"-"&amp;$B27,Database!$1:$1048576,26,FALSE)</f>
        <v>0.09</v>
      </c>
      <c r="AE27" s="129">
        <f>VLOOKUP($B$9&amp;"-"&amp;$B27,Database!$1:$1048576,27,FALSE)</f>
        <v>0.15</v>
      </c>
      <c r="AF27" s="129">
        <f>VLOOKUP($B$9&amp;"-"&amp;$B27,Database!$1:$1048576,28,FALSE)</f>
        <v>7.0000000000000007E-2</v>
      </c>
      <c r="AG27" s="129">
        <f>VLOOKUP($B$9&amp;"-"&amp;$B27,Database!$1:$1048576,29,FALSE)</f>
        <v>0.06</v>
      </c>
      <c r="AH27" s="129">
        <f>VLOOKUP($B$9&amp;"-"&amp;$B27,Database!$1:$1048576,30,FALSE)</f>
        <v>0.03</v>
      </c>
      <c r="AI27" s="129">
        <f>VLOOKUP($B$9&amp;"-"&amp;$B27,Database!$1:$1048576,31,FALSE)</f>
        <v>0.02</v>
      </c>
      <c r="AJ27" s="130"/>
      <c r="AK27" s="129">
        <f>VLOOKUP($B$9&amp;"-"&amp;$B27,Database!$1:$1048576,32,FALSE)</f>
        <v>0.08</v>
      </c>
      <c r="AL27" s="129">
        <f>VLOOKUP($B$9&amp;"-"&amp;$B27,Database!$1:$1048576,33,FALSE)</f>
        <v>0.15</v>
      </c>
      <c r="AM27" s="129">
        <f>VLOOKUP($B$9&amp;"-"&amp;$B27,Database!$1:$1048576,34,FALSE)</f>
        <v>7.0000000000000007E-2</v>
      </c>
      <c r="AN27" s="129">
        <f>VLOOKUP($B$9&amp;"-"&amp;$B27,Database!$1:$1048576,35,FALSE)</f>
        <v>0.06</v>
      </c>
      <c r="AO27" s="129">
        <f>VLOOKUP($B$9&amp;"-"&amp;$B27,Database!$1:$1048576,36,FALSE)</f>
        <v>0.03</v>
      </c>
      <c r="AP27" s="129">
        <f>VLOOKUP($B$9&amp;"-"&amp;$B27,Database!$1:$1048576,37,FALSE)</f>
        <v>0.01</v>
      </c>
      <c r="AQ27" s="103"/>
      <c r="AR27" s="129">
        <f>VLOOKUP($B$9&amp;"-"&amp;$B27,Database!$1:$1048576,38,FALSE)</f>
        <v>0.09</v>
      </c>
      <c r="AS27" s="129">
        <f>VLOOKUP($B$9&amp;"-"&amp;$B27,Database!$1:$1048576,39,FALSE)</f>
        <v>0.12</v>
      </c>
      <c r="AT27" s="129">
        <f>VLOOKUP($B$9&amp;"-"&amp;$B27,Database!$1:$1048576,40,FALSE)</f>
        <v>0.06</v>
      </c>
      <c r="AU27" s="129">
        <f>VLOOKUP($B$9&amp;"-"&amp;$B27,Database!$1:$1048576,41,FALSE)</f>
        <v>0.06</v>
      </c>
      <c r="AV27" s="129">
        <f>VLOOKUP($B$9&amp;"-"&amp;$B27,Database!$1:$1048576,42,FALSE)</f>
        <v>0.02</v>
      </c>
      <c r="AW27" s="129">
        <f>VLOOKUP($B$9&amp;"-"&amp;$B27,Database!$1:$1048576,43,FALSE)</f>
        <v>0.01</v>
      </c>
      <c r="AX27" s="103"/>
      <c r="AY27" s="129">
        <f>VLOOKUP($B$9&amp;"-"&amp;$B27,Database!$1:$1048576,44,FALSE)</f>
        <v>0.09</v>
      </c>
      <c r="AZ27" s="129">
        <f>VLOOKUP($B$9&amp;"-"&amp;$B27,Database!$1:$1048576,45,FALSE)</f>
        <v>0.11</v>
      </c>
      <c r="BA27" s="129">
        <f>VLOOKUP($B$9&amp;"-"&amp;$B27,Database!$1:$1048576,46,FALSE)</f>
        <v>0.05</v>
      </c>
      <c r="BB27" s="129">
        <f>VLOOKUP($B$9&amp;"-"&amp;$B27,Database!$1:$1048576,47,FALSE)</f>
        <v>0.03</v>
      </c>
      <c r="BC27" s="129">
        <f>VLOOKUP($B$9&amp;"-"&amp;$B27,Database!$1:$1048576,48,FALSE)</f>
        <v>0.01</v>
      </c>
      <c r="BD27" s="129">
        <f>VLOOKUP($B$9&amp;"-"&amp;$B27,Database!$1:$1048576,49,FALSE)</f>
        <v>0.01</v>
      </c>
      <c r="BE27" s="130"/>
      <c r="BF27" s="129">
        <f>VLOOKUP($B$9&amp;"-"&amp;$B27,Database!$1:$1048576,50,FALSE)</f>
        <v>0.06</v>
      </c>
      <c r="BG27" s="129">
        <f>VLOOKUP($B$9&amp;"-"&amp;$B27,Database!$1:$1048576,51,FALSE)</f>
        <v>0.09</v>
      </c>
      <c r="BH27" s="129">
        <f>VLOOKUP($B$9&amp;"-"&amp;$B27,Database!$1:$1048576,52,FALSE)</f>
        <v>0.06</v>
      </c>
      <c r="BI27" s="129">
        <f>VLOOKUP($B$9&amp;"-"&amp;$B27,Database!$1:$1048576,53,FALSE)</f>
        <v>0.06</v>
      </c>
      <c r="BJ27" s="129">
        <f>VLOOKUP($B$9&amp;"-"&amp;$B27,Database!$1:$1048576,54,FALSE)</f>
        <v>0.02</v>
      </c>
      <c r="BK27" s="129">
        <f>VLOOKUP($B$9&amp;"-"&amp;$B27,Database!$1:$1048576,55,FALSE)</f>
        <v>0.02</v>
      </c>
    </row>
    <row r="28" spans="1:63">
      <c r="B28" s="124">
        <v>42430</v>
      </c>
      <c r="D28" s="125">
        <f>VLOOKUP($B$9&amp;"-"&amp;$B28,Database!$1:$1048576,10,FALSE)</f>
        <v>129.02296882380728</v>
      </c>
      <c r="F28" s="127">
        <f>VLOOKUP($B$9&amp;"-"&amp;$B28,Database!$1:$1048576,4,FALSE)</f>
        <v>40.975089134922129</v>
      </c>
      <c r="G28" s="127">
        <f>VLOOKUP($B$9&amp;"-"&amp;$B28,Database!$1:$1048576,5,FALSE)</f>
        <v>16.213173203227623</v>
      </c>
      <c r="H28" s="127">
        <f>VLOOKUP($B$9&amp;"-"&amp;$B28,Database!$1:$1048576,6,FALSE)</f>
        <v>3.7049634077688118</v>
      </c>
      <c r="I28" s="127">
        <f>VLOOKUP($B$9&amp;"-"&amp;$B28,Database!$1:$1048576,7,FALSE)</f>
        <v>2.7776456599286563</v>
      </c>
      <c r="J28" s="127">
        <f>VLOOKUP($B$9&amp;"-"&amp;$B28,Database!$1:$1048576,8,FALSE)</f>
        <v>1.4965284293488459</v>
      </c>
      <c r="K28" s="127">
        <f>VLOOKUP($B$9&amp;"-"&amp;$B28,Database!$1:$1048576,9,FALSE)</f>
        <v>-9.9866297616813657</v>
      </c>
      <c r="M28" s="128">
        <f>VLOOKUP($B$9&amp;"-"&amp;$B28,Database!$1:$1048576,12,FALSE)</f>
        <v>17.429395759054234</v>
      </c>
      <c r="N28" s="128">
        <f>VLOOKUP($B$9&amp;"-"&amp;$B28,Database!$1:$1048576,13,FALSE)</f>
        <v>-7.7723306436479653</v>
      </c>
      <c r="O28" s="128">
        <f>VLOOKUP($B$9&amp;"-"&amp;$B28,Database!$1:$1048576,14,FALSE)</f>
        <v>3.4152749108650773</v>
      </c>
      <c r="P28" s="128">
        <f>VLOOKUP($B$9&amp;"-"&amp;$B28,Database!$1:$1048576,15,FALSE)</f>
        <v>9.3075623944454868</v>
      </c>
      <c r="Q28" s="128">
        <f>VLOOKUP($B$9&amp;"-"&amp;$B28,Database!$1:$1048576,16,FALSE)</f>
        <v>39.665040345280538</v>
      </c>
      <c r="R28" s="128">
        <f>VLOOKUP($B$9&amp;"-"&amp;$B28,Database!$1:$1048576,17,FALSE)</f>
        <v>19.253143178832801</v>
      </c>
      <c r="S28" s="112"/>
      <c r="T28" s="128">
        <f>VLOOKUP($B$9&amp;"-"&amp;$B28,Database!$1:$1048576,18,FALSE)</f>
        <v>31.272283730531058</v>
      </c>
      <c r="U28" s="128">
        <f>VLOOKUP($B$9&amp;"-"&amp;$B28,Database!$1:$1048576,19,FALSE)</f>
        <v>-0.22166447738787676</v>
      </c>
      <c r="V28" s="128">
        <f>VLOOKUP($B$9&amp;"-"&amp;$B28,Database!$1:$1048576,20,FALSE)</f>
        <v>18.143647963970729</v>
      </c>
      <c r="W28" s="128">
        <f>VLOOKUP($B$9&amp;"-"&amp;$B28,Database!$1:$1048576,21,FALSE)</f>
        <v>22.293113154437982</v>
      </c>
      <c r="X28" s="128">
        <f>VLOOKUP($B$9&amp;"-"&amp;$B28,Database!$1:$1048576,22,FALSE)</f>
        <v>72.486629761681371</v>
      </c>
      <c r="Y28" s="128">
        <f>VLOOKUP($B$9&amp;"-"&amp;$B28,Database!$1:$1048576,23,FALSE)</f>
        <v>46.327875774066428</v>
      </c>
      <c r="Z28" s="112"/>
      <c r="AA28" s="128">
        <f>VLOOKUP($B$9&amp;"-"&amp;$B28,Database!$1:$1048576,24,FALSE)</f>
        <v>-1.0489383141715936</v>
      </c>
      <c r="AB28" s="128">
        <f>VLOOKUP($B$9&amp;"-"&amp;$B28,Database!$1:$1048576,25,FALSE)</f>
        <v>3.1856645097063216</v>
      </c>
      <c r="AC28" s="107"/>
      <c r="AD28" s="129">
        <f>VLOOKUP($B$9&amp;"-"&amp;$B28,Database!$1:$1048576,26,FALSE)</f>
        <v>6.9343065693430656E-2</v>
      </c>
      <c r="AE28" s="129">
        <f>VLOOKUP($B$9&amp;"-"&amp;$B28,Database!$1:$1048576,27,FALSE)</f>
        <v>0.16423357664233576</v>
      </c>
      <c r="AF28" s="129">
        <f>VLOOKUP($B$9&amp;"-"&amp;$B28,Database!$1:$1048576,28,FALSE)</f>
        <v>0.145985401459854</v>
      </c>
      <c r="AG28" s="129">
        <f>VLOOKUP($B$9&amp;"-"&amp;$B28,Database!$1:$1048576,29,FALSE)</f>
        <v>8.7591240875912413E-2</v>
      </c>
      <c r="AH28" s="129">
        <f>VLOOKUP($B$9&amp;"-"&amp;$B28,Database!$1:$1048576,30,FALSE)</f>
        <v>4.0145985401459854E-2</v>
      </c>
      <c r="AI28" s="129">
        <f>VLOOKUP($B$9&amp;"-"&amp;$B28,Database!$1:$1048576,31,FALSE)</f>
        <v>1.0948905109489052E-2</v>
      </c>
      <c r="AJ28" s="130"/>
      <c r="AK28" s="129">
        <f>VLOOKUP($B$9&amp;"-"&amp;$B28,Database!$1:$1048576,32,FALSE)</f>
        <v>0.10037174721189591</v>
      </c>
      <c r="AL28" s="129">
        <f>VLOOKUP($B$9&amp;"-"&amp;$B28,Database!$1:$1048576,33,FALSE)</f>
        <v>0.13382899628252787</v>
      </c>
      <c r="AM28" s="129">
        <f>VLOOKUP($B$9&amp;"-"&amp;$B28,Database!$1:$1048576,34,FALSE)</f>
        <v>9.2936802973977689E-2</v>
      </c>
      <c r="AN28" s="129">
        <f>VLOOKUP($B$9&amp;"-"&amp;$B28,Database!$1:$1048576,35,FALSE)</f>
        <v>6.3197026022304828E-2</v>
      </c>
      <c r="AO28" s="129">
        <f>VLOOKUP($B$9&amp;"-"&amp;$B28,Database!$1:$1048576,36,FALSE)</f>
        <v>2.6022304832713755E-2</v>
      </c>
      <c r="AP28" s="129">
        <f>VLOOKUP($B$9&amp;"-"&amp;$B28,Database!$1:$1048576,37,FALSE)</f>
        <v>1.4869888475836431E-2</v>
      </c>
      <c r="AQ28" s="103"/>
      <c r="AR28" s="129">
        <f>VLOOKUP($B$9&amp;"-"&amp;$B28,Database!$1:$1048576,38,FALSE)</f>
        <v>7.116104868913857E-2</v>
      </c>
      <c r="AS28" s="129">
        <f>VLOOKUP($B$9&amp;"-"&amp;$B28,Database!$1:$1048576,39,FALSE)</f>
        <v>0.1198501872659176</v>
      </c>
      <c r="AT28" s="129">
        <f>VLOOKUP($B$9&amp;"-"&amp;$B28,Database!$1:$1048576,40,FALSE)</f>
        <v>0.11610486891385768</v>
      </c>
      <c r="AU28" s="129">
        <f>VLOOKUP($B$9&amp;"-"&amp;$B28,Database!$1:$1048576,41,FALSE)</f>
        <v>4.8689138576779027E-2</v>
      </c>
      <c r="AV28" s="129">
        <f>VLOOKUP($B$9&amp;"-"&amp;$B28,Database!$1:$1048576,42,FALSE)</f>
        <v>1.1235955056179775E-2</v>
      </c>
      <c r="AW28" s="129">
        <f>VLOOKUP($B$9&amp;"-"&amp;$B28,Database!$1:$1048576,43,FALSE)</f>
        <v>3.7453183520599251E-3</v>
      </c>
      <c r="AX28" s="103"/>
      <c r="AY28" s="129">
        <f>VLOOKUP($B$9&amp;"-"&amp;$B28,Database!$1:$1048576,44,FALSE)</f>
        <v>0.1198501872659176</v>
      </c>
      <c r="AZ28" s="129">
        <f>VLOOKUP($B$9&amp;"-"&amp;$B28,Database!$1:$1048576,45,FALSE)</f>
        <v>0.14232209737827714</v>
      </c>
      <c r="BA28" s="129">
        <f>VLOOKUP($B$9&amp;"-"&amp;$B28,Database!$1:$1048576,46,FALSE)</f>
        <v>8.2397003745318345E-2</v>
      </c>
      <c r="BB28" s="129">
        <f>VLOOKUP($B$9&amp;"-"&amp;$B28,Database!$1:$1048576,47,FALSE)</f>
        <v>3.7453183520599252E-2</v>
      </c>
      <c r="BC28" s="129">
        <f>VLOOKUP($B$9&amp;"-"&amp;$B28,Database!$1:$1048576,48,FALSE)</f>
        <v>0</v>
      </c>
      <c r="BD28" s="129">
        <f>VLOOKUP($B$9&amp;"-"&amp;$B28,Database!$1:$1048576,49,FALSE)</f>
        <v>0</v>
      </c>
      <c r="BE28" s="130"/>
      <c r="BF28" s="129">
        <f>VLOOKUP($B$9&amp;"-"&amp;$B28,Database!$1:$1048576,50,FALSE)</f>
        <v>7.2243346007604556E-2</v>
      </c>
      <c r="BG28" s="129">
        <f>VLOOKUP($B$9&amp;"-"&amp;$B28,Database!$1:$1048576,51,FALSE)</f>
        <v>7.2243346007604556E-2</v>
      </c>
      <c r="BH28" s="129">
        <f>VLOOKUP($B$9&amp;"-"&amp;$B28,Database!$1:$1048576,52,FALSE)</f>
        <v>6.8441064638783272E-2</v>
      </c>
      <c r="BI28" s="129">
        <f>VLOOKUP($B$9&amp;"-"&amp;$B28,Database!$1:$1048576,53,FALSE)</f>
        <v>7.9847908745247151E-2</v>
      </c>
      <c r="BJ28" s="129">
        <f>VLOOKUP($B$9&amp;"-"&amp;$B28,Database!$1:$1048576,54,FALSE)</f>
        <v>4.1825095057034217E-2</v>
      </c>
      <c r="BK28" s="129">
        <f>VLOOKUP($B$9&amp;"-"&amp;$B28,Database!$1:$1048576,55,FALSE)</f>
        <v>1.5209125475285171E-2</v>
      </c>
    </row>
    <row r="29" spans="1:63">
      <c r="B29" s="124">
        <v>42522</v>
      </c>
      <c r="D29" s="125">
        <f>VLOOKUP($B$9&amp;"-"&amp;$B29,Database!$1:$1048576,10,FALSE)</f>
        <v>120.5719894382437</v>
      </c>
      <c r="F29" s="127">
        <f>VLOOKUP($B$9&amp;"-"&amp;$B29,Database!$1:$1048576,4,FALSE)</f>
        <v>30.2</v>
      </c>
      <c r="G29" s="127">
        <f>VLOOKUP($B$9&amp;"-"&amp;$B29,Database!$1:$1048576,5,FALSE)</f>
        <v>17.899999999999999</v>
      </c>
      <c r="H29" s="127">
        <f>VLOOKUP($B$9&amp;"-"&amp;$B29,Database!$1:$1048576,6,FALSE)</f>
        <v>-2.8</v>
      </c>
      <c r="I29" s="127">
        <f>VLOOKUP($B$9&amp;"-"&amp;$B29,Database!$1:$1048576,7,FALSE)</f>
        <v>-7.5</v>
      </c>
      <c r="J29" s="127">
        <f>VLOOKUP($B$9&amp;"-"&amp;$B29,Database!$1:$1048576,8,FALSE)</f>
        <v>-6.9</v>
      </c>
      <c r="K29" s="127">
        <f>VLOOKUP($B$9&amp;"-"&amp;$B29,Database!$1:$1048576,9,FALSE)</f>
        <v>-19.399999999999999</v>
      </c>
      <c r="M29" s="128">
        <f>VLOOKUP($B$9&amp;"-"&amp;$B29,Database!$1:$1048576,12,FALSE)</f>
        <v>2.2999999999999998</v>
      </c>
      <c r="N29" s="128">
        <f>VLOOKUP($B$9&amp;"-"&amp;$B29,Database!$1:$1048576,13,FALSE)</f>
        <v>-6.8</v>
      </c>
      <c r="O29" s="128">
        <f>VLOOKUP($B$9&amp;"-"&amp;$B29,Database!$1:$1048576,14,FALSE)</f>
        <v>4.5999999999999996</v>
      </c>
      <c r="P29" s="128">
        <f>VLOOKUP($B$9&amp;"-"&amp;$B29,Database!$1:$1048576,15,FALSE)</f>
        <v>17.600000000000001</v>
      </c>
      <c r="Q29" s="128">
        <f>VLOOKUP($B$9&amp;"-"&amp;$B29,Database!$1:$1048576,16,FALSE)</f>
        <v>36.299999999999997</v>
      </c>
      <c r="R29" s="128">
        <f>VLOOKUP($B$9&amp;"-"&amp;$B29,Database!$1:$1048576,17,FALSE)</f>
        <v>14.3</v>
      </c>
      <c r="S29" s="112"/>
      <c r="T29" s="128">
        <f>VLOOKUP($B$9&amp;"-"&amp;$B29,Database!$1:$1048576,18,FALSE)</f>
        <v>13.006756756756758</v>
      </c>
      <c r="U29" s="128">
        <f>VLOOKUP($B$9&amp;"-"&amp;$B29,Database!$1:$1048576,19,FALSE)</f>
        <v>2.6045471146822492</v>
      </c>
      <c r="V29" s="128">
        <f>VLOOKUP($B$9&amp;"-"&amp;$B29,Database!$1:$1048576,20,FALSE)</f>
        <v>21.475529583637694</v>
      </c>
      <c r="W29" s="128">
        <f>VLOOKUP($B$9&amp;"-"&amp;$B29,Database!$1:$1048576,21,FALSE)</f>
        <v>30.494430241051862</v>
      </c>
      <c r="X29" s="128">
        <f>VLOOKUP($B$9&amp;"-"&amp;$B29,Database!$1:$1048576,22,FALSE)</f>
        <v>64.53159240321402</v>
      </c>
      <c r="Y29" s="128">
        <f>VLOOKUP($B$9&amp;"-"&amp;$B29,Database!$1:$1048576,23,FALSE)</f>
        <v>40.742558436815195</v>
      </c>
      <c r="Z29" s="112"/>
      <c r="AA29" s="128">
        <f>VLOOKUP($B$9&amp;"-"&amp;$B29,Database!$1:$1048576,24,FALSE)</f>
        <v>-0.3954475308641977</v>
      </c>
      <c r="AB29" s="128">
        <f>VLOOKUP($B$9&amp;"-"&amp;$B29,Database!$1:$1048576,25,FALSE)</f>
        <v>3.6492271105826402</v>
      </c>
      <c r="AC29" s="107"/>
      <c r="AD29" s="129">
        <f>VLOOKUP($B$9&amp;"-"&amp;$B29,Database!$1:$1048576,26,FALSE)</f>
        <v>6.5217391304347824E-2</v>
      </c>
      <c r="AE29" s="129">
        <f>VLOOKUP($B$9&amp;"-"&amp;$B29,Database!$1:$1048576,27,FALSE)</f>
        <v>0.14130434782608695</v>
      </c>
      <c r="AF29" s="129">
        <f>VLOOKUP($B$9&amp;"-"&amp;$B29,Database!$1:$1048576,28,FALSE)</f>
        <v>0.11231884057971014</v>
      </c>
      <c r="AG29" s="129">
        <f>VLOOKUP($B$9&amp;"-"&amp;$B29,Database!$1:$1048576,29,FALSE)</f>
        <v>9.0579710144927536E-2</v>
      </c>
      <c r="AH29" s="129">
        <f>VLOOKUP($B$9&amp;"-"&amp;$B29,Database!$1:$1048576,30,FALSE)</f>
        <v>5.0724637681159424E-2</v>
      </c>
      <c r="AI29" s="129">
        <f>VLOOKUP($B$9&amp;"-"&amp;$B29,Database!$1:$1048576,31,FALSE)</f>
        <v>1.4492753623188406E-2</v>
      </c>
      <c r="AJ29" s="130"/>
      <c r="AK29" s="129">
        <f>VLOOKUP($B$9&amp;"-"&amp;$B29,Database!$1:$1048576,32,FALSE)</f>
        <v>9.5419847328244281E-2</v>
      </c>
      <c r="AL29" s="129">
        <f>VLOOKUP($B$9&amp;"-"&amp;$B29,Database!$1:$1048576,33,FALSE)</f>
        <v>0.10687022900763359</v>
      </c>
      <c r="AM29" s="129">
        <f>VLOOKUP($B$9&amp;"-"&amp;$B29,Database!$1:$1048576,34,FALSE)</f>
        <v>7.6335877862595422E-2</v>
      </c>
      <c r="AN29" s="129">
        <f>VLOOKUP($B$9&amp;"-"&amp;$B29,Database!$1:$1048576,35,FALSE)</f>
        <v>6.8702290076335881E-2</v>
      </c>
      <c r="AO29" s="129">
        <f>VLOOKUP($B$9&amp;"-"&amp;$B29,Database!$1:$1048576,36,FALSE)</f>
        <v>2.2900763358778626E-2</v>
      </c>
      <c r="AP29" s="129">
        <f>VLOOKUP($B$9&amp;"-"&amp;$B29,Database!$1:$1048576,37,FALSE)</f>
        <v>3.8167938931297708E-3</v>
      </c>
      <c r="AQ29" s="103"/>
      <c r="AR29" s="129">
        <f>VLOOKUP($B$9&amp;"-"&amp;$B29,Database!$1:$1048576,38,FALSE)</f>
        <v>9.7014925373134331E-2</v>
      </c>
      <c r="AS29" s="129">
        <f>VLOOKUP($B$9&amp;"-"&amp;$B29,Database!$1:$1048576,39,FALSE)</f>
        <v>0.10820895522388059</v>
      </c>
      <c r="AT29" s="129">
        <f>VLOOKUP($B$9&amp;"-"&amp;$B29,Database!$1:$1048576,40,FALSE)</f>
        <v>7.0895522388059698E-2</v>
      </c>
      <c r="AU29" s="129">
        <f>VLOOKUP($B$9&amp;"-"&amp;$B29,Database!$1:$1048576,41,FALSE)</f>
        <v>5.2238805970149252E-2</v>
      </c>
      <c r="AV29" s="129">
        <f>VLOOKUP($B$9&amp;"-"&amp;$B29,Database!$1:$1048576,42,FALSE)</f>
        <v>2.2388059701492536E-2</v>
      </c>
      <c r="AW29" s="129">
        <f>VLOOKUP($B$9&amp;"-"&amp;$B29,Database!$1:$1048576,43,FALSE)</f>
        <v>7.462686567164179E-3</v>
      </c>
      <c r="AX29" s="103"/>
      <c r="AY29" s="129">
        <f>VLOOKUP($B$9&amp;"-"&amp;$B29,Database!$1:$1048576,44,FALSE)</f>
        <v>9.6153846153846159E-2</v>
      </c>
      <c r="AZ29" s="129">
        <f>VLOOKUP($B$9&amp;"-"&amp;$B29,Database!$1:$1048576,45,FALSE)</f>
        <v>0.11538461538461539</v>
      </c>
      <c r="BA29" s="129">
        <f>VLOOKUP($B$9&amp;"-"&amp;$B29,Database!$1:$1048576,46,FALSE)</f>
        <v>7.6923076923076927E-2</v>
      </c>
      <c r="BB29" s="129">
        <f>VLOOKUP($B$9&amp;"-"&amp;$B29,Database!$1:$1048576,47,FALSE)</f>
        <v>3.0769230769230771E-2</v>
      </c>
      <c r="BC29" s="129">
        <f>VLOOKUP($B$9&amp;"-"&amp;$B29,Database!$1:$1048576,48,FALSE)</f>
        <v>7.6923076923076927E-3</v>
      </c>
      <c r="BD29" s="129">
        <f>VLOOKUP($B$9&amp;"-"&amp;$B29,Database!$1:$1048576,49,FALSE)</f>
        <v>0</v>
      </c>
      <c r="BE29" s="130"/>
      <c r="BF29" s="129">
        <f>VLOOKUP($B$9&amp;"-"&amp;$B29,Database!$1:$1048576,50,FALSE)</f>
        <v>0.05</v>
      </c>
      <c r="BG29" s="129">
        <f>VLOOKUP($B$9&amp;"-"&amp;$B29,Database!$1:$1048576,51,FALSE)</f>
        <v>6.1538461538461542E-2</v>
      </c>
      <c r="BH29" s="129">
        <f>VLOOKUP($B$9&amp;"-"&amp;$B29,Database!$1:$1048576,52,FALSE)</f>
        <v>7.3076923076923081E-2</v>
      </c>
      <c r="BI29" s="129">
        <f>VLOOKUP($B$9&amp;"-"&amp;$B29,Database!$1:$1048576,53,FALSE)</f>
        <v>5.3846153846153849E-2</v>
      </c>
      <c r="BJ29" s="129">
        <f>VLOOKUP($B$9&amp;"-"&amp;$B29,Database!$1:$1048576,54,FALSE)</f>
        <v>3.8461538461538464E-2</v>
      </c>
      <c r="BK29" s="129">
        <f>VLOOKUP($B$9&amp;"-"&amp;$B29,Database!$1:$1048576,55,FALSE)</f>
        <v>1.5384615384615385E-2</v>
      </c>
    </row>
    <row r="30" spans="1:63">
      <c r="B30" s="124">
        <v>42614</v>
      </c>
      <c r="D30" s="125">
        <f>VLOOKUP($B$9&amp;"-"&amp;$B30,Database!$1:$1048576,10,FALSE)</f>
        <v>119.81833910034602</v>
      </c>
      <c r="F30" s="127">
        <f>VLOOKUP($B$9&amp;"-"&amp;$B30,Database!$1:$1048576,4,FALSE)</f>
        <v>32.686390249158897</v>
      </c>
      <c r="G30" s="127">
        <f>VLOOKUP($B$9&amp;"-"&amp;$B30,Database!$1:$1048576,5,FALSE)</f>
        <v>14.553226134744557</v>
      </c>
      <c r="H30" s="127">
        <f>VLOOKUP($B$9&amp;"-"&amp;$B30,Database!$1:$1048576,6,FALSE)</f>
        <v>-1.5086026268842569</v>
      </c>
      <c r="I30" s="127">
        <f>VLOOKUP($B$9&amp;"-"&amp;$B30,Database!$1:$1048576,7,FALSE)</f>
        <v>-5.7985416841273434</v>
      </c>
      <c r="J30" s="127">
        <f>VLOOKUP($B$9&amp;"-"&amp;$B30,Database!$1:$1048576,8,FALSE)</f>
        <v>-1.7211240286873966</v>
      </c>
      <c r="K30" s="127">
        <f>VLOOKUP($B$9&amp;"-"&amp;$B30,Database!$1:$1048576,9,FALSE)</f>
        <v>-7.8028280312735703</v>
      </c>
      <c r="M30" s="128">
        <f>VLOOKUP($B$9&amp;"-"&amp;$B30,Database!$1:$1048576,12,FALSE)</f>
        <v>-4.8526717831443591</v>
      </c>
      <c r="N30" s="128">
        <f>VLOOKUP($B$9&amp;"-"&amp;$B30,Database!$1:$1048576,13,FALSE)</f>
        <v>-7.059302450880617</v>
      </c>
      <c r="O30" s="128">
        <f>VLOOKUP($B$9&amp;"-"&amp;$B30,Database!$1:$1048576,14,FALSE)</f>
        <v>3.7822823002598143</v>
      </c>
      <c r="P30" s="128">
        <f>VLOOKUP($B$9&amp;"-"&amp;$B30,Database!$1:$1048576,15,FALSE)</f>
        <v>10.1148214221573</v>
      </c>
      <c r="Q30" s="128">
        <f>VLOOKUP($B$9&amp;"-"&amp;$B30,Database!$1:$1048576,16,FALSE)</f>
        <v>41.723638366398873</v>
      </c>
      <c r="R30" s="128">
        <f>VLOOKUP($B$9&amp;"-"&amp;$B30,Database!$1:$1048576,17,FALSE)</f>
        <v>12.959614947139045</v>
      </c>
      <c r="S30" s="112"/>
      <c r="T30" s="128">
        <f>VLOOKUP($B$9&amp;"-"&amp;$B30,Database!$1:$1048576,18,FALSE)</f>
        <v>2.9214209599980827</v>
      </c>
      <c r="U30" s="128">
        <f>VLOOKUP($B$9&amp;"-"&amp;$B30,Database!$1:$1048576,19,FALSE)</f>
        <v>-3.2973743130470181</v>
      </c>
      <c r="V30" s="128">
        <f>VLOOKUP($B$9&amp;"-"&amp;$B30,Database!$1:$1048576,20,FALSE)</f>
        <v>19.438225117036431</v>
      </c>
      <c r="W30" s="128">
        <f>VLOOKUP($B$9&amp;"-"&amp;$B30,Database!$1:$1048576,21,FALSE)</f>
        <v>24.654877216508424</v>
      </c>
      <c r="X30" s="128">
        <f>VLOOKUP($B$9&amp;"-"&amp;$B30,Database!$1:$1048576,22,FALSE)</f>
        <v>73.61022976257469</v>
      </c>
      <c r="Y30" s="128">
        <f>VLOOKUP($B$9&amp;"-"&amp;$B30,Database!$1:$1048576,23,FALSE)</f>
        <v>38.714814238335272</v>
      </c>
      <c r="Z30" s="112"/>
      <c r="AA30" s="128">
        <f>VLOOKUP($B$9&amp;"-"&amp;$B30,Database!$1:$1048576,24,FALSE)</f>
        <v>-1.2914340324933358</v>
      </c>
      <c r="AB30" s="128">
        <f>VLOOKUP($B$9&amp;"-"&amp;$B30,Database!$1:$1048576,25,FALSE)</f>
        <v>3.214285714285714</v>
      </c>
      <c r="AC30" s="107"/>
      <c r="AD30" s="129">
        <f>VLOOKUP($B$9&amp;"-"&amp;$B30,Database!$1:$1048576,26,FALSE)</f>
        <v>6.3829787234042548E-2</v>
      </c>
      <c r="AE30" s="129">
        <f>VLOOKUP($B$9&amp;"-"&amp;$B30,Database!$1:$1048576,27,FALSE)</f>
        <v>0.17375886524822695</v>
      </c>
      <c r="AF30" s="129">
        <f>VLOOKUP($B$9&amp;"-"&amp;$B30,Database!$1:$1048576,28,FALSE)</f>
        <v>9.5744680851063829E-2</v>
      </c>
      <c r="AG30" s="129">
        <f>VLOOKUP($B$9&amp;"-"&amp;$B30,Database!$1:$1048576,29,FALSE)</f>
        <v>6.7375886524822695E-2</v>
      </c>
      <c r="AH30" s="129">
        <f>VLOOKUP($B$9&amp;"-"&amp;$B30,Database!$1:$1048576,30,FALSE)</f>
        <v>2.1276595744680851E-2</v>
      </c>
      <c r="AI30" s="129">
        <f>VLOOKUP($B$9&amp;"-"&amp;$B30,Database!$1:$1048576,31,FALSE)</f>
        <v>1.4184397163120567E-2</v>
      </c>
      <c r="AJ30" s="130"/>
      <c r="AK30" s="129">
        <f>VLOOKUP($B$9&amp;"-"&amp;$B30,Database!$1:$1048576,32,FALSE)</f>
        <v>0.10181818181818182</v>
      </c>
      <c r="AL30" s="129">
        <f>VLOOKUP($B$9&amp;"-"&amp;$B30,Database!$1:$1048576,33,FALSE)</f>
        <v>8.3636363636363634E-2</v>
      </c>
      <c r="AM30" s="129">
        <f>VLOOKUP($B$9&amp;"-"&amp;$B30,Database!$1:$1048576,34,FALSE)</f>
        <v>6.9090909090909092E-2</v>
      </c>
      <c r="AN30" s="129">
        <f>VLOOKUP($B$9&amp;"-"&amp;$B30,Database!$1:$1048576,35,FALSE)</f>
        <v>6.1818181818181821E-2</v>
      </c>
      <c r="AO30" s="129">
        <f>VLOOKUP($B$9&amp;"-"&amp;$B30,Database!$1:$1048576,36,FALSE)</f>
        <v>1.4545454545454545E-2</v>
      </c>
      <c r="AP30" s="129">
        <f>VLOOKUP($B$9&amp;"-"&amp;$B30,Database!$1:$1048576,37,FALSE)</f>
        <v>1.090909090909091E-2</v>
      </c>
      <c r="AQ30" s="103"/>
      <c r="AR30" s="129">
        <f>VLOOKUP($B$9&amp;"-"&amp;$B30,Database!$1:$1048576,38,FALSE)</f>
        <v>9.7122302158273388E-2</v>
      </c>
      <c r="AS30" s="129">
        <f>VLOOKUP($B$9&amp;"-"&amp;$B30,Database!$1:$1048576,39,FALSE)</f>
        <v>0.11151079136690648</v>
      </c>
      <c r="AT30" s="129">
        <f>VLOOKUP($B$9&amp;"-"&amp;$B30,Database!$1:$1048576,40,FALSE)</f>
        <v>5.7553956834532377E-2</v>
      </c>
      <c r="AU30" s="129">
        <f>VLOOKUP($B$9&amp;"-"&amp;$B30,Database!$1:$1048576,41,FALSE)</f>
        <v>5.7553956834532377E-2</v>
      </c>
      <c r="AV30" s="129">
        <f>VLOOKUP($B$9&amp;"-"&amp;$B30,Database!$1:$1048576,42,FALSE)</f>
        <v>1.0791366906474821E-2</v>
      </c>
      <c r="AW30" s="129">
        <f>VLOOKUP($B$9&amp;"-"&amp;$B30,Database!$1:$1048576,43,FALSE)</f>
        <v>7.1942446043165471E-3</v>
      </c>
      <c r="AX30" s="103"/>
      <c r="AY30" s="129">
        <f>VLOOKUP($B$9&amp;"-"&amp;$B30,Database!$1:$1048576,44,FALSE)</f>
        <v>0.11594202898550725</v>
      </c>
      <c r="AZ30" s="129">
        <f>VLOOKUP($B$9&amp;"-"&amp;$B30,Database!$1:$1048576,45,FALSE)</f>
        <v>9.420289855072464E-2</v>
      </c>
      <c r="BA30" s="129">
        <f>VLOOKUP($B$9&amp;"-"&amp;$B30,Database!$1:$1048576,46,FALSE)</f>
        <v>4.710144927536232E-2</v>
      </c>
      <c r="BB30" s="129">
        <f>VLOOKUP($B$9&amp;"-"&amp;$B30,Database!$1:$1048576,47,FALSE)</f>
        <v>2.1739130434782608E-2</v>
      </c>
      <c r="BC30" s="129">
        <f>VLOOKUP($B$9&amp;"-"&amp;$B30,Database!$1:$1048576,48,FALSE)</f>
        <v>7.246376811594203E-3</v>
      </c>
      <c r="BD30" s="129">
        <f>VLOOKUP($B$9&amp;"-"&amp;$B30,Database!$1:$1048576,49,FALSE)</f>
        <v>7.246376811594203E-3</v>
      </c>
      <c r="BE30" s="130"/>
      <c r="BF30" s="129">
        <f>VLOOKUP($B$9&amp;"-"&amp;$B30,Database!$1:$1048576,50,FALSE)</f>
        <v>5.1094890510948905E-2</v>
      </c>
      <c r="BG30" s="129">
        <f>VLOOKUP($B$9&amp;"-"&amp;$B30,Database!$1:$1048576,51,FALSE)</f>
        <v>6.9343065693430656E-2</v>
      </c>
      <c r="BH30" s="129">
        <f>VLOOKUP($B$9&amp;"-"&amp;$B30,Database!$1:$1048576,52,FALSE)</f>
        <v>5.8394160583941604E-2</v>
      </c>
      <c r="BI30" s="129">
        <f>VLOOKUP($B$9&amp;"-"&amp;$B30,Database!$1:$1048576,53,FALSE)</f>
        <v>4.0145985401459854E-2</v>
      </c>
      <c r="BJ30" s="129">
        <f>VLOOKUP($B$9&amp;"-"&amp;$B30,Database!$1:$1048576,54,FALSE)</f>
        <v>2.5547445255474453E-2</v>
      </c>
      <c r="BK30" s="129">
        <f>VLOOKUP($B$9&amp;"-"&amp;$B30,Database!$1:$1048576,55,FALSE)</f>
        <v>1.4598540145985401E-2</v>
      </c>
    </row>
    <row r="31" spans="1:63">
      <c r="B31" s="124">
        <v>42705</v>
      </c>
      <c r="D31" s="125">
        <f>VLOOKUP($B$9&amp;"-"&amp;$B31,Database!$1:$1048576,10,FALSE)</f>
        <v>122.83347519455253</v>
      </c>
      <c r="F31" s="127">
        <f>VLOOKUP($B$9&amp;"-"&amp;$B31,Database!$1:$1048576,4,FALSE)</f>
        <v>32.315402201395941</v>
      </c>
      <c r="G31" s="127">
        <f>VLOOKUP($B$9&amp;"-"&amp;$B31,Database!$1:$1048576,5,FALSE)</f>
        <v>10.900997744099076</v>
      </c>
      <c r="H31" s="127">
        <f>VLOOKUP($B$9&amp;"-"&amp;$B31,Database!$1:$1048576,6,FALSE)</f>
        <v>0</v>
      </c>
      <c r="I31" s="127">
        <f>VLOOKUP($B$9&amp;"-"&amp;$B31,Database!$1:$1048576,7,FALSE)</f>
        <v>1.88140869140625</v>
      </c>
      <c r="J31" s="127">
        <f>VLOOKUP($B$9&amp;"-"&amp;$B31,Database!$1:$1048576,8,FALSE)</f>
        <v>6.5284864267437808</v>
      </c>
      <c r="K31" s="127">
        <f>VLOOKUP($B$9&amp;"-"&amp;$B31,Database!$1:$1048576,9,FALSE)</f>
        <v>-9.6473830035276826</v>
      </c>
      <c r="M31" s="128">
        <f>VLOOKUP($B$9&amp;"-"&amp;$B31,Database!$1:$1048576,12,FALSE)</f>
        <v>-2.1317506699571531</v>
      </c>
      <c r="N31" s="128">
        <f>VLOOKUP($B$9&amp;"-"&amp;$B31,Database!$1:$1048576,13,FALSE)</f>
        <v>-3.7790125512876802</v>
      </c>
      <c r="O31" s="128">
        <f>VLOOKUP($B$9&amp;"-"&amp;$B31,Database!$1:$1048576,14,FALSE)</f>
        <v>6.5754212781419863</v>
      </c>
      <c r="P31" s="128">
        <f>VLOOKUP($B$9&amp;"-"&amp;$B31,Database!$1:$1048576,15,FALSE)</f>
        <v>13.299217247800874</v>
      </c>
      <c r="Q31" s="128">
        <f>VLOOKUP($B$9&amp;"-"&amp;$B31,Database!$1:$1048576,16,FALSE)</f>
        <v>40.53808536086845</v>
      </c>
      <c r="R31" s="128">
        <f>VLOOKUP($B$9&amp;"-"&amp;$B31,Database!$1:$1048576,17,FALSE)</f>
        <v>16.462020621054066</v>
      </c>
      <c r="S31" s="112"/>
      <c r="T31" s="128">
        <f>VLOOKUP($B$9&amp;"-"&amp;$B31,Database!$1:$1048576,18,FALSE)</f>
        <v>0.33308604218080401</v>
      </c>
      <c r="U31" s="128">
        <f>VLOOKUP($B$9&amp;"-"&amp;$B31,Database!$1:$1048576,19,FALSE)</f>
        <v>2.4315281079198785</v>
      </c>
      <c r="V31" s="128">
        <f>VLOOKUP($B$9&amp;"-"&amp;$B31,Database!$1:$1048576,20,FALSE)</f>
        <v>23.93677421308422</v>
      </c>
      <c r="W31" s="128">
        <f>VLOOKUP($B$9&amp;"-"&amp;$B31,Database!$1:$1048576,21,FALSE)</f>
        <v>27.951975048827386</v>
      </c>
      <c r="X31" s="128">
        <f>VLOOKUP($B$9&amp;"-"&amp;$B31,Database!$1:$1048576,22,FALSE)</f>
        <v>75.784644733455465</v>
      </c>
      <c r="Y31" s="128">
        <f>VLOOKUP($B$9&amp;"-"&amp;$B31,Database!$1:$1048576,23,FALSE)</f>
        <v>37.402534481975508</v>
      </c>
      <c r="Z31" s="112"/>
      <c r="AA31" s="128">
        <f>VLOOKUP($B$9&amp;"-"&amp;$B31,Database!$1:$1048576,24,FALSE)</f>
        <v>-2.226948778590816</v>
      </c>
      <c r="AB31" s="128">
        <f>VLOOKUP($B$9&amp;"-"&amp;$B31,Database!$1:$1048576,25,FALSE)</f>
        <v>1.8959999999999997</v>
      </c>
      <c r="AC31" s="107"/>
      <c r="AD31" s="129">
        <f>VLOOKUP($B$9&amp;"-"&amp;$B31,Database!$1:$1048576,26,FALSE)</f>
        <v>5.9760956175298807E-2</v>
      </c>
      <c r="AE31" s="129">
        <f>VLOOKUP($B$9&amp;"-"&amp;$B31,Database!$1:$1048576,27,FALSE)</f>
        <v>0.12350597609561753</v>
      </c>
      <c r="AF31" s="129">
        <f>VLOOKUP($B$9&amp;"-"&amp;$B31,Database!$1:$1048576,28,FALSE)</f>
        <v>0.10358565737051793</v>
      </c>
      <c r="AG31" s="129">
        <f>VLOOKUP($B$9&amp;"-"&amp;$B31,Database!$1:$1048576,29,FALSE)</f>
        <v>9.9601593625498003E-2</v>
      </c>
      <c r="AH31" s="129">
        <f>VLOOKUP($B$9&amp;"-"&amp;$B31,Database!$1:$1048576,30,FALSE)</f>
        <v>2.7888446215139442E-2</v>
      </c>
      <c r="AI31" s="129">
        <f>VLOOKUP($B$9&amp;"-"&amp;$B31,Database!$1:$1048576,31,FALSE)</f>
        <v>7.9681274900398405E-3</v>
      </c>
      <c r="AJ31" s="130"/>
      <c r="AK31" s="129">
        <f>VLOOKUP($B$9&amp;"-"&amp;$B31,Database!$1:$1048576,32,FALSE)</f>
        <v>8.6419753086419748E-2</v>
      </c>
      <c r="AL31" s="129">
        <f>VLOOKUP($B$9&amp;"-"&amp;$B31,Database!$1:$1048576,33,FALSE)</f>
        <v>9.0534979423868317E-2</v>
      </c>
      <c r="AM31" s="129">
        <f>VLOOKUP($B$9&amp;"-"&amp;$B31,Database!$1:$1048576,34,FALSE)</f>
        <v>9.0534979423868317E-2</v>
      </c>
      <c r="AN31" s="129">
        <f>VLOOKUP($B$9&amp;"-"&amp;$B31,Database!$1:$1048576,35,FALSE)</f>
        <v>8.2304526748971193E-2</v>
      </c>
      <c r="AO31" s="129">
        <f>VLOOKUP($B$9&amp;"-"&amp;$B31,Database!$1:$1048576,36,FALSE)</f>
        <v>1.646090534979424E-2</v>
      </c>
      <c r="AP31" s="129">
        <f>VLOOKUP($B$9&amp;"-"&amp;$B31,Database!$1:$1048576,37,FALSE)</f>
        <v>1.646090534979424E-2</v>
      </c>
      <c r="AQ31" s="103"/>
      <c r="AR31" s="129">
        <f>VLOOKUP($B$9&amp;"-"&amp;$B31,Database!$1:$1048576,38,FALSE)</f>
        <v>7.0539419087136929E-2</v>
      </c>
      <c r="AS31" s="129">
        <f>VLOOKUP($B$9&amp;"-"&amp;$B31,Database!$1:$1048576,39,FALSE)</f>
        <v>8.2987551867219914E-2</v>
      </c>
      <c r="AT31" s="129">
        <f>VLOOKUP($B$9&amp;"-"&amp;$B31,Database!$1:$1048576,40,FALSE)</f>
        <v>9.1286307053941904E-2</v>
      </c>
      <c r="AU31" s="129">
        <f>VLOOKUP($B$9&amp;"-"&amp;$B31,Database!$1:$1048576,41,FALSE)</f>
        <v>4.5643153526970952E-2</v>
      </c>
      <c r="AV31" s="129">
        <f>VLOOKUP($B$9&amp;"-"&amp;$B31,Database!$1:$1048576,42,FALSE)</f>
        <v>1.6597510373443983E-2</v>
      </c>
      <c r="AW31" s="129">
        <f>VLOOKUP($B$9&amp;"-"&amp;$B31,Database!$1:$1048576,43,FALSE)</f>
        <v>4.1493775933609959E-3</v>
      </c>
      <c r="AX31" s="103"/>
      <c r="AY31" s="129">
        <f>VLOOKUP($B$9&amp;"-"&amp;$B31,Database!$1:$1048576,44,FALSE)</f>
        <v>8.2644628099173556E-2</v>
      </c>
      <c r="AZ31" s="129">
        <f>VLOOKUP($B$9&amp;"-"&amp;$B31,Database!$1:$1048576,45,FALSE)</f>
        <v>0.10743801652892562</v>
      </c>
      <c r="BA31" s="129">
        <f>VLOOKUP($B$9&amp;"-"&amp;$B31,Database!$1:$1048576,46,FALSE)</f>
        <v>7.8512396694214878E-2</v>
      </c>
      <c r="BB31" s="129">
        <f>VLOOKUP($B$9&amp;"-"&amp;$B31,Database!$1:$1048576,47,FALSE)</f>
        <v>1.6528925619834711E-2</v>
      </c>
      <c r="BC31" s="129">
        <f>VLOOKUP($B$9&amp;"-"&amp;$B31,Database!$1:$1048576,48,FALSE)</f>
        <v>8.2644628099173556E-3</v>
      </c>
      <c r="BD31" s="129">
        <f>VLOOKUP($B$9&amp;"-"&amp;$B31,Database!$1:$1048576,49,FALSE)</f>
        <v>0</v>
      </c>
      <c r="BE31" s="130"/>
      <c r="BF31" s="129">
        <f>VLOOKUP($B$9&amp;"-"&amp;$B31,Database!$1:$1048576,50,FALSE)</f>
        <v>5.3719008264462811E-2</v>
      </c>
      <c r="BG31" s="129">
        <f>VLOOKUP($B$9&amp;"-"&amp;$B31,Database!$1:$1048576,51,FALSE)</f>
        <v>4.5454545454545456E-2</v>
      </c>
      <c r="BH31" s="129">
        <f>VLOOKUP($B$9&amp;"-"&amp;$B31,Database!$1:$1048576,52,FALSE)</f>
        <v>7.8512396694214878E-2</v>
      </c>
      <c r="BI31" s="129">
        <f>VLOOKUP($B$9&amp;"-"&amp;$B31,Database!$1:$1048576,53,FALSE)</f>
        <v>4.1322314049586778E-2</v>
      </c>
      <c r="BJ31" s="129">
        <f>VLOOKUP($B$9&amp;"-"&amp;$B31,Database!$1:$1048576,54,FALSE)</f>
        <v>3.3057851239669422E-2</v>
      </c>
      <c r="BK31" s="129">
        <f>VLOOKUP($B$9&amp;"-"&amp;$B31,Database!$1:$1048576,55,FALSE)</f>
        <v>1.2396694214876033E-2</v>
      </c>
    </row>
    <row r="32" spans="1:63">
      <c r="B32" s="124">
        <v>42795</v>
      </c>
      <c r="D32" s="125">
        <f>VLOOKUP($B$9&amp;"-"&amp;$B32,Database!$1:$1048576,10,FALSE)</f>
        <v>126.8554633471646</v>
      </c>
      <c r="F32" s="127">
        <f>VLOOKUP($B$9&amp;"-"&amp;$B32,Database!$1:$1048576,4,FALSE)</f>
        <v>32.091389611060414</v>
      </c>
      <c r="G32" s="127">
        <f>VLOOKUP($B$9&amp;"-"&amp;$B32,Database!$1:$1048576,5,FALSE)</f>
        <v>14.057953547631755</v>
      </c>
      <c r="H32" s="127">
        <f>VLOOKUP($B$9&amp;"-"&amp;$B32,Database!$1:$1048576,6,FALSE)</f>
        <v>3.650074895404694</v>
      </c>
      <c r="I32" s="127">
        <f>VLOOKUP($B$9&amp;"-"&amp;$B32,Database!$1:$1048576,7,FALSE)</f>
        <v>5.7777777777777795</v>
      </c>
      <c r="J32" s="127">
        <f>VLOOKUP($B$9&amp;"-"&amp;$B32,Database!$1:$1048576,8,FALSE)</f>
        <v>28.492966718892589</v>
      </c>
      <c r="K32" s="127">
        <f>VLOOKUP($B$9&amp;"-"&amp;$B32,Database!$1:$1048576,9,FALSE)</f>
        <v>-18.071314199135692</v>
      </c>
      <c r="M32" s="128">
        <f>VLOOKUP($B$9&amp;"-"&amp;$B32,Database!$1:$1048576,12,FALSE)</f>
        <v>15.245949622079513</v>
      </c>
      <c r="N32" s="128">
        <f>VLOOKUP($B$9&amp;"-"&amp;$B32,Database!$1:$1048576,13,FALSE)</f>
        <v>0.76617138134674023</v>
      </c>
      <c r="O32" s="128">
        <f>VLOOKUP($B$9&amp;"-"&amp;$B32,Database!$1:$1048576,14,FALSE)</f>
        <v>6.7371429555276263</v>
      </c>
      <c r="P32" s="128">
        <f>VLOOKUP($B$9&amp;"-"&amp;$B32,Database!$1:$1048576,15,FALSE)</f>
        <v>11.184380434221174</v>
      </c>
      <c r="Q32" s="128">
        <f>VLOOKUP($B$9&amp;"-"&amp;$B32,Database!$1:$1048576,16,FALSE)</f>
        <v>41.321602589487092</v>
      </c>
      <c r="R32" s="128">
        <f>VLOOKUP($B$9&amp;"-"&amp;$B32,Database!$1:$1048576,17,FALSE)</f>
        <v>13.699832991856198</v>
      </c>
      <c r="S32" s="112"/>
      <c r="T32" s="128">
        <f>VLOOKUP($B$9&amp;"-"&amp;$B32,Database!$1:$1048576,18,FALSE)</f>
        <v>-0.71968457843356681</v>
      </c>
      <c r="U32" s="128">
        <f>VLOOKUP($B$9&amp;"-"&amp;$B32,Database!$1:$1048576,19,FALSE)</f>
        <v>0.23415574800709271</v>
      </c>
      <c r="V32" s="128">
        <f>VLOOKUP($B$9&amp;"-"&amp;$B32,Database!$1:$1048576,20,FALSE)</f>
        <v>22.917993836194277</v>
      </c>
      <c r="W32" s="128">
        <f>VLOOKUP($B$9&amp;"-"&amp;$B32,Database!$1:$1048576,21,FALSE)</f>
        <v>27.105249565262305</v>
      </c>
      <c r="X32" s="128">
        <f>VLOOKUP($B$9&amp;"-"&amp;$B32,Database!$1:$1048576,22,FALSE)</f>
        <v>72.726020557497279</v>
      </c>
      <c r="Y32" s="128">
        <f>VLOOKUP($B$9&amp;"-"&amp;$B32,Database!$1:$1048576,23,FALSE)</f>
        <v>33.592741171811788</v>
      </c>
      <c r="Z32" s="112"/>
      <c r="AA32" s="128">
        <f>VLOOKUP($B$9&amp;"-"&amp;$B32,Database!$1:$1048576,24,FALSE)</f>
        <v>-0.72942953452817372</v>
      </c>
      <c r="AB32" s="128">
        <f>VLOOKUP($B$9&amp;"-"&amp;$B32,Database!$1:$1048576,25,FALSE)</f>
        <v>1.0404280618311537</v>
      </c>
      <c r="AC32" s="107"/>
      <c r="AD32" s="129">
        <f>VLOOKUP($B$9&amp;"-"&amp;$B32,Database!$1:$1048576,26,FALSE)</f>
        <v>4.3103448275862072E-2</v>
      </c>
      <c r="AE32" s="129">
        <f>VLOOKUP($B$9&amp;"-"&amp;$B32,Database!$1:$1048576,27,FALSE)</f>
        <v>0.18534482758620691</v>
      </c>
      <c r="AF32" s="129">
        <f>VLOOKUP($B$9&amp;"-"&amp;$B32,Database!$1:$1048576,28,FALSE)</f>
        <v>0.11206896551724138</v>
      </c>
      <c r="AG32" s="129">
        <f>VLOOKUP($B$9&amp;"-"&amp;$B32,Database!$1:$1048576,29,FALSE)</f>
        <v>3.8793103448275863E-2</v>
      </c>
      <c r="AH32" s="129">
        <f>VLOOKUP($B$9&amp;"-"&amp;$B32,Database!$1:$1048576,30,FALSE)</f>
        <v>2.5862068965517241E-2</v>
      </c>
      <c r="AI32" s="129">
        <f>VLOOKUP($B$9&amp;"-"&amp;$B32,Database!$1:$1048576,31,FALSE)</f>
        <v>8.6206896551724137E-3</v>
      </c>
      <c r="AJ32" s="130"/>
      <c r="AK32" s="129">
        <f>VLOOKUP($B$9&amp;"-"&amp;$B32,Database!$1:$1048576,32,FALSE)</f>
        <v>8.6956521739130432E-2</v>
      </c>
      <c r="AL32" s="129">
        <f>VLOOKUP($B$9&amp;"-"&amp;$B32,Database!$1:$1048576,33,FALSE)</f>
        <v>0.10869565217391304</v>
      </c>
      <c r="AM32" s="129">
        <f>VLOOKUP($B$9&amp;"-"&amp;$B32,Database!$1:$1048576,34,FALSE)</f>
        <v>5.6521739130434782E-2</v>
      </c>
      <c r="AN32" s="129">
        <f>VLOOKUP($B$9&amp;"-"&amp;$B32,Database!$1:$1048576,35,FALSE)</f>
        <v>4.7826086956521741E-2</v>
      </c>
      <c r="AO32" s="129">
        <f>VLOOKUP($B$9&amp;"-"&amp;$B32,Database!$1:$1048576,36,FALSE)</f>
        <v>8.6956521739130436E-3</v>
      </c>
      <c r="AP32" s="129">
        <f>VLOOKUP($B$9&amp;"-"&amp;$B32,Database!$1:$1048576,37,FALSE)</f>
        <v>8.6956521739130436E-3</v>
      </c>
      <c r="AQ32" s="103"/>
      <c r="AR32" s="129">
        <f>VLOOKUP($B$9&amp;"-"&amp;$B32,Database!$1:$1048576,38,FALSE)</f>
        <v>9.9137931034482762E-2</v>
      </c>
      <c r="AS32" s="129">
        <f>VLOOKUP($B$9&amp;"-"&amp;$B32,Database!$1:$1048576,39,FALSE)</f>
        <v>9.4827586206896547E-2</v>
      </c>
      <c r="AT32" s="129">
        <f>VLOOKUP($B$9&amp;"-"&amp;$B32,Database!$1:$1048576,40,FALSE)</f>
        <v>7.7586206896551727E-2</v>
      </c>
      <c r="AU32" s="129">
        <f>VLOOKUP($B$9&amp;"-"&amp;$B32,Database!$1:$1048576,41,FALSE)</f>
        <v>4.3103448275862072E-2</v>
      </c>
      <c r="AV32" s="129">
        <f>VLOOKUP($B$9&amp;"-"&amp;$B32,Database!$1:$1048576,42,FALSE)</f>
        <v>1.2931034482758621E-2</v>
      </c>
      <c r="AW32" s="129">
        <f>VLOOKUP($B$9&amp;"-"&amp;$B32,Database!$1:$1048576,43,FALSE)</f>
        <v>0</v>
      </c>
      <c r="AX32" s="103"/>
      <c r="AY32" s="129">
        <f>VLOOKUP($B$9&amp;"-"&amp;$B32,Database!$1:$1048576,44,FALSE)</f>
        <v>9.2105263157894732E-2</v>
      </c>
      <c r="AZ32" s="129">
        <f>VLOOKUP($B$9&amp;"-"&amp;$B32,Database!$1:$1048576,45,FALSE)</f>
        <v>0.12719298245614036</v>
      </c>
      <c r="BA32" s="129">
        <f>VLOOKUP($B$9&amp;"-"&amp;$B32,Database!$1:$1048576,46,FALSE)</f>
        <v>5.2631578947368418E-2</v>
      </c>
      <c r="BB32" s="129">
        <f>VLOOKUP($B$9&amp;"-"&amp;$B32,Database!$1:$1048576,47,FALSE)</f>
        <v>1.7543859649122806E-2</v>
      </c>
      <c r="BC32" s="129">
        <f>VLOOKUP($B$9&amp;"-"&amp;$B32,Database!$1:$1048576,48,FALSE)</f>
        <v>4.3859649122807015E-3</v>
      </c>
      <c r="BD32" s="129">
        <f>VLOOKUP($B$9&amp;"-"&amp;$B32,Database!$1:$1048576,49,FALSE)</f>
        <v>4.3859649122807015E-3</v>
      </c>
      <c r="BE32" s="130"/>
      <c r="BF32" s="129">
        <f>VLOOKUP($B$9&amp;"-"&amp;$B32,Database!$1:$1048576,50,FALSE)</f>
        <v>6.0869565217391307E-2</v>
      </c>
      <c r="BG32" s="129">
        <f>VLOOKUP($B$9&amp;"-"&amp;$B32,Database!$1:$1048576,51,FALSE)</f>
        <v>7.8260869565217397E-2</v>
      </c>
      <c r="BH32" s="129">
        <f>VLOOKUP($B$9&amp;"-"&amp;$B32,Database!$1:$1048576,52,FALSE)</f>
        <v>5.6521739130434782E-2</v>
      </c>
      <c r="BI32" s="129">
        <f>VLOOKUP($B$9&amp;"-"&amp;$B32,Database!$1:$1048576,53,FALSE)</f>
        <v>4.3478260869565216E-2</v>
      </c>
      <c r="BJ32" s="129">
        <f>VLOOKUP($B$9&amp;"-"&amp;$B32,Database!$1:$1048576,54,FALSE)</f>
        <v>3.9130434782608699E-2</v>
      </c>
      <c r="BK32" s="129">
        <f>VLOOKUP($B$9&amp;"-"&amp;$B32,Database!$1:$1048576,55,FALSE)</f>
        <v>4.3478260869565218E-3</v>
      </c>
    </row>
    <row r="33" spans="2:63">
      <c r="B33" s="124">
        <v>42887</v>
      </c>
      <c r="D33" s="125">
        <f>VLOOKUP($B$9&amp;"-"&amp;$B33,Database!$1:$1048576,10,FALSE)</f>
        <v>127.99685251798562</v>
      </c>
      <c r="F33" s="127">
        <f>VLOOKUP($B$9&amp;"-"&amp;$B33,Database!$1:$1048576,4,FALSE)</f>
        <v>36.52168367346939</v>
      </c>
      <c r="G33" s="127">
        <f>VLOOKUP($B$9&amp;"-"&amp;$B33,Database!$1:$1048576,5,FALSE)</f>
        <v>14.853316326530614</v>
      </c>
      <c r="H33" s="127">
        <f>VLOOKUP($B$9&amp;"-"&amp;$B33,Database!$1:$1048576,6,FALSE)</f>
        <v>2.7971938775510208</v>
      </c>
      <c r="I33" s="127">
        <f>VLOOKUP($B$9&amp;"-"&amp;$B33,Database!$1:$1048576,7,FALSE)</f>
        <v>9.2852336835567542</v>
      </c>
      <c r="J33" s="127">
        <f>VLOOKUP($B$9&amp;"-"&amp;$B33,Database!$1:$1048576,8,FALSE)</f>
        <v>11.434948979591839</v>
      </c>
      <c r="K33" s="127">
        <f>VLOOKUP($B$9&amp;"-"&amp;$B33,Database!$1:$1048576,9,FALSE)</f>
        <v>-14.081632653061224</v>
      </c>
      <c r="M33" s="128">
        <f>VLOOKUP($B$9&amp;"-"&amp;$B33,Database!$1:$1048576,12,FALSE)</f>
        <v>2.3214285714285703</v>
      </c>
      <c r="N33" s="128">
        <f>VLOOKUP($B$9&amp;"-"&amp;$B33,Database!$1:$1048576,13,FALSE)</f>
        <v>-0.4400510204081628</v>
      </c>
      <c r="O33" s="128">
        <f>VLOOKUP($B$9&amp;"-"&amp;$B33,Database!$1:$1048576,14,FALSE)</f>
        <v>7.0982142857142856</v>
      </c>
      <c r="P33" s="128">
        <f>VLOOKUP($B$9&amp;"-"&amp;$B33,Database!$1:$1048576,15,FALSE)</f>
        <v>0.40178571428571497</v>
      </c>
      <c r="Q33" s="128">
        <f>VLOOKUP($B$9&amp;"-"&amp;$B33,Database!$1:$1048576,16,FALSE)</f>
        <v>39.326530612244902</v>
      </c>
      <c r="R33" s="128">
        <f>VLOOKUP($B$9&amp;"-"&amp;$B33,Database!$1:$1048576,17,FALSE)</f>
        <v>10.469387755102041</v>
      </c>
      <c r="S33" s="112"/>
      <c r="T33" s="128">
        <f>VLOOKUP($B$9&amp;"-"&amp;$B33,Database!$1:$1048576,18,FALSE)</f>
        <v>3.8303571428571428</v>
      </c>
      <c r="U33" s="128">
        <f>VLOOKUP($B$9&amp;"-"&amp;$B33,Database!$1:$1048576,19,FALSE)</f>
        <v>11.540816326530614</v>
      </c>
      <c r="V33" s="128">
        <f>VLOOKUP($B$9&amp;"-"&amp;$B33,Database!$1:$1048576,20,FALSE)</f>
        <v>25.484693877551017</v>
      </c>
      <c r="W33" s="128">
        <f>VLOOKUP($B$9&amp;"-"&amp;$B33,Database!$1:$1048576,21,FALSE)</f>
        <v>14.530612244897958</v>
      </c>
      <c r="X33" s="128">
        <f>VLOOKUP($B$9&amp;"-"&amp;$B33,Database!$1:$1048576,22,FALSE)</f>
        <v>79.565051020408177</v>
      </c>
      <c r="Y33" s="128">
        <f>VLOOKUP($B$9&amp;"-"&amp;$B33,Database!$1:$1048576,23,FALSE)</f>
        <v>38.176020408163275</v>
      </c>
      <c r="Z33" s="112"/>
      <c r="AA33" s="128">
        <f>VLOOKUP($B$9&amp;"-"&amp;$B33,Database!$1:$1048576,24,FALSE)</f>
        <v>-0.40625499493846251</v>
      </c>
      <c r="AB33" s="128">
        <f>VLOOKUP($B$9&amp;"-"&amp;$B33,Database!$1:$1048576,25,FALSE)</f>
        <v>1.0314049586776861</v>
      </c>
      <c r="AC33" s="107"/>
      <c r="AD33" s="129">
        <f>VLOOKUP($B$9&amp;"-"&amp;$B33,Database!$1:$1048576,26,FALSE)</f>
        <v>7.4906367041198504E-2</v>
      </c>
      <c r="AE33" s="129">
        <f>VLOOKUP($B$9&amp;"-"&amp;$B33,Database!$1:$1048576,27,FALSE)</f>
        <v>0.13857677902621723</v>
      </c>
      <c r="AF33" s="129">
        <f>VLOOKUP($B$9&amp;"-"&amp;$B33,Database!$1:$1048576,28,FALSE)</f>
        <v>0.10861423220973783</v>
      </c>
      <c r="AG33" s="129">
        <f>VLOOKUP($B$9&amp;"-"&amp;$B33,Database!$1:$1048576,29,FALSE)</f>
        <v>4.8689138576779027E-2</v>
      </c>
      <c r="AH33" s="129">
        <f>VLOOKUP($B$9&amp;"-"&amp;$B33,Database!$1:$1048576,30,FALSE)</f>
        <v>1.8726591760299626E-2</v>
      </c>
      <c r="AI33" s="129">
        <f>VLOOKUP($B$9&amp;"-"&amp;$B33,Database!$1:$1048576,31,FALSE)</f>
        <v>1.8726591760299626E-2</v>
      </c>
      <c r="AJ33" s="130"/>
      <c r="AK33" s="129">
        <f>VLOOKUP($B$9&amp;"-"&amp;$B33,Database!$1:$1048576,32,FALSE)</f>
        <v>9.6899224806201556E-2</v>
      </c>
      <c r="AL33" s="129">
        <f>VLOOKUP($B$9&amp;"-"&amp;$B33,Database!$1:$1048576,33,FALSE)</f>
        <v>0.12403100775193798</v>
      </c>
      <c r="AM33" s="129">
        <f>VLOOKUP($B$9&amp;"-"&amp;$B33,Database!$1:$1048576,34,FALSE)</f>
        <v>5.4263565891472867E-2</v>
      </c>
      <c r="AN33" s="129">
        <f>VLOOKUP($B$9&amp;"-"&amp;$B33,Database!$1:$1048576,35,FALSE)</f>
        <v>4.6511627906976744E-2</v>
      </c>
      <c r="AO33" s="129">
        <f>VLOOKUP($B$9&amp;"-"&amp;$B33,Database!$1:$1048576,36,FALSE)</f>
        <v>3.875968992248062E-3</v>
      </c>
      <c r="AP33" s="129">
        <f>VLOOKUP($B$9&amp;"-"&amp;$B33,Database!$1:$1048576,37,FALSE)</f>
        <v>7.7519379844961239E-3</v>
      </c>
      <c r="AQ33" s="103"/>
      <c r="AR33" s="129">
        <f>VLOOKUP($B$9&amp;"-"&amp;$B33,Database!$1:$1048576,38,FALSE)</f>
        <v>9.3385214007782102E-2</v>
      </c>
      <c r="AS33" s="129">
        <f>VLOOKUP($B$9&amp;"-"&amp;$B33,Database!$1:$1048576,39,FALSE)</f>
        <v>8.171206225680934E-2</v>
      </c>
      <c r="AT33" s="129">
        <f>VLOOKUP($B$9&amp;"-"&amp;$B33,Database!$1:$1048576,40,FALSE)</f>
        <v>7.3929961089494164E-2</v>
      </c>
      <c r="AU33" s="129">
        <f>VLOOKUP($B$9&amp;"-"&amp;$B33,Database!$1:$1048576,41,FALSE)</f>
        <v>4.6692607003891051E-2</v>
      </c>
      <c r="AV33" s="129">
        <f>VLOOKUP($B$9&amp;"-"&amp;$B33,Database!$1:$1048576,42,FALSE)</f>
        <v>7.7821011673151752E-3</v>
      </c>
      <c r="AW33" s="129">
        <f>VLOOKUP($B$9&amp;"-"&amp;$B33,Database!$1:$1048576,43,FALSE)</f>
        <v>7.7821011673151752E-3</v>
      </c>
      <c r="AX33" s="103"/>
      <c r="AY33" s="129">
        <f>VLOOKUP($B$9&amp;"-"&amp;$B33,Database!$1:$1048576,44,FALSE)</f>
        <v>8.5603112840466927E-2</v>
      </c>
      <c r="AZ33" s="129">
        <f>VLOOKUP($B$9&amp;"-"&amp;$B33,Database!$1:$1048576,45,FALSE)</f>
        <v>0.14007782101167315</v>
      </c>
      <c r="BA33" s="129">
        <f>VLOOKUP($B$9&amp;"-"&amp;$B33,Database!$1:$1048576,46,FALSE)</f>
        <v>4.6692607003891051E-2</v>
      </c>
      <c r="BB33" s="129">
        <f>VLOOKUP($B$9&amp;"-"&amp;$B33,Database!$1:$1048576,47,FALSE)</f>
        <v>1.9455252918287938E-2</v>
      </c>
      <c r="BC33" s="129">
        <f>VLOOKUP($B$9&amp;"-"&amp;$B33,Database!$1:$1048576,48,FALSE)</f>
        <v>0</v>
      </c>
      <c r="BD33" s="129">
        <f>VLOOKUP($B$9&amp;"-"&amp;$B33,Database!$1:$1048576,49,FALSE)</f>
        <v>0</v>
      </c>
      <c r="BE33" s="130"/>
      <c r="BF33" s="129">
        <f>VLOOKUP($B$9&amp;"-"&amp;$B33,Database!$1:$1048576,50,FALSE)</f>
        <v>8.5603112840466927E-2</v>
      </c>
      <c r="BG33" s="129">
        <f>VLOOKUP($B$9&amp;"-"&amp;$B33,Database!$1:$1048576,51,FALSE)</f>
        <v>4.6692607003891051E-2</v>
      </c>
      <c r="BH33" s="129">
        <f>VLOOKUP($B$9&amp;"-"&amp;$B33,Database!$1:$1048576,52,FALSE)</f>
        <v>5.4474708171206226E-2</v>
      </c>
      <c r="BI33" s="129">
        <f>VLOOKUP($B$9&amp;"-"&amp;$B33,Database!$1:$1048576,53,FALSE)</f>
        <v>3.5019455252918288E-2</v>
      </c>
      <c r="BJ33" s="129">
        <f>VLOOKUP($B$9&amp;"-"&amp;$B33,Database!$1:$1048576,54,FALSE)</f>
        <v>1.9455252918287938E-2</v>
      </c>
      <c r="BK33" s="129">
        <f>VLOOKUP($B$9&amp;"-"&amp;$B33,Database!$1:$1048576,55,FALSE)</f>
        <v>1.556420233463035E-2</v>
      </c>
    </row>
    <row r="34" spans="2:63">
      <c r="B34" s="124">
        <v>42979</v>
      </c>
      <c r="D34" s="125">
        <f>VLOOKUP($B$9&amp;"-"&amp;$B34,Database!$1:$1048576,10,FALSE)</f>
        <v>133.83557189244314</v>
      </c>
      <c r="F34" s="127">
        <f>VLOOKUP($B$9&amp;"-"&amp;$B34,Database!$1:$1048576,4,FALSE)</f>
        <v>38.702541904235247</v>
      </c>
      <c r="G34" s="127">
        <f>VLOOKUP($B$9&amp;"-"&amp;$B34,Database!$1:$1048576,5,FALSE)</f>
        <v>23.508323639900077</v>
      </c>
      <c r="H34" s="127">
        <f>VLOOKUP($B$9&amp;"-"&amp;$B34,Database!$1:$1048576,6,FALSE)</f>
        <v>8.7736694571041731</v>
      </c>
      <c r="I34" s="127">
        <f>VLOOKUP($B$9&amp;"-"&amp;$B34,Database!$1:$1048576,7,FALSE)</f>
        <v>10.104989423431466</v>
      </c>
      <c r="J34" s="127">
        <f>VLOOKUP($B$9&amp;"-"&amp;$B34,Database!$1:$1048576,8,FALSE)</f>
        <v>14.340878320398161</v>
      </c>
      <c r="K34" s="127">
        <f>VLOOKUP($B$9&amp;"-"&amp;$B34,Database!$1:$1048576,9,FALSE)</f>
        <v>-10.016971453633609</v>
      </c>
      <c r="M34" s="128">
        <f>VLOOKUP($B$9&amp;"-"&amp;$B34,Database!$1:$1048576,12,FALSE)</f>
        <v>12.715061728395064</v>
      </c>
      <c r="N34" s="128">
        <f>VLOOKUP($B$9&amp;"-"&amp;$B34,Database!$1:$1048576,13,FALSE)</f>
        <v>6.9931406485591125</v>
      </c>
      <c r="O34" s="128">
        <f>VLOOKUP($B$9&amp;"-"&amp;$B34,Database!$1:$1048576,14,FALSE)</f>
        <v>14.324759196808392</v>
      </c>
      <c r="P34" s="128">
        <f>VLOOKUP($B$9&amp;"-"&amp;$B34,Database!$1:$1048576,15,FALSE)</f>
        <v>12.30197579209683</v>
      </c>
      <c r="Q34" s="128">
        <f>VLOOKUP($B$9&amp;"-"&amp;$B34,Database!$1:$1048576,16,FALSE)</f>
        <v>41.197273662551446</v>
      </c>
      <c r="R34" s="128">
        <f>VLOOKUP($B$9&amp;"-"&amp;$B34,Database!$1:$1048576,17,FALSE)</f>
        <v>17.736703306961658</v>
      </c>
      <c r="S34" s="112"/>
      <c r="T34" s="128">
        <f>VLOOKUP($B$9&amp;"-"&amp;$B34,Database!$1:$1048576,18,FALSE)</f>
        <v>-6.3137755102040831</v>
      </c>
      <c r="U34" s="128">
        <f>VLOOKUP($B$9&amp;"-"&amp;$B34,Database!$1:$1048576,19,FALSE)</f>
        <v>9.1949588477366255</v>
      </c>
      <c r="V34" s="128">
        <f>VLOOKUP($B$9&amp;"-"&amp;$B34,Database!$1:$1048576,20,FALSE)</f>
        <v>31.811093784807305</v>
      </c>
      <c r="W34" s="128">
        <f>VLOOKUP($B$9&amp;"-"&amp;$B34,Database!$1:$1048576,21,FALSE)</f>
        <v>25.414828817475325</v>
      </c>
      <c r="X34" s="128">
        <f>VLOOKUP($B$9&amp;"-"&amp;$B34,Database!$1:$1048576,22,FALSE)</f>
        <v>75.494331065759638</v>
      </c>
      <c r="Y34" s="128">
        <f>VLOOKUP($B$9&amp;"-"&amp;$B34,Database!$1:$1048576,23,FALSE)</f>
        <v>37.367743238807101</v>
      </c>
      <c r="Z34" s="112"/>
      <c r="AA34" s="128">
        <f>VLOOKUP($B$9&amp;"-"&amp;$B34,Database!$1:$1048576,24,FALSE)</f>
        <v>-1.2753924284395199</v>
      </c>
      <c r="AB34" s="128">
        <f>VLOOKUP($B$9&amp;"-"&amp;$B34,Database!$1:$1048576,25,FALSE)</f>
        <v>0.49245921822099104</v>
      </c>
      <c r="AC34" s="107"/>
      <c r="AD34" s="129">
        <f>VLOOKUP($B$9&amp;"-"&amp;$B34,Database!$1:$1048576,26,FALSE)</f>
        <v>8.4821428571428575E-2</v>
      </c>
      <c r="AE34" s="129">
        <f>VLOOKUP($B$9&amp;"-"&amp;$B34,Database!$1:$1048576,27,FALSE)</f>
        <v>0.14285714285714285</v>
      </c>
      <c r="AF34" s="129">
        <f>VLOOKUP($B$9&amp;"-"&amp;$B34,Database!$1:$1048576,28,FALSE)</f>
        <v>8.0357142857142863E-2</v>
      </c>
      <c r="AG34" s="129">
        <f>VLOOKUP($B$9&amp;"-"&amp;$B34,Database!$1:$1048576,29,FALSE)</f>
        <v>7.1428571428571425E-2</v>
      </c>
      <c r="AH34" s="129">
        <f>VLOOKUP($B$9&amp;"-"&amp;$B34,Database!$1:$1048576,30,FALSE)</f>
        <v>8.9285714285714281E-3</v>
      </c>
      <c r="AI34" s="129">
        <f>VLOOKUP($B$9&amp;"-"&amp;$B34,Database!$1:$1048576,31,FALSE)</f>
        <v>8.9285714285714281E-3</v>
      </c>
      <c r="AJ34" s="130"/>
      <c r="AK34" s="129">
        <f>VLOOKUP($B$9&amp;"-"&amp;$B34,Database!$1:$1048576,32,FALSE)</f>
        <v>8.6363636363636365E-2</v>
      </c>
      <c r="AL34" s="129">
        <f>VLOOKUP($B$9&amp;"-"&amp;$B34,Database!$1:$1048576,33,FALSE)</f>
        <v>0.12727272727272726</v>
      </c>
      <c r="AM34" s="129">
        <f>VLOOKUP($B$9&amp;"-"&amp;$B34,Database!$1:$1048576,34,FALSE)</f>
        <v>0.05</v>
      </c>
      <c r="AN34" s="129">
        <f>VLOOKUP($B$9&amp;"-"&amp;$B34,Database!$1:$1048576,35,FALSE)</f>
        <v>3.6363636363636362E-2</v>
      </c>
      <c r="AO34" s="129">
        <f>VLOOKUP($B$9&amp;"-"&amp;$B34,Database!$1:$1048576,36,FALSE)</f>
        <v>1.3636363636363636E-2</v>
      </c>
      <c r="AP34" s="129">
        <f>VLOOKUP($B$9&amp;"-"&amp;$B34,Database!$1:$1048576,37,FALSE)</f>
        <v>4.5454545454545452E-3</v>
      </c>
      <c r="AQ34" s="103"/>
      <c r="AR34" s="129">
        <f>VLOOKUP($B$9&amp;"-"&amp;$B34,Database!$1:$1048576,38,FALSE)</f>
        <v>0.12162162162162163</v>
      </c>
      <c r="AS34" s="129">
        <f>VLOOKUP($B$9&amp;"-"&amp;$B34,Database!$1:$1048576,39,FALSE)</f>
        <v>9.90990990990991E-2</v>
      </c>
      <c r="AT34" s="129">
        <f>VLOOKUP($B$9&amp;"-"&amp;$B34,Database!$1:$1048576,40,FALSE)</f>
        <v>7.2072072072072071E-2</v>
      </c>
      <c r="AU34" s="129">
        <f>VLOOKUP($B$9&amp;"-"&amp;$B34,Database!$1:$1048576,41,FALSE)</f>
        <v>4.0540540540540543E-2</v>
      </c>
      <c r="AV34" s="129">
        <f>VLOOKUP($B$9&amp;"-"&amp;$B34,Database!$1:$1048576,42,FALSE)</f>
        <v>1.8018018018018018E-2</v>
      </c>
      <c r="AW34" s="129">
        <f>VLOOKUP($B$9&amp;"-"&amp;$B34,Database!$1:$1048576,43,FALSE)</f>
        <v>1.3513513513513514E-2</v>
      </c>
      <c r="AX34" s="103"/>
      <c r="AY34" s="129">
        <f>VLOOKUP($B$9&amp;"-"&amp;$B34,Database!$1:$1048576,44,FALSE)</f>
        <v>9.5890410958904104E-2</v>
      </c>
      <c r="AZ34" s="129">
        <f>VLOOKUP($B$9&amp;"-"&amp;$B34,Database!$1:$1048576,45,FALSE)</f>
        <v>0.1095890410958904</v>
      </c>
      <c r="BA34" s="129">
        <f>VLOOKUP($B$9&amp;"-"&amp;$B34,Database!$1:$1048576,46,FALSE)</f>
        <v>5.4794520547945202E-2</v>
      </c>
      <c r="BB34" s="129">
        <f>VLOOKUP($B$9&amp;"-"&amp;$B34,Database!$1:$1048576,47,FALSE)</f>
        <v>3.1963470319634701E-2</v>
      </c>
      <c r="BC34" s="129">
        <f>VLOOKUP($B$9&amp;"-"&amp;$B34,Database!$1:$1048576,48,FALSE)</f>
        <v>4.5662100456621002E-3</v>
      </c>
      <c r="BD34" s="129">
        <f>VLOOKUP($B$9&amp;"-"&amp;$B34,Database!$1:$1048576,49,FALSE)</f>
        <v>0</v>
      </c>
      <c r="BE34" s="130"/>
      <c r="BF34" s="129">
        <f>VLOOKUP($B$9&amp;"-"&amp;$B34,Database!$1:$1048576,50,FALSE)</f>
        <v>6.8807339449541288E-2</v>
      </c>
      <c r="BG34" s="129">
        <f>VLOOKUP($B$9&amp;"-"&amp;$B34,Database!$1:$1048576,51,FALSE)</f>
        <v>6.8807339449541288E-2</v>
      </c>
      <c r="BH34" s="129">
        <f>VLOOKUP($B$9&amp;"-"&amp;$B34,Database!$1:$1048576,52,FALSE)</f>
        <v>3.669724770642202E-2</v>
      </c>
      <c r="BI34" s="129">
        <f>VLOOKUP($B$9&amp;"-"&amp;$B34,Database!$1:$1048576,53,FALSE)</f>
        <v>4.5871559633027525E-2</v>
      </c>
      <c r="BJ34" s="129">
        <f>VLOOKUP($B$9&amp;"-"&amp;$B34,Database!$1:$1048576,54,FALSE)</f>
        <v>4.1284403669724773E-2</v>
      </c>
      <c r="BK34" s="129">
        <f>VLOOKUP($B$9&amp;"-"&amp;$B34,Database!$1:$1048576,55,FALSE)</f>
        <v>4.5871559633027525E-3</v>
      </c>
    </row>
    <row r="35" spans="2:63">
      <c r="B35" s="124">
        <v>43070</v>
      </c>
      <c r="D35" s="125">
        <f>VLOOKUP($B$9&amp;"-"&amp;$B35,Database!$1:$1048576,10,FALSE)</f>
        <v>132.00593427544862</v>
      </c>
      <c r="F35" s="127">
        <f>VLOOKUP($B$9&amp;"-"&amp;$B35,Database!$1:$1048576,4,FALSE)</f>
        <v>35.588046762919326</v>
      </c>
      <c r="G35" s="127">
        <f>VLOOKUP($B$9&amp;"-"&amp;$B35,Database!$1:$1048576,5,FALSE)</f>
        <v>18.26562070754861</v>
      </c>
      <c r="H35" s="127">
        <f>VLOOKUP($B$9&amp;"-"&amp;$B35,Database!$1:$1048576,6,FALSE)</f>
        <v>4.3954702237416443</v>
      </c>
      <c r="I35" s="127">
        <f>VLOOKUP($B$9&amp;"-"&amp;$B35,Database!$1:$1048576,7,FALSE)</f>
        <v>9.7718548110233776</v>
      </c>
      <c r="J35" s="127">
        <f>VLOOKUP($B$9&amp;"-"&amp;$B35,Database!$1:$1048576,8,FALSE)</f>
        <v>9.5448856872500834</v>
      </c>
      <c r="K35" s="127">
        <f>VLOOKUP($B$9&amp;"-"&amp;$B35,Database!$1:$1048576,9,FALSE)</f>
        <v>-5.5706480266170129</v>
      </c>
      <c r="M35" s="128">
        <f>VLOOKUP($B$9&amp;"-"&amp;$B35,Database!$1:$1048576,12,FALSE)</f>
        <v>13.827444221009289</v>
      </c>
      <c r="N35" s="128">
        <f>VLOOKUP($B$9&amp;"-"&amp;$B35,Database!$1:$1048576,13,FALSE)</f>
        <v>3.8965650826446283</v>
      </c>
      <c r="O35" s="128">
        <f>VLOOKUP($B$9&amp;"-"&amp;$B35,Database!$1:$1048576,14,FALSE)</f>
        <v>13.46185973470547</v>
      </c>
      <c r="P35" s="128">
        <f>VLOOKUP($B$9&amp;"-"&amp;$B35,Database!$1:$1048576,15,FALSE)</f>
        <v>8.1417624521072796</v>
      </c>
      <c r="Q35" s="128">
        <f>VLOOKUP($B$9&amp;"-"&amp;$B35,Database!$1:$1048576,16,FALSE)</f>
        <v>33.481965913594927</v>
      </c>
      <c r="R35" s="128">
        <f>VLOOKUP($B$9&amp;"-"&amp;$B35,Database!$1:$1048576,17,FALSE)</f>
        <v>25.422145328719726</v>
      </c>
      <c r="S35" s="112"/>
      <c r="T35" s="128">
        <f>VLOOKUP($B$9&amp;"-"&amp;$B35,Database!$1:$1048576,18,FALSE)</f>
        <v>-2.3999459167117356</v>
      </c>
      <c r="U35" s="128">
        <f>VLOOKUP($B$9&amp;"-"&amp;$B35,Database!$1:$1048576,19,FALSE)</f>
        <v>16.66424735084918</v>
      </c>
      <c r="V35" s="128">
        <f>VLOOKUP($B$9&amp;"-"&amp;$B35,Database!$1:$1048576,20,FALSE)</f>
        <v>31.173678445373042</v>
      </c>
      <c r="W35" s="128">
        <f>VLOOKUP($B$9&amp;"-"&amp;$B35,Database!$1:$1048576,21,FALSE)</f>
        <v>17.697798929208805</v>
      </c>
      <c r="X35" s="128">
        <f>VLOOKUP($B$9&amp;"-"&amp;$B35,Database!$1:$1048576,22,FALSE)</f>
        <v>73.486717956162011</v>
      </c>
      <c r="Y35" s="128">
        <f>VLOOKUP($B$9&amp;"-"&amp;$B35,Database!$1:$1048576,23,FALSE)</f>
        <v>46.982167352537722</v>
      </c>
      <c r="Z35" s="112"/>
      <c r="AA35" s="128">
        <f>VLOOKUP($B$9&amp;"-"&amp;$B35,Database!$1:$1048576,24,FALSE)</f>
        <v>-0.10775510204081634</v>
      </c>
      <c r="AB35" s="128">
        <f>VLOOKUP($B$9&amp;"-"&amp;$B35,Database!$1:$1048576,25,FALSE)</f>
        <v>1.7422042671379878</v>
      </c>
      <c r="AC35" s="107"/>
      <c r="AD35" s="129">
        <f>VLOOKUP($B$9&amp;"-"&amp;$B35,Database!$1:$1048576,26,FALSE)</f>
        <v>9.1954022988505746E-2</v>
      </c>
      <c r="AE35" s="129">
        <f>VLOOKUP($B$9&amp;"-"&amp;$B35,Database!$1:$1048576,27,FALSE)</f>
        <v>0.14942528735632185</v>
      </c>
      <c r="AF35" s="129">
        <f>VLOOKUP($B$9&amp;"-"&amp;$B35,Database!$1:$1048576,28,FALSE)</f>
        <v>9.7701149425287362E-2</v>
      </c>
      <c r="AG35" s="129">
        <f>VLOOKUP($B$9&amp;"-"&amp;$B35,Database!$1:$1048576,29,FALSE)</f>
        <v>2.8735632183908046E-2</v>
      </c>
      <c r="AH35" s="129">
        <f>VLOOKUP($B$9&amp;"-"&amp;$B35,Database!$1:$1048576,30,FALSE)</f>
        <v>2.2988505747126436E-2</v>
      </c>
      <c r="AI35" s="129">
        <f>VLOOKUP($B$9&amp;"-"&amp;$B35,Database!$1:$1048576,31,FALSE)</f>
        <v>5.7471264367816091E-3</v>
      </c>
      <c r="AJ35" s="130"/>
      <c r="AK35" s="129">
        <f>VLOOKUP($B$9&amp;"-"&amp;$B35,Database!$1:$1048576,32,FALSE)</f>
        <v>0.14705882352941177</v>
      </c>
      <c r="AL35" s="129">
        <f>VLOOKUP($B$9&amp;"-"&amp;$B35,Database!$1:$1048576,33,FALSE)</f>
        <v>0.11176470588235295</v>
      </c>
      <c r="AM35" s="129">
        <f>VLOOKUP($B$9&amp;"-"&amp;$B35,Database!$1:$1048576,34,FALSE)</f>
        <v>5.2941176470588235E-2</v>
      </c>
      <c r="AN35" s="129">
        <f>VLOOKUP($B$9&amp;"-"&amp;$B35,Database!$1:$1048576,35,FALSE)</f>
        <v>4.7058823529411764E-2</v>
      </c>
      <c r="AO35" s="129">
        <f>VLOOKUP($B$9&amp;"-"&amp;$B35,Database!$1:$1048576,36,FALSE)</f>
        <v>5.8823529411764705E-3</v>
      </c>
      <c r="AP35" s="129">
        <f>VLOOKUP($B$9&amp;"-"&amp;$B35,Database!$1:$1048576,37,FALSE)</f>
        <v>0</v>
      </c>
      <c r="AQ35" s="103"/>
      <c r="AR35" s="129">
        <f>VLOOKUP($B$9&amp;"-"&amp;$B35,Database!$1:$1048576,38,FALSE)</f>
        <v>0.12280701754385964</v>
      </c>
      <c r="AS35" s="129">
        <f>VLOOKUP($B$9&amp;"-"&amp;$B35,Database!$1:$1048576,39,FALSE)</f>
        <v>8.771929824561403E-2</v>
      </c>
      <c r="AT35" s="129">
        <f>VLOOKUP($B$9&amp;"-"&amp;$B35,Database!$1:$1048576,40,FALSE)</f>
        <v>9.3567251461988299E-2</v>
      </c>
      <c r="AU35" s="129">
        <f>VLOOKUP($B$9&amp;"-"&amp;$B35,Database!$1:$1048576,41,FALSE)</f>
        <v>2.3391812865497075E-2</v>
      </c>
      <c r="AV35" s="129">
        <f>VLOOKUP($B$9&amp;"-"&amp;$B35,Database!$1:$1048576,42,FALSE)</f>
        <v>5.8479532163742687E-3</v>
      </c>
      <c r="AW35" s="129">
        <f>VLOOKUP($B$9&amp;"-"&amp;$B35,Database!$1:$1048576,43,FALSE)</f>
        <v>0</v>
      </c>
      <c r="AX35" s="103"/>
      <c r="AY35" s="129">
        <f>VLOOKUP($B$9&amp;"-"&amp;$B35,Database!$1:$1048576,44,FALSE)</f>
        <v>0.1242603550295858</v>
      </c>
      <c r="AZ35" s="129">
        <f>VLOOKUP($B$9&amp;"-"&amp;$B35,Database!$1:$1048576,45,FALSE)</f>
        <v>0.10650887573964497</v>
      </c>
      <c r="BA35" s="129">
        <f>VLOOKUP($B$9&amp;"-"&amp;$B35,Database!$1:$1048576,46,FALSE)</f>
        <v>6.5088757396449703E-2</v>
      </c>
      <c r="BB35" s="129">
        <f>VLOOKUP($B$9&amp;"-"&amp;$B35,Database!$1:$1048576,47,FALSE)</f>
        <v>2.3668639053254437E-2</v>
      </c>
      <c r="BC35" s="129">
        <f>VLOOKUP($B$9&amp;"-"&amp;$B35,Database!$1:$1048576,48,FALSE)</f>
        <v>5.9171597633136093E-3</v>
      </c>
      <c r="BD35" s="129">
        <f>VLOOKUP($B$9&amp;"-"&amp;$B35,Database!$1:$1048576,49,FALSE)</f>
        <v>5.9171597633136093E-3</v>
      </c>
      <c r="BE35" s="130"/>
      <c r="BF35" s="129">
        <f>VLOOKUP($B$9&amp;"-"&amp;$B35,Database!$1:$1048576,50,FALSE)</f>
        <v>8.3832335329341312E-2</v>
      </c>
      <c r="BG35" s="129">
        <f>VLOOKUP($B$9&amp;"-"&amp;$B35,Database!$1:$1048576,51,FALSE)</f>
        <v>5.9880239520958084E-2</v>
      </c>
      <c r="BH35" s="129">
        <f>VLOOKUP($B$9&amp;"-"&amp;$B35,Database!$1:$1048576,52,FALSE)</f>
        <v>4.1916167664670656E-2</v>
      </c>
      <c r="BI35" s="129">
        <f>VLOOKUP($B$9&amp;"-"&amp;$B35,Database!$1:$1048576,53,FALSE)</f>
        <v>2.3952095808383235E-2</v>
      </c>
      <c r="BJ35" s="129">
        <f>VLOOKUP($B$9&amp;"-"&amp;$B35,Database!$1:$1048576,54,FALSE)</f>
        <v>1.7964071856287425E-2</v>
      </c>
      <c r="BK35" s="129">
        <f>VLOOKUP($B$9&amp;"-"&amp;$B35,Database!$1:$1048576,55,FALSE)</f>
        <v>2.3952095808383235E-2</v>
      </c>
    </row>
    <row r="36" spans="2:63">
      <c r="B36" s="124">
        <v>43160</v>
      </c>
      <c r="D36" s="125">
        <f>VLOOKUP($B$9&amp;"-"&amp;$B36,Database!$1:$1048576,10,FALSE)</f>
        <v>139.46958772068058</v>
      </c>
      <c r="F36" s="127">
        <f>VLOOKUP($B$9&amp;"-"&amp;$B36,Database!$1:$1048576,4,FALSE)</f>
        <v>41.933333333333337</v>
      </c>
      <c r="G36" s="127">
        <f>VLOOKUP($B$9&amp;"-"&amp;$B36,Database!$1:$1048576,5,FALSE)</f>
        <v>18.333333333333336</v>
      </c>
      <c r="H36" s="127">
        <f>VLOOKUP($B$9&amp;"-"&amp;$B36,Database!$1:$1048576,6,FALSE)</f>
        <v>14.395555555555553</v>
      </c>
      <c r="I36" s="127">
        <f>VLOOKUP($B$9&amp;"-"&amp;$B36,Database!$1:$1048576,7,FALSE)</f>
        <v>26.012341786406019</v>
      </c>
      <c r="J36" s="127">
        <f>VLOOKUP($B$9&amp;"-"&amp;$B36,Database!$1:$1048576,8,FALSE)</f>
        <v>12.817777777777776</v>
      </c>
      <c r="K36" s="127">
        <f>VLOOKUP($B$9&amp;"-"&amp;$B36,Database!$1:$1048576,9,FALSE)</f>
        <v>-4.6000000000000014</v>
      </c>
      <c r="M36" s="128">
        <f>VLOOKUP($B$9&amp;"-"&amp;$B36,Database!$1:$1048576,12,FALSE)</f>
        <v>24.319759804841439</v>
      </c>
      <c r="N36" s="128">
        <f>VLOOKUP($B$9&amp;"-"&amp;$B36,Database!$1:$1048576,13,FALSE)</f>
        <v>9.1544690910919968</v>
      </c>
      <c r="O36" s="128">
        <f>VLOOKUP($B$9&amp;"-"&amp;$B36,Database!$1:$1048576,14,FALSE)</f>
        <v>16.041306228373699</v>
      </c>
      <c r="P36" s="128">
        <f>VLOOKUP($B$9&amp;"-"&amp;$B36,Database!$1:$1048576,15,FALSE)</f>
        <v>4.0275152278933</v>
      </c>
      <c r="Q36" s="128">
        <f>VLOOKUP($B$9&amp;"-"&amp;$B36,Database!$1:$1048576,16,FALSE)</f>
        <v>55.092592592592595</v>
      </c>
      <c r="R36" s="128">
        <f>VLOOKUP($B$9&amp;"-"&amp;$B36,Database!$1:$1048576,17,FALSE)</f>
        <v>21.760134425540848</v>
      </c>
      <c r="S36" s="112"/>
      <c r="T36" s="128">
        <f>VLOOKUP($B$9&amp;"-"&amp;$B36,Database!$1:$1048576,18,FALSE)</f>
        <v>-9.2184274723212631</v>
      </c>
      <c r="U36" s="128">
        <f>VLOOKUP($B$9&amp;"-"&amp;$B36,Database!$1:$1048576,19,FALSE)</f>
        <v>22.390145437606751</v>
      </c>
      <c r="V36" s="128">
        <f>VLOOKUP($B$9&amp;"-"&amp;$B36,Database!$1:$1048576,20,FALSE)</f>
        <v>29.889807162534435</v>
      </c>
      <c r="W36" s="128">
        <f>VLOOKUP($B$9&amp;"-"&amp;$B36,Database!$1:$1048576,21,FALSE)</f>
        <v>15.570934256055363</v>
      </c>
      <c r="X36" s="128">
        <f>VLOOKUP($B$9&amp;"-"&amp;$B36,Database!$1:$1048576,22,FALSE)</f>
        <v>80.787743905594951</v>
      </c>
      <c r="Y36" s="128">
        <f>VLOOKUP($B$9&amp;"-"&amp;$B36,Database!$1:$1048576,23,FALSE)</f>
        <v>43.272443751392295</v>
      </c>
      <c r="Z36" s="112"/>
      <c r="AA36" s="128">
        <f>VLOOKUP($B$9&amp;"-"&amp;$B36,Database!$1:$1048576,24,FALSE)</f>
        <v>0.52700328814017339</v>
      </c>
      <c r="AB36" s="128">
        <f>VLOOKUP($B$9&amp;"-"&amp;$B36,Database!$1:$1048576,25,FALSE)</f>
        <v>2.526913202108013</v>
      </c>
      <c r="AC36" s="107"/>
      <c r="AD36" s="129">
        <f>VLOOKUP($B$9&amp;"-"&amp;$B36,Database!$1:$1048576,26,FALSE)</f>
        <v>8.2191780821917804E-2</v>
      </c>
      <c r="AE36" s="129">
        <f>VLOOKUP($B$9&amp;"-"&amp;$B36,Database!$1:$1048576,27,FALSE)</f>
        <v>0.13698630136986301</v>
      </c>
      <c r="AF36" s="129">
        <f>VLOOKUP($B$9&amp;"-"&amp;$B36,Database!$1:$1048576,28,FALSE)</f>
        <v>6.8493150684931503E-2</v>
      </c>
      <c r="AG36" s="129">
        <f>VLOOKUP($B$9&amp;"-"&amp;$B36,Database!$1:$1048576,29,FALSE)</f>
        <v>6.8493150684931503E-2</v>
      </c>
      <c r="AH36" s="129">
        <f>VLOOKUP($B$9&amp;"-"&amp;$B36,Database!$1:$1048576,30,FALSE)</f>
        <v>2.0547945205479451E-2</v>
      </c>
      <c r="AI36" s="129">
        <f>VLOOKUP($B$9&amp;"-"&amp;$B36,Database!$1:$1048576,31,FALSE)</f>
        <v>6.8493150684931503E-3</v>
      </c>
      <c r="AJ36" s="130"/>
      <c r="AK36" s="129">
        <f>VLOOKUP($B$9&amp;"-"&amp;$B36,Database!$1:$1048576,32,FALSE)</f>
        <v>0.10416666666666667</v>
      </c>
      <c r="AL36" s="129">
        <f>VLOOKUP($B$9&amp;"-"&amp;$B36,Database!$1:$1048576,33,FALSE)</f>
        <v>9.7222222222222224E-2</v>
      </c>
      <c r="AM36" s="129">
        <f>VLOOKUP($B$9&amp;"-"&amp;$B36,Database!$1:$1048576,34,FALSE)</f>
        <v>0.10416666666666667</v>
      </c>
      <c r="AN36" s="129">
        <f>VLOOKUP($B$9&amp;"-"&amp;$B36,Database!$1:$1048576,35,FALSE)</f>
        <v>2.0833333333333332E-2</v>
      </c>
      <c r="AO36" s="129">
        <f>VLOOKUP($B$9&amp;"-"&amp;$B36,Database!$1:$1048576,36,FALSE)</f>
        <v>2.7777777777777776E-2</v>
      </c>
      <c r="AP36" s="129">
        <f>VLOOKUP($B$9&amp;"-"&amp;$B36,Database!$1:$1048576,37,FALSE)</f>
        <v>6.9444444444444441E-3</v>
      </c>
      <c r="AQ36" s="103"/>
      <c r="AR36" s="129">
        <f>VLOOKUP($B$9&amp;"-"&amp;$B36,Database!$1:$1048576,38,FALSE)</f>
        <v>9.7222222222222224E-2</v>
      </c>
      <c r="AS36" s="129">
        <f>VLOOKUP($B$9&amp;"-"&amp;$B36,Database!$1:$1048576,39,FALSE)</f>
        <v>2.7777777777777776E-2</v>
      </c>
      <c r="AT36" s="129">
        <f>VLOOKUP($B$9&amp;"-"&amp;$B36,Database!$1:$1048576,40,FALSE)</f>
        <v>9.0277777777777776E-2</v>
      </c>
      <c r="AU36" s="129">
        <f>VLOOKUP($B$9&amp;"-"&amp;$B36,Database!$1:$1048576,41,FALSE)</f>
        <v>2.7777777777777776E-2</v>
      </c>
      <c r="AV36" s="129">
        <f>VLOOKUP($B$9&amp;"-"&amp;$B36,Database!$1:$1048576,42,FALSE)</f>
        <v>2.7777777777777776E-2</v>
      </c>
      <c r="AW36" s="129">
        <f>VLOOKUP($B$9&amp;"-"&amp;$B36,Database!$1:$1048576,43,FALSE)</f>
        <v>2.0833333333333332E-2</v>
      </c>
      <c r="AX36" s="103"/>
      <c r="AY36" s="129">
        <f>VLOOKUP($B$9&amp;"-"&amp;$B36,Database!$1:$1048576,44,FALSE)</f>
        <v>0.1310344827586207</v>
      </c>
      <c r="AZ36" s="129">
        <f>VLOOKUP($B$9&amp;"-"&amp;$B36,Database!$1:$1048576,45,FALSE)</f>
        <v>6.2068965517241378E-2</v>
      </c>
      <c r="BA36" s="129">
        <f>VLOOKUP($B$9&amp;"-"&amp;$B36,Database!$1:$1048576,46,FALSE)</f>
        <v>8.2758620689655171E-2</v>
      </c>
      <c r="BB36" s="129">
        <f>VLOOKUP($B$9&amp;"-"&amp;$B36,Database!$1:$1048576,47,FALSE)</f>
        <v>2.0689655172413793E-2</v>
      </c>
      <c r="BC36" s="129">
        <f>VLOOKUP($B$9&amp;"-"&amp;$B36,Database!$1:$1048576,48,FALSE)</f>
        <v>6.8965517241379309E-3</v>
      </c>
      <c r="BD36" s="129">
        <f>VLOOKUP($B$9&amp;"-"&amp;$B36,Database!$1:$1048576,49,FALSE)</f>
        <v>6.8965517241379309E-3</v>
      </c>
      <c r="BE36" s="130"/>
      <c r="BF36" s="129">
        <f>VLOOKUP($B$9&amp;"-"&amp;$B36,Database!$1:$1048576,50,FALSE)</f>
        <v>7.6388888888888895E-2</v>
      </c>
      <c r="BG36" s="129">
        <f>VLOOKUP($B$9&amp;"-"&amp;$B36,Database!$1:$1048576,51,FALSE)</f>
        <v>3.4722222222222224E-2</v>
      </c>
      <c r="BH36" s="129">
        <f>VLOOKUP($B$9&amp;"-"&amp;$B36,Database!$1:$1048576,52,FALSE)</f>
        <v>1.3888888888888888E-2</v>
      </c>
      <c r="BI36" s="129">
        <f>VLOOKUP($B$9&amp;"-"&amp;$B36,Database!$1:$1048576,53,FALSE)</f>
        <v>7.6388888888888895E-2</v>
      </c>
      <c r="BJ36" s="129">
        <f>VLOOKUP($B$9&amp;"-"&amp;$B36,Database!$1:$1048576,54,FALSE)</f>
        <v>2.7777777777777776E-2</v>
      </c>
      <c r="BK36" s="129">
        <f>VLOOKUP($B$9&amp;"-"&amp;$B36,Database!$1:$1048576,55,FALSE)</f>
        <v>2.7777777777777776E-2</v>
      </c>
    </row>
    <row r="37" spans="2:63">
      <c r="B37" s="124">
        <v>43252</v>
      </c>
      <c r="D37" s="125">
        <f>VLOOKUP($B$9&amp;"-"&amp;$B37,Database!$1:$1048576,10,FALSE)</f>
        <v>139.57095165653504</v>
      </c>
      <c r="F37" s="127">
        <f>VLOOKUP($B$9&amp;"-"&amp;$B37,Database!$1:$1048576,4,FALSE)</f>
        <v>42.499086924762601</v>
      </c>
      <c r="G37" s="127">
        <f>VLOOKUP($B$9&amp;"-"&amp;$B37,Database!$1:$1048576,5,FALSE)</f>
        <v>19.663075237399561</v>
      </c>
      <c r="H37" s="127">
        <f>VLOOKUP($B$9&amp;"-"&amp;$B37,Database!$1:$1048576,6,FALSE)</f>
        <v>12.856099342585829</v>
      </c>
      <c r="I37" s="127">
        <f>VLOOKUP($B$9&amp;"-"&amp;$B37,Database!$1:$1048576,7,FALSE)</f>
        <v>18.741790204541186</v>
      </c>
      <c r="J37" s="127">
        <f>VLOOKUP($B$9&amp;"-"&amp;$B37,Database!$1:$1048576,8,FALSE)</f>
        <v>15.426406135865598</v>
      </c>
      <c r="K37" s="127">
        <f>VLOOKUP($B$9&amp;"-"&amp;$B37,Database!$1:$1048576,9,FALSE)</f>
        <v>-14.189189189189189</v>
      </c>
      <c r="M37" s="128">
        <f>VLOOKUP($B$9&amp;"-"&amp;$B37,Database!$1:$1048576,12,FALSE)</f>
        <v>14.580440388811745</v>
      </c>
      <c r="N37" s="128">
        <f>VLOOKUP($B$9&amp;"-"&amp;$B37,Database!$1:$1048576,13,FALSE)</f>
        <v>7.4996118213342999</v>
      </c>
      <c r="O37" s="128">
        <f>VLOOKUP($B$9&amp;"-"&amp;$B37,Database!$1:$1048576,14,FALSE)</f>
        <v>22.697721747978967</v>
      </c>
      <c r="P37" s="128">
        <f>VLOOKUP($B$9&amp;"-"&amp;$B37,Database!$1:$1048576,15,FALSE)</f>
        <v>1.9881933615504561</v>
      </c>
      <c r="Q37" s="128">
        <f>VLOOKUP($B$9&amp;"-"&amp;$B37,Database!$1:$1048576,16,FALSE)</f>
        <v>43.637288710498048</v>
      </c>
      <c r="R37" s="128">
        <f>VLOOKUP($B$9&amp;"-"&amp;$B37,Database!$1:$1048576,17,FALSE)</f>
        <v>21.338861847244758</v>
      </c>
      <c r="S37" s="112"/>
      <c r="T37" s="128">
        <f>VLOOKUP($B$9&amp;"-"&amp;$B37,Database!$1:$1048576,18,FALSE)</f>
        <v>-3.5409640944257088</v>
      </c>
      <c r="U37" s="128">
        <f>VLOOKUP($B$9&amp;"-"&amp;$B37,Database!$1:$1048576,19,FALSE)</f>
        <v>23.506172839506174</v>
      </c>
      <c r="V37" s="128">
        <f>VLOOKUP($B$9&amp;"-"&amp;$B37,Database!$1:$1048576,20,FALSE)</f>
        <v>35.385600000000004</v>
      </c>
      <c r="W37" s="128">
        <f>VLOOKUP($B$9&amp;"-"&amp;$B37,Database!$1:$1048576,21,FALSE)</f>
        <v>15.624031248062497</v>
      </c>
      <c r="X37" s="128">
        <f>VLOOKUP($B$9&amp;"-"&amp;$B37,Database!$1:$1048576,22,FALSE)</f>
        <v>77.651515151515156</v>
      </c>
      <c r="Y37" s="128">
        <f>VLOOKUP($B$9&amp;"-"&amp;$B37,Database!$1:$1048576,23,FALSE)</f>
        <v>42.579994960947332</v>
      </c>
      <c r="Z37" s="112"/>
      <c r="AA37" s="128">
        <f>VLOOKUP($B$9&amp;"-"&amp;$B37,Database!$1:$1048576,24,FALSE)</f>
        <v>-0.62594747909433235</v>
      </c>
      <c r="AB37" s="128">
        <f>VLOOKUP($B$9&amp;"-"&amp;$B37,Database!$1:$1048576,25,FALSE)</f>
        <v>1.8845467169212458</v>
      </c>
      <c r="AC37" s="107"/>
      <c r="AD37" s="129">
        <f>VLOOKUP($B$9&amp;"-"&amp;$B37,Database!$1:$1048576,26,FALSE)</f>
        <v>8.2758620689655171E-2</v>
      </c>
      <c r="AE37" s="129">
        <f>VLOOKUP($B$9&amp;"-"&amp;$B37,Database!$1:$1048576,27,FALSE)</f>
        <v>0.1793103448275862</v>
      </c>
      <c r="AF37" s="129">
        <f>VLOOKUP($B$9&amp;"-"&amp;$B37,Database!$1:$1048576,28,FALSE)</f>
        <v>4.8275862068965517E-2</v>
      </c>
      <c r="AG37" s="129">
        <f>VLOOKUP($B$9&amp;"-"&amp;$B37,Database!$1:$1048576,29,FALSE)</f>
        <v>3.4482758620689655E-2</v>
      </c>
      <c r="AH37" s="129">
        <f>VLOOKUP($B$9&amp;"-"&amp;$B37,Database!$1:$1048576,30,FALSE)</f>
        <v>1.3793103448275862E-2</v>
      </c>
      <c r="AI37" s="129">
        <f>VLOOKUP($B$9&amp;"-"&amp;$B37,Database!$1:$1048576,31,FALSE)</f>
        <v>0</v>
      </c>
      <c r="AJ37" s="130"/>
      <c r="AK37" s="129">
        <f>VLOOKUP($B$9&amp;"-"&amp;$B37,Database!$1:$1048576,32,FALSE)</f>
        <v>0.11188811188811189</v>
      </c>
      <c r="AL37" s="129">
        <f>VLOOKUP($B$9&amp;"-"&amp;$B37,Database!$1:$1048576,33,FALSE)</f>
        <v>6.9930069930069935E-2</v>
      </c>
      <c r="AM37" s="129">
        <f>VLOOKUP($B$9&amp;"-"&amp;$B37,Database!$1:$1048576,34,FALSE)</f>
        <v>4.8951048951048952E-2</v>
      </c>
      <c r="AN37" s="129">
        <f>VLOOKUP($B$9&amp;"-"&amp;$B37,Database!$1:$1048576,35,FALSE)</f>
        <v>3.4965034965034968E-2</v>
      </c>
      <c r="AO37" s="129">
        <f>VLOOKUP($B$9&amp;"-"&amp;$B37,Database!$1:$1048576,36,FALSE)</f>
        <v>1.3986013986013986E-2</v>
      </c>
      <c r="AP37" s="129">
        <f>VLOOKUP($B$9&amp;"-"&amp;$B37,Database!$1:$1048576,37,FALSE)</f>
        <v>0</v>
      </c>
      <c r="AQ37" s="103"/>
      <c r="AR37" s="129">
        <f>VLOOKUP($B$9&amp;"-"&amp;$B37,Database!$1:$1048576,38,FALSE)</f>
        <v>8.4507042253521125E-2</v>
      </c>
      <c r="AS37" s="129">
        <f>VLOOKUP($B$9&amp;"-"&amp;$B37,Database!$1:$1048576,39,FALSE)</f>
        <v>7.746478873239436E-2</v>
      </c>
      <c r="AT37" s="129">
        <f>VLOOKUP($B$9&amp;"-"&amp;$B37,Database!$1:$1048576,40,FALSE)</f>
        <v>8.4507042253521125E-2</v>
      </c>
      <c r="AU37" s="129">
        <f>VLOOKUP($B$9&amp;"-"&amp;$B37,Database!$1:$1048576,41,FALSE)</f>
        <v>2.1126760563380281E-2</v>
      </c>
      <c r="AV37" s="129">
        <f>VLOOKUP($B$9&amp;"-"&amp;$B37,Database!$1:$1048576,42,FALSE)</f>
        <v>0</v>
      </c>
      <c r="AW37" s="129">
        <f>VLOOKUP($B$9&amp;"-"&amp;$B37,Database!$1:$1048576,43,FALSE)</f>
        <v>0</v>
      </c>
      <c r="AX37" s="103"/>
      <c r="AY37" s="129">
        <f>VLOOKUP($B$9&amp;"-"&amp;$B37,Database!$1:$1048576,44,FALSE)</f>
        <v>8.5714285714285715E-2</v>
      </c>
      <c r="AZ37" s="129">
        <f>VLOOKUP($B$9&amp;"-"&amp;$B37,Database!$1:$1048576,45,FALSE)</f>
        <v>0.1357142857142857</v>
      </c>
      <c r="BA37" s="129">
        <f>VLOOKUP($B$9&amp;"-"&amp;$B37,Database!$1:$1048576,46,FALSE)</f>
        <v>2.1428571428571429E-2</v>
      </c>
      <c r="BB37" s="129">
        <f>VLOOKUP($B$9&amp;"-"&amp;$B37,Database!$1:$1048576,47,FALSE)</f>
        <v>0</v>
      </c>
      <c r="BC37" s="129">
        <f>VLOOKUP($B$9&amp;"-"&amp;$B37,Database!$1:$1048576,48,FALSE)</f>
        <v>0</v>
      </c>
      <c r="BD37" s="129">
        <f>VLOOKUP($B$9&amp;"-"&amp;$B37,Database!$1:$1048576,49,FALSE)</f>
        <v>1.4285714285714285E-2</v>
      </c>
      <c r="BE37" s="130"/>
      <c r="BF37" s="129">
        <f>VLOOKUP($B$9&amp;"-"&amp;$B37,Database!$1:$1048576,50,FALSE)</f>
        <v>7.0921985815602842E-2</v>
      </c>
      <c r="BG37" s="129">
        <f>VLOOKUP($B$9&amp;"-"&amp;$B37,Database!$1:$1048576,51,FALSE)</f>
        <v>5.6737588652482268E-2</v>
      </c>
      <c r="BH37" s="129">
        <f>VLOOKUP($B$9&amp;"-"&amp;$B37,Database!$1:$1048576,52,FALSE)</f>
        <v>7.8014184397163122E-2</v>
      </c>
      <c r="BI37" s="129">
        <f>VLOOKUP($B$9&amp;"-"&amp;$B37,Database!$1:$1048576,53,FALSE)</f>
        <v>0</v>
      </c>
      <c r="BJ37" s="129">
        <f>VLOOKUP($B$9&amp;"-"&amp;$B37,Database!$1:$1048576,54,FALSE)</f>
        <v>2.1276595744680851E-2</v>
      </c>
      <c r="BK37" s="129">
        <f>VLOOKUP($B$9&amp;"-"&amp;$B37,Database!$1:$1048576,55,FALSE)</f>
        <v>0</v>
      </c>
    </row>
    <row r="38" spans="2:63">
      <c r="B38" s="124">
        <v>43344</v>
      </c>
      <c r="D38" s="125">
        <f>VLOOKUP($B$9&amp;"-"&amp;$B38,Database!$1:$1048576,10,FALSE)</f>
        <v>127.99795723383387</v>
      </c>
      <c r="F38" s="127">
        <f>VLOOKUP($B$9&amp;"-"&amp;$B38,Database!$1:$1048576,4,FALSE)</f>
        <v>40.258020419496773</v>
      </c>
      <c r="G38" s="127">
        <f>VLOOKUP($B$9&amp;"-"&amp;$B38,Database!$1:$1048576,5,FALSE)</f>
        <v>14.65675594856679</v>
      </c>
      <c r="H38" s="127">
        <f>VLOOKUP($B$9&amp;"-"&amp;$B38,Database!$1:$1048576,6,FALSE)</f>
        <v>2.3922422999700963</v>
      </c>
      <c r="I38" s="127">
        <f>VLOOKUP($B$9&amp;"-"&amp;$B38,Database!$1:$1048576,7,FALSE)</f>
        <v>20.342797783933516</v>
      </c>
      <c r="J38" s="127">
        <f>VLOOKUP($B$9&amp;"-"&amp;$B38,Database!$1:$1048576,8,FALSE)</f>
        <v>23.700286214703748</v>
      </c>
      <c r="K38" s="127">
        <f>VLOOKUP($B$9&amp;"-"&amp;$B38,Database!$1:$1048576,9,FALSE)</f>
        <v>-23.414071510957321</v>
      </c>
      <c r="M38" s="128">
        <f>VLOOKUP($B$9&amp;"-"&amp;$B38,Database!$1:$1048576,12,FALSE)</f>
        <v>13.422205989773559</v>
      </c>
      <c r="N38" s="128">
        <f>VLOOKUP($B$9&amp;"-"&amp;$B38,Database!$1:$1048576,13,FALSE)</f>
        <v>9.8986533388865734</v>
      </c>
      <c r="O38" s="128">
        <f>VLOOKUP($B$9&amp;"-"&amp;$B38,Database!$1:$1048576,14,FALSE)</f>
        <v>19.117647058823529</v>
      </c>
      <c r="P38" s="128">
        <f>VLOOKUP($B$9&amp;"-"&amp;$B38,Database!$1:$1048576,15,FALSE)</f>
        <v>0.30536721701775199</v>
      </c>
      <c r="Q38" s="128">
        <f>VLOOKUP($B$9&amp;"-"&amp;$B38,Database!$1:$1048576,16,FALSE)</f>
        <v>39.434636084703996</v>
      </c>
      <c r="R38" s="128">
        <f>VLOOKUP($B$9&amp;"-"&amp;$B38,Database!$1:$1048576,17,FALSE)</f>
        <v>24.124010144402465</v>
      </c>
      <c r="S38" s="112"/>
      <c r="T38" s="128">
        <f>VLOOKUP($B$9&amp;"-"&amp;$B38,Database!$1:$1048576,18,FALSE)</f>
        <v>-4.2945069184136235</v>
      </c>
      <c r="U38" s="128">
        <f>VLOOKUP($B$9&amp;"-"&amp;$B38,Database!$1:$1048576,19,FALSE)</f>
        <v>24.656361474435194</v>
      </c>
      <c r="V38" s="128">
        <f>VLOOKUP($B$9&amp;"-"&amp;$B38,Database!$1:$1048576,20,FALSE)</f>
        <v>33.914107569488948</v>
      </c>
      <c r="W38" s="128">
        <f>VLOOKUP($B$9&amp;"-"&amp;$B38,Database!$1:$1048576,21,FALSE)</f>
        <v>11.74816345270891</v>
      </c>
      <c r="X38" s="128">
        <f>VLOOKUP($B$9&amp;"-"&amp;$B38,Database!$1:$1048576,22,FALSE)</f>
        <v>68.166629538872797</v>
      </c>
      <c r="Y38" s="128">
        <f>VLOOKUP($B$9&amp;"-"&amp;$B38,Database!$1:$1048576,23,FALSE)</f>
        <v>42.217819474389607</v>
      </c>
      <c r="Z38" s="112"/>
      <c r="AA38" s="128">
        <f>VLOOKUP($B$9&amp;"-"&amp;$B38,Database!$1:$1048576,24,FALSE)</f>
        <v>-0.61258501869285209</v>
      </c>
      <c r="AB38" s="128">
        <f>VLOOKUP($B$9&amp;"-"&amp;$B38,Database!$1:$1048576,25,FALSE)</f>
        <v>2.2189904297241507</v>
      </c>
      <c r="AC38" s="107"/>
      <c r="AD38" s="129">
        <f>VLOOKUP($B$9&amp;"-"&amp;$B38,Database!$1:$1048576,26,FALSE)</f>
        <v>8.1081081081081086E-2</v>
      </c>
      <c r="AE38" s="129">
        <f>VLOOKUP($B$9&amp;"-"&amp;$B38,Database!$1:$1048576,27,FALSE)</f>
        <v>0.14189189189189189</v>
      </c>
      <c r="AF38" s="129">
        <f>VLOOKUP($B$9&amp;"-"&amp;$B38,Database!$1:$1048576,28,FALSE)</f>
        <v>8.7837837837837843E-2</v>
      </c>
      <c r="AG38" s="129">
        <f>VLOOKUP($B$9&amp;"-"&amp;$B38,Database!$1:$1048576,29,FALSE)</f>
        <v>6.0810810810810814E-2</v>
      </c>
      <c r="AH38" s="129">
        <f>VLOOKUP($B$9&amp;"-"&amp;$B38,Database!$1:$1048576,30,FALSE)</f>
        <v>2.0270270270270271E-2</v>
      </c>
      <c r="AI38" s="129">
        <f>VLOOKUP($B$9&amp;"-"&amp;$B38,Database!$1:$1048576,31,FALSE)</f>
        <v>0</v>
      </c>
      <c r="AJ38" s="130"/>
      <c r="AK38" s="129">
        <f>VLOOKUP($B$9&amp;"-"&amp;$B38,Database!$1:$1048576,32,FALSE)</f>
        <v>0.13768115942028986</v>
      </c>
      <c r="AL38" s="129">
        <f>VLOOKUP($B$9&amp;"-"&amp;$B38,Database!$1:$1048576,33,FALSE)</f>
        <v>7.2463768115942032E-2</v>
      </c>
      <c r="AM38" s="129">
        <f>VLOOKUP($B$9&amp;"-"&amp;$B38,Database!$1:$1048576,34,FALSE)</f>
        <v>4.3478260869565216E-2</v>
      </c>
      <c r="AN38" s="129">
        <f>VLOOKUP($B$9&amp;"-"&amp;$B38,Database!$1:$1048576,35,FALSE)</f>
        <v>4.3478260869565216E-2</v>
      </c>
      <c r="AO38" s="129">
        <f>VLOOKUP($B$9&amp;"-"&amp;$B38,Database!$1:$1048576,36,FALSE)</f>
        <v>1.4492753623188406E-2</v>
      </c>
      <c r="AP38" s="129">
        <f>VLOOKUP($B$9&amp;"-"&amp;$B38,Database!$1:$1048576,37,FALSE)</f>
        <v>7.246376811594203E-3</v>
      </c>
      <c r="AQ38" s="103"/>
      <c r="AR38" s="129">
        <f>VLOOKUP($B$9&amp;"-"&amp;$B38,Database!$1:$1048576,38,FALSE)</f>
        <v>0.10714285714285714</v>
      </c>
      <c r="AS38" s="129">
        <f>VLOOKUP($B$9&amp;"-"&amp;$B38,Database!$1:$1048576,39,FALSE)</f>
        <v>6.4285714285714279E-2</v>
      </c>
      <c r="AT38" s="129">
        <f>VLOOKUP($B$9&amp;"-"&amp;$B38,Database!$1:$1048576,40,FALSE)</f>
        <v>0.05</v>
      </c>
      <c r="AU38" s="129">
        <f>VLOOKUP($B$9&amp;"-"&amp;$B38,Database!$1:$1048576,41,FALSE)</f>
        <v>2.8571428571428571E-2</v>
      </c>
      <c r="AV38" s="129">
        <f>VLOOKUP($B$9&amp;"-"&amp;$B38,Database!$1:$1048576,42,FALSE)</f>
        <v>1.4285714285714285E-2</v>
      </c>
      <c r="AW38" s="129">
        <f>VLOOKUP($B$9&amp;"-"&amp;$B38,Database!$1:$1048576,43,FALSE)</f>
        <v>7.1428571428571426E-3</v>
      </c>
      <c r="AX38" s="103"/>
      <c r="AY38" s="129">
        <f>VLOOKUP($B$9&amp;"-"&amp;$B38,Database!$1:$1048576,44,FALSE)</f>
        <v>0.14788732394366197</v>
      </c>
      <c r="AZ38" s="129">
        <f>VLOOKUP($B$9&amp;"-"&amp;$B38,Database!$1:$1048576,45,FALSE)</f>
        <v>5.6338028169014086E-2</v>
      </c>
      <c r="BA38" s="129">
        <f>VLOOKUP($B$9&amp;"-"&amp;$B38,Database!$1:$1048576,46,FALSE)</f>
        <v>2.8169014084507043E-2</v>
      </c>
      <c r="BB38" s="129">
        <f>VLOOKUP($B$9&amp;"-"&amp;$B38,Database!$1:$1048576,47,FALSE)</f>
        <v>1.4084507042253521E-2</v>
      </c>
      <c r="BC38" s="129">
        <f>VLOOKUP($B$9&amp;"-"&amp;$B38,Database!$1:$1048576,48,FALSE)</f>
        <v>7.0422535211267607E-3</v>
      </c>
      <c r="BD38" s="129">
        <f>VLOOKUP($B$9&amp;"-"&amp;$B38,Database!$1:$1048576,49,FALSE)</f>
        <v>0</v>
      </c>
      <c r="BE38" s="130"/>
      <c r="BF38" s="129">
        <f>VLOOKUP($B$9&amp;"-"&amp;$B38,Database!$1:$1048576,50,FALSE)</f>
        <v>8.5714285714285715E-2</v>
      </c>
      <c r="BG38" s="129">
        <f>VLOOKUP($B$9&amp;"-"&amp;$B38,Database!$1:$1048576,51,FALSE)</f>
        <v>4.2857142857142858E-2</v>
      </c>
      <c r="BH38" s="129">
        <f>VLOOKUP($B$9&amp;"-"&amp;$B38,Database!$1:$1048576,52,FALSE)</f>
        <v>5.7142857142857141E-2</v>
      </c>
      <c r="BI38" s="129">
        <f>VLOOKUP($B$9&amp;"-"&amp;$B38,Database!$1:$1048576,53,FALSE)</f>
        <v>7.1428571428571426E-3</v>
      </c>
      <c r="BJ38" s="129">
        <f>VLOOKUP($B$9&amp;"-"&amp;$B38,Database!$1:$1048576,54,FALSE)</f>
        <v>1.4285714285714285E-2</v>
      </c>
      <c r="BK38" s="129">
        <f>VLOOKUP($B$9&amp;"-"&amp;$B38,Database!$1:$1048576,55,FALSE)</f>
        <v>1.4285714285714285E-2</v>
      </c>
    </row>
    <row r="39" spans="2:63">
      <c r="B39" s="124">
        <v>43435</v>
      </c>
      <c r="D39" s="125">
        <f>VLOOKUP($B$9&amp;"-"&amp;$B39,Database!$1:$1048576,10,FALSE)</f>
        <v>117.56695425431552</v>
      </c>
      <c r="F39" s="127">
        <f>VLOOKUP($B$9&amp;"-"&amp;$B39,Database!$1:$1048576,4,FALSE)</f>
        <v>26.024691358024693</v>
      </c>
      <c r="G39" s="127">
        <f>VLOOKUP($B$9&amp;"-"&amp;$B39,Database!$1:$1048576,5,FALSE)</f>
        <v>11.641975308641976</v>
      </c>
      <c r="H39" s="127">
        <f>VLOOKUP($B$9&amp;"-"&amp;$B39,Database!$1:$1048576,6,FALSE)</f>
        <v>-4.0617283950617278</v>
      </c>
      <c r="I39" s="127">
        <f>VLOOKUP($B$9&amp;"-"&amp;$B39,Database!$1:$1048576,7,FALSE)</f>
        <v>7.7085128794407733</v>
      </c>
      <c r="J39" s="127">
        <f>VLOOKUP($B$9&amp;"-"&amp;$B39,Database!$1:$1048576,8,FALSE)</f>
        <v>9.7222222222222232</v>
      </c>
      <c r="K39" s="127">
        <f>VLOOKUP($B$9&amp;"-"&amp;$B39,Database!$1:$1048576,9,FALSE)</f>
        <v>-29.64506172839506</v>
      </c>
      <c r="M39" s="128">
        <f>VLOOKUP($B$9&amp;"-"&amp;$B39,Database!$1:$1048576,12,FALSE)</f>
        <v>-5.0943215551086851</v>
      </c>
      <c r="N39" s="128">
        <f>VLOOKUP($B$9&amp;"-"&amp;$B39,Database!$1:$1048576,13,FALSE)</f>
        <v>0</v>
      </c>
      <c r="O39" s="128">
        <f>VLOOKUP($B$9&amp;"-"&amp;$B39,Database!$1:$1048576,14,FALSE)</f>
        <v>9.2668800487730518</v>
      </c>
      <c r="P39" s="128">
        <f>VLOOKUP($B$9&amp;"-"&amp;$B39,Database!$1:$1048576,15,FALSE)</f>
        <v>-2.3200475907198101</v>
      </c>
      <c r="Q39" s="128">
        <f>VLOOKUP($B$9&amp;"-"&amp;$B39,Database!$1:$1048576,16,FALSE)</f>
        <v>27.983539094650212</v>
      </c>
      <c r="R39" s="128">
        <f>VLOOKUP($B$9&amp;"-"&amp;$B39,Database!$1:$1048576,17,FALSE)</f>
        <v>15.50632911392405</v>
      </c>
      <c r="S39" s="112"/>
      <c r="T39" s="128">
        <f>VLOOKUP($B$9&amp;"-"&amp;$B39,Database!$1:$1048576,18,FALSE)</f>
        <v>-10.463733650416168</v>
      </c>
      <c r="U39" s="128">
        <f>VLOOKUP($B$9&amp;"-"&amp;$B39,Database!$1:$1048576,19,FALSE)</f>
        <v>15.299753229786615</v>
      </c>
      <c r="V39" s="128">
        <f>VLOOKUP($B$9&amp;"-"&amp;$B39,Database!$1:$1048576,20,FALSE)</f>
        <v>27.23564755931757</v>
      </c>
      <c r="W39" s="128">
        <f>VLOOKUP($B$9&amp;"-"&amp;$B39,Database!$1:$1048576,21,FALSE)</f>
        <v>7.1681565188058673</v>
      </c>
      <c r="X39" s="128">
        <f>VLOOKUP($B$9&amp;"-"&amp;$B39,Database!$1:$1048576,22,FALSE)</f>
        <v>62.873931623931618</v>
      </c>
      <c r="Y39" s="128">
        <f>VLOOKUP($B$9&amp;"-"&amp;$B39,Database!$1:$1048576,23,FALSE)</f>
        <v>34.301768990634756</v>
      </c>
      <c r="Z39" s="112"/>
      <c r="AA39" s="128">
        <f>VLOOKUP($B$9&amp;"-"&amp;$B39,Database!$1:$1048576,24,FALSE)</f>
        <v>-0.16653061224489837</v>
      </c>
      <c r="AB39" s="128">
        <f>VLOOKUP($B$9&amp;"-"&amp;$B39,Database!$1:$1048576,25,FALSE)</f>
        <v>4.5975510204081642</v>
      </c>
      <c r="AC39" s="107"/>
      <c r="AD39" s="129">
        <f>VLOOKUP($B$9&amp;"-"&amp;$B39,Database!$1:$1048576,26,FALSE)</f>
        <v>9.2485549132947972E-2</v>
      </c>
      <c r="AE39" s="129">
        <f>VLOOKUP($B$9&amp;"-"&amp;$B39,Database!$1:$1048576,27,FALSE)</f>
        <v>0.15606936416184972</v>
      </c>
      <c r="AF39" s="129">
        <f>VLOOKUP($B$9&amp;"-"&amp;$B39,Database!$1:$1048576,28,FALSE)</f>
        <v>5.2023121387283239E-2</v>
      </c>
      <c r="AG39" s="129">
        <f>VLOOKUP($B$9&amp;"-"&amp;$B39,Database!$1:$1048576,29,FALSE)</f>
        <v>4.046242774566474E-2</v>
      </c>
      <c r="AH39" s="129">
        <f>VLOOKUP($B$9&amp;"-"&amp;$B39,Database!$1:$1048576,30,FALSE)</f>
        <v>5.7803468208092483E-3</v>
      </c>
      <c r="AI39" s="129">
        <f>VLOOKUP($B$9&amp;"-"&amp;$B39,Database!$1:$1048576,31,FALSE)</f>
        <v>0</v>
      </c>
      <c r="AJ39" s="130"/>
      <c r="AK39" s="129">
        <f>VLOOKUP($B$9&amp;"-"&amp;$B39,Database!$1:$1048576,32,FALSE)</f>
        <v>0.15789473684210525</v>
      </c>
      <c r="AL39" s="129">
        <f>VLOOKUP($B$9&amp;"-"&amp;$B39,Database!$1:$1048576,33,FALSE)</f>
        <v>6.4327485380116955E-2</v>
      </c>
      <c r="AM39" s="129">
        <f>VLOOKUP($B$9&amp;"-"&amp;$B39,Database!$1:$1048576,34,FALSE)</f>
        <v>2.3391812865497075E-2</v>
      </c>
      <c r="AN39" s="129">
        <f>VLOOKUP($B$9&amp;"-"&amp;$B39,Database!$1:$1048576,35,FALSE)</f>
        <v>5.2631578947368418E-2</v>
      </c>
      <c r="AO39" s="129">
        <f>VLOOKUP($B$9&amp;"-"&amp;$B39,Database!$1:$1048576,36,FALSE)</f>
        <v>2.9239766081871343E-2</v>
      </c>
      <c r="AP39" s="129">
        <f>VLOOKUP($B$9&amp;"-"&amp;$B39,Database!$1:$1048576,37,FALSE)</f>
        <v>2.3391812865497075E-2</v>
      </c>
      <c r="AQ39" s="103"/>
      <c r="AR39" s="129">
        <f>VLOOKUP($B$9&amp;"-"&amp;$B39,Database!$1:$1048576,38,FALSE)</f>
        <v>0.15116279069767441</v>
      </c>
      <c r="AS39" s="129">
        <f>VLOOKUP($B$9&amp;"-"&amp;$B39,Database!$1:$1048576,39,FALSE)</f>
        <v>6.9767441860465115E-2</v>
      </c>
      <c r="AT39" s="129">
        <f>VLOOKUP($B$9&amp;"-"&amp;$B39,Database!$1:$1048576,40,FALSE)</f>
        <v>3.4883720930232558E-2</v>
      </c>
      <c r="AU39" s="129">
        <f>VLOOKUP($B$9&amp;"-"&amp;$B39,Database!$1:$1048576,41,FALSE)</f>
        <v>4.0697674418604654E-2</v>
      </c>
      <c r="AV39" s="129">
        <f>VLOOKUP($B$9&amp;"-"&amp;$B39,Database!$1:$1048576,42,FALSE)</f>
        <v>1.1627906976744186E-2</v>
      </c>
      <c r="AW39" s="129">
        <f>VLOOKUP($B$9&amp;"-"&amp;$B39,Database!$1:$1048576,43,FALSE)</f>
        <v>1.7441860465116279E-2</v>
      </c>
      <c r="AX39" s="103"/>
      <c r="AY39" s="129">
        <f>VLOOKUP($B$9&amp;"-"&amp;$B39,Database!$1:$1048576,44,FALSE)</f>
        <v>9.3567251461988299E-2</v>
      </c>
      <c r="AZ39" s="129">
        <f>VLOOKUP($B$9&amp;"-"&amp;$B39,Database!$1:$1048576,45,FALSE)</f>
        <v>7.0175438596491224E-2</v>
      </c>
      <c r="BA39" s="129">
        <f>VLOOKUP($B$9&amp;"-"&amp;$B39,Database!$1:$1048576,46,FALSE)</f>
        <v>5.2631578947368418E-2</v>
      </c>
      <c r="BB39" s="129">
        <f>VLOOKUP($B$9&amp;"-"&amp;$B39,Database!$1:$1048576,47,FALSE)</f>
        <v>2.3391812865497075E-2</v>
      </c>
      <c r="BC39" s="129">
        <f>VLOOKUP($B$9&amp;"-"&amp;$B39,Database!$1:$1048576,48,FALSE)</f>
        <v>0</v>
      </c>
      <c r="BD39" s="129">
        <f>VLOOKUP($B$9&amp;"-"&amp;$B39,Database!$1:$1048576,49,FALSE)</f>
        <v>5.8479532163742687E-3</v>
      </c>
      <c r="BE39" s="130"/>
      <c r="BF39" s="129">
        <f>VLOOKUP($B$9&amp;"-"&amp;$B39,Database!$1:$1048576,50,FALSE)</f>
        <v>8.1871345029239762E-2</v>
      </c>
      <c r="BG39" s="129">
        <f>VLOOKUP($B$9&amp;"-"&amp;$B39,Database!$1:$1048576,51,FALSE)</f>
        <v>5.2631578947368418E-2</v>
      </c>
      <c r="BH39" s="129">
        <f>VLOOKUP($B$9&amp;"-"&amp;$B39,Database!$1:$1048576,52,FALSE)</f>
        <v>5.2631578947368418E-2</v>
      </c>
      <c r="BI39" s="129">
        <f>VLOOKUP($B$9&amp;"-"&amp;$B39,Database!$1:$1048576,53,FALSE)</f>
        <v>1.1695906432748537E-2</v>
      </c>
      <c r="BJ39" s="129">
        <f>VLOOKUP($B$9&amp;"-"&amp;$B39,Database!$1:$1048576,54,FALSE)</f>
        <v>2.9239766081871343E-2</v>
      </c>
      <c r="BK39" s="129">
        <f>VLOOKUP($B$9&amp;"-"&amp;$B39,Database!$1:$1048576,55,FALSE)</f>
        <v>0</v>
      </c>
    </row>
    <row r="40" spans="2:63">
      <c r="B40" s="124">
        <v>43525</v>
      </c>
      <c r="D40" s="125">
        <f>VLOOKUP($B$9&amp;"-"&amp;$B40,Database!$1:$1048576,10,FALSE)</f>
        <v>113.31899106228578</v>
      </c>
      <c r="F40" s="127">
        <f>VLOOKUP($B$9&amp;"-"&amp;$B40,Database!$1:$1048576,4,FALSE)</f>
        <v>28.941740317967486</v>
      </c>
      <c r="G40" s="127">
        <f>VLOOKUP($B$9&amp;"-"&amp;$B40,Database!$1:$1048576,5,FALSE)</f>
        <v>13.793192300754981</v>
      </c>
      <c r="H40" s="127">
        <f>VLOOKUP($B$9&amp;"-"&amp;$B40,Database!$1:$1048576,6,FALSE)</f>
        <v>-21.229611688010511</v>
      </c>
      <c r="I40" s="127">
        <f>VLOOKUP($B$9&amp;"-"&amp;$B40,Database!$1:$1048576,7,FALSE)</f>
        <v>-2.6551436901291114</v>
      </c>
      <c r="J40" s="127">
        <f>VLOOKUP($B$9&amp;"-"&amp;$B40,Database!$1:$1048576,8,FALSE)</f>
        <v>-2.8807750779458372</v>
      </c>
      <c r="K40" s="127">
        <f>VLOOKUP($B$9&amp;"-"&amp;$B40,Database!$1:$1048576,9,FALSE)</f>
        <v>-14.749156123579581</v>
      </c>
      <c r="M40" s="128">
        <f>VLOOKUP($B$9&amp;"-"&amp;$B40,Database!$1:$1048576,12,FALSE)</f>
        <v>-10.926649305555554</v>
      </c>
      <c r="N40" s="128">
        <f>VLOOKUP($B$9&amp;"-"&amp;$B40,Database!$1:$1048576,13,FALSE)</f>
        <v>5.4464689904934342</v>
      </c>
      <c r="O40" s="128">
        <f>VLOOKUP($B$9&amp;"-"&amp;$B40,Database!$1:$1048576,14,FALSE)</f>
        <v>17.307692307692307</v>
      </c>
      <c r="P40" s="128">
        <f>VLOOKUP($B$9&amp;"-"&amp;$B40,Database!$1:$1048576,15,FALSE)</f>
        <v>-12.026296566837107</v>
      </c>
      <c r="Q40" s="128">
        <f>VLOOKUP($B$9&amp;"-"&amp;$B40,Database!$1:$1048576,16,FALSE)</f>
        <v>18.027777777777779</v>
      </c>
      <c r="R40" s="128">
        <f>VLOOKUP($B$9&amp;"-"&amp;$B40,Database!$1:$1048576,17,FALSE)</f>
        <v>6.7510415351597022</v>
      </c>
      <c r="S40" s="112"/>
      <c r="T40" s="128">
        <f>VLOOKUP($B$9&amp;"-"&amp;$B40,Database!$1:$1048576,18,FALSE)</f>
        <v>-15.445983379501385</v>
      </c>
      <c r="U40" s="128">
        <f>VLOOKUP($B$9&amp;"-"&amp;$B40,Database!$1:$1048576,19,FALSE)</f>
        <v>19.725878517087313</v>
      </c>
      <c r="V40" s="128">
        <f>VLOOKUP($B$9&amp;"-"&amp;$B40,Database!$1:$1048576,20,FALSE)</f>
        <v>37.785985431414801</v>
      </c>
      <c r="W40" s="128">
        <f>VLOOKUP($B$9&amp;"-"&amp;$B40,Database!$1:$1048576,21,FALSE)</f>
        <v>-2.3549382716049387</v>
      </c>
      <c r="X40" s="128">
        <f>VLOOKUP($B$9&amp;"-"&amp;$B40,Database!$1:$1048576,22,FALSE)</f>
        <v>47.318654148150628</v>
      </c>
      <c r="Y40" s="128">
        <f>VLOOKUP($B$9&amp;"-"&amp;$B40,Database!$1:$1048576,23,FALSE)</f>
        <v>35.80968858131488</v>
      </c>
      <c r="Z40" s="112"/>
      <c r="AA40" s="128">
        <f>VLOOKUP($B$9&amp;"-"&amp;$B40,Database!$1:$1048576,24,FALSE)</f>
        <v>0.12597631645250695</v>
      </c>
      <c r="AB40" s="128">
        <f>VLOOKUP($B$9&amp;"-"&amp;$B40,Database!$1:$1048576,25,FALSE)</f>
        <v>5.7109263458469801</v>
      </c>
      <c r="AC40" s="107"/>
      <c r="AD40" s="129">
        <f>VLOOKUP($B$9&amp;"-"&amp;$B40,Database!$1:$1048576,26,FALSE)</f>
        <v>5.2356020942408377E-2</v>
      </c>
      <c r="AE40" s="129">
        <f>VLOOKUP($B$9&amp;"-"&amp;$B40,Database!$1:$1048576,27,FALSE)</f>
        <v>0.16230366492146597</v>
      </c>
      <c r="AF40" s="129">
        <f>VLOOKUP($B$9&amp;"-"&amp;$B40,Database!$1:$1048576,28,FALSE)</f>
        <v>7.3298429319371722E-2</v>
      </c>
      <c r="AG40" s="129">
        <f>VLOOKUP($B$9&amp;"-"&amp;$B40,Database!$1:$1048576,29,FALSE)</f>
        <v>2.6178010471204188E-2</v>
      </c>
      <c r="AH40" s="129">
        <f>VLOOKUP($B$9&amp;"-"&amp;$B40,Database!$1:$1048576,30,FALSE)</f>
        <v>5.235602094240838E-3</v>
      </c>
      <c r="AI40" s="129">
        <f>VLOOKUP($B$9&amp;"-"&amp;$B40,Database!$1:$1048576,31,FALSE)</f>
        <v>5.235602094240838E-3</v>
      </c>
      <c r="AJ40" s="130"/>
      <c r="AK40" s="129">
        <f>VLOOKUP($B$9&amp;"-"&amp;$B40,Database!$1:$1048576,32,FALSE)</f>
        <v>9.7826086956521743E-2</v>
      </c>
      <c r="AL40" s="129">
        <f>VLOOKUP($B$9&amp;"-"&amp;$B40,Database!$1:$1048576,33,FALSE)</f>
        <v>5.434782608695652E-2</v>
      </c>
      <c r="AM40" s="129">
        <f>VLOOKUP($B$9&amp;"-"&amp;$B40,Database!$1:$1048576,34,FALSE)</f>
        <v>7.0652173913043473E-2</v>
      </c>
      <c r="AN40" s="129">
        <f>VLOOKUP($B$9&amp;"-"&amp;$B40,Database!$1:$1048576,35,FALSE)</f>
        <v>2.1739130434782608E-2</v>
      </c>
      <c r="AO40" s="129">
        <f>VLOOKUP($B$9&amp;"-"&amp;$B40,Database!$1:$1048576,36,FALSE)</f>
        <v>1.6304347826086956E-2</v>
      </c>
      <c r="AP40" s="129">
        <f>VLOOKUP($B$9&amp;"-"&amp;$B40,Database!$1:$1048576,37,FALSE)</f>
        <v>1.6304347826086956E-2</v>
      </c>
      <c r="AQ40" s="103"/>
      <c r="AR40" s="129">
        <f>VLOOKUP($B$9&amp;"-"&amp;$B40,Database!$1:$1048576,38,FALSE)</f>
        <v>7.6086956521739135E-2</v>
      </c>
      <c r="AS40" s="129">
        <f>VLOOKUP($B$9&amp;"-"&amp;$B40,Database!$1:$1048576,39,FALSE)</f>
        <v>9.7826086956521743E-2</v>
      </c>
      <c r="AT40" s="129">
        <f>VLOOKUP($B$9&amp;"-"&amp;$B40,Database!$1:$1048576,40,FALSE)</f>
        <v>8.6956521739130432E-2</v>
      </c>
      <c r="AU40" s="129">
        <f>VLOOKUP($B$9&amp;"-"&amp;$B40,Database!$1:$1048576,41,FALSE)</f>
        <v>1.6304347826086956E-2</v>
      </c>
      <c r="AV40" s="129">
        <f>VLOOKUP($B$9&amp;"-"&amp;$B40,Database!$1:$1048576,42,FALSE)</f>
        <v>1.6304347826086956E-2</v>
      </c>
      <c r="AW40" s="129">
        <f>VLOOKUP($B$9&amp;"-"&amp;$B40,Database!$1:$1048576,43,FALSE)</f>
        <v>0</v>
      </c>
      <c r="AX40" s="103"/>
      <c r="AY40" s="129">
        <f>VLOOKUP($B$9&amp;"-"&amp;$B40,Database!$1:$1048576,44,FALSE)</f>
        <v>8.6956521739130432E-2</v>
      </c>
      <c r="AZ40" s="129">
        <f>VLOOKUP($B$9&amp;"-"&amp;$B40,Database!$1:$1048576,45,FALSE)</f>
        <v>8.1521739130434784E-2</v>
      </c>
      <c r="BA40" s="129">
        <f>VLOOKUP($B$9&amp;"-"&amp;$B40,Database!$1:$1048576,46,FALSE)</f>
        <v>5.434782608695652E-2</v>
      </c>
      <c r="BB40" s="129">
        <f>VLOOKUP($B$9&amp;"-"&amp;$B40,Database!$1:$1048576,47,FALSE)</f>
        <v>3.2608695652173912E-2</v>
      </c>
      <c r="BC40" s="129">
        <f>VLOOKUP($B$9&amp;"-"&amp;$B40,Database!$1:$1048576,48,FALSE)</f>
        <v>5.434782608695652E-3</v>
      </c>
      <c r="BD40" s="129">
        <f>VLOOKUP($B$9&amp;"-"&amp;$B40,Database!$1:$1048576,49,FALSE)</f>
        <v>5.434782608695652E-3</v>
      </c>
      <c r="BE40" s="130"/>
      <c r="BF40" s="129">
        <f>VLOOKUP($B$9&amp;"-"&amp;$B40,Database!$1:$1048576,50,FALSE)</f>
        <v>4.3715846994535519E-2</v>
      </c>
      <c r="BG40" s="129">
        <f>VLOOKUP($B$9&amp;"-"&amp;$B40,Database!$1:$1048576,51,FALSE)</f>
        <v>4.9180327868852458E-2</v>
      </c>
      <c r="BH40" s="129">
        <f>VLOOKUP($B$9&amp;"-"&amp;$B40,Database!$1:$1048576,52,FALSE)</f>
        <v>5.4644808743169397E-2</v>
      </c>
      <c r="BI40" s="129">
        <f>VLOOKUP($B$9&amp;"-"&amp;$B40,Database!$1:$1048576,53,FALSE)</f>
        <v>3.2786885245901641E-2</v>
      </c>
      <c r="BJ40" s="129">
        <f>VLOOKUP($B$9&amp;"-"&amp;$B40,Database!$1:$1048576,54,FALSE)</f>
        <v>2.185792349726776E-2</v>
      </c>
      <c r="BK40" s="129">
        <f>VLOOKUP($B$9&amp;"-"&amp;$B40,Database!$1:$1048576,55,FALSE)</f>
        <v>0</v>
      </c>
    </row>
    <row r="41" spans="2:63">
      <c r="B41" s="124">
        <v>43617</v>
      </c>
      <c r="D41" s="125">
        <f>VLOOKUP($B$9&amp;"-"&amp;$B41,Database!$1:$1048576,10,FALSE)</f>
        <v>124.00984491626724</v>
      </c>
      <c r="F41" s="127">
        <f>VLOOKUP($B$9&amp;"-"&amp;$B41,Database!$1:$1048576,4,FALSE)</f>
        <v>32.09472849782005</v>
      </c>
      <c r="G41" s="127">
        <f>VLOOKUP($B$9&amp;"-"&amp;$B41,Database!$1:$1048576,5,FALSE)</f>
        <v>11.09789932619897</v>
      </c>
      <c r="H41" s="127">
        <f>VLOOKUP($B$9&amp;"-"&amp;$B41,Database!$1:$1048576,6,FALSE)</f>
        <v>8.0724005813185364</v>
      </c>
      <c r="I41" s="127">
        <f>VLOOKUP($B$9&amp;"-"&amp;$B41,Database!$1:$1048576,7,FALSE)</f>
        <v>9.9006219578150336</v>
      </c>
      <c r="J41" s="127">
        <f>VLOOKUP($B$9&amp;"-"&amp;$B41,Database!$1:$1048576,8,FALSE)</f>
        <v>-18.456863522261855</v>
      </c>
      <c r="K41" s="127">
        <f>VLOOKUP($B$9&amp;"-"&amp;$B41,Database!$1:$1048576,9,FALSE)</f>
        <v>9.0071343638525558</v>
      </c>
      <c r="M41" s="128">
        <f>VLOOKUP($B$9&amp;"-"&amp;$B41,Database!$1:$1048576,12,FALSE)</f>
        <v>1.8824626196708387</v>
      </c>
      <c r="N41" s="128">
        <f>VLOOKUP($B$9&amp;"-"&amp;$B41,Database!$1:$1048576,13,FALSE)</f>
        <v>5.5064172531898086</v>
      </c>
      <c r="O41" s="128">
        <f>VLOOKUP($B$9&amp;"-"&amp;$B41,Database!$1:$1048576,14,FALSE)</f>
        <v>20.125</v>
      </c>
      <c r="P41" s="128">
        <f>VLOOKUP($B$9&amp;"-"&amp;$B41,Database!$1:$1048576,15,FALSE)</f>
        <v>-6.9419722321110715</v>
      </c>
      <c r="Q41" s="128">
        <f>VLOOKUP($B$9&amp;"-"&amp;$B41,Database!$1:$1048576,16,FALSE)</f>
        <v>28.402366863905325</v>
      </c>
      <c r="R41" s="128">
        <f>VLOOKUP($B$9&amp;"-"&amp;$B41,Database!$1:$1048576,17,FALSE)</f>
        <v>11.277713699859028</v>
      </c>
      <c r="S41" s="112"/>
      <c r="T41" s="128">
        <f>VLOOKUP($B$9&amp;"-"&amp;$B41,Database!$1:$1048576,18,FALSE)</f>
        <v>-2.3733488169545636</v>
      </c>
      <c r="U41" s="128">
        <f>VLOOKUP($B$9&amp;"-"&amp;$B41,Database!$1:$1048576,19,FALSE)</f>
        <v>19.343389529724934</v>
      </c>
      <c r="V41" s="128">
        <f>VLOOKUP($B$9&amp;"-"&amp;$B41,Database!$1:$1048576,20,FALSE)</f>
        <v>28.266666666666669</v>
      </c>
      <c r="W41" s="128">
        <f>VLOOKUP($B$9&amp;"-"&amp;$B41,Database!$1:$1048576,21,FALSE)</f>
        <v>-4.1066666666666674</v>
      </c>
      <c r="X41" s="128">
        <f>VLOOKUP($B$9&amp;"-"&amp;$B41,Database!$1:$1048576,22,FALSE)</f>
        <v>55.418975069252078</v>
      </c>
      <c r="Y41" s="128">
        <f>VLOOKUP($B$9&amp;"-"&amp;$B41,Database!$1:$1048576,23,FALSE)</f>
        <v>31.770833333333329</v>
      </c>
      <c r="Z41" s="112"/>
      <c r="AA41" s="128">
        <f>VLOOKUP($B$9&amp;"-"&amp;$B41,Database!$1:$1048576,24,FALSE)</f>
        <v>2.0173010380622833</v>
      </c>
      <c r="AB41" s="128">
        <f>VLOOKUP($B$9&amp;"-"&amp;$B41,Database!$1:$1048576,25,FALSE)</f>
        <v>4.4325259515570936</v>
      </c>
      <c r="AC41" s="107"/>
      <c r="AD41" s="129">
        <f>VLOOKUP($B$9&amp;"-"&amp;$B41,Database!$1:$1048576,26,FALSE)</f>
        <v>8.8757396449704137E-2</v>
      </c>
      <c r="AE41" s="129">
        <f>VLOOKUP($B$9&amp;"-"&amp;$B41,Database!$1:$1048576,27,FALSE)</f>
        <v>0.20118343195266272</v>
      </c>
      <c r="AF41" s="129">
        <f>VLOOKUP($B$9&amp;"-"&amp;$B41,Database!$1:$1048576,28,FALSE)</f>
        <v>5.3254437869822487E-2</v>
      </c>
      <c r="AG41" s="129">
        <f>VLOOKUP($B$9&amp;"-"&amp;$B41,Database!$1:$1048576,29,FALSE)</f>
        <v>5.9171597633136093E-3</v>
      </c>
      <c r="AH41" s="129">
        <f>VLOOKUP($B$9&amp;"-"&amp;$B41,Database!$1:$1048576,30,FALSE)</f>
        <v>5.9171597633136093E-3</v>
      </c>
      <c r="AI41" s="129">
        <f>VLOOKUP($B$9&amp;"-"&amp;$B41,Database!$1:$1048576,31,FALSE)</f>
        <v>0</v>
      </c>
      <c r="AJ41" s="130"/>
      <c r="AK41" s="129">
        <f>VLOOKUP($B$9&amp;"-"&amp;$B41,Database!$1:$1048576,32,FALSE)</f>
        <v>0.10778443113772455</v>
      </c>
      <c r="AL41" s="129">
        <f>VLOOKUP($B$9&amp;"-"&amp;$B41,Database!$1:$1048576,33,FALSE)</f>
        <v>0.11976047904191617</v>
      </c>
      <c r="AM41" s="129">
        <f>VLOOKUP($B$9&amp;"-"&amp;$B41,Database!$1:$1048576,34,FALSE)</f>
        <v>6.5868263473053898E-2</v>
      </c>
      <c r="AN41" s="129">
        <f>VLOOKUP($B$9&amp;"-"&amp;$B41,Database!$1:$1048576,35,FALSE)</f>
        <v>1.1976047904191617E-2</v>
      </c>
      <c r="AO41" s="129">
        <f>VLOOKUP($B$9&amp;"-"&amp;$B41,Database!$1:$1048576,36,FALSE)</f>
        <v>1.7964071856287425E-2</v>
      </c>
      <c r="AP41" s="129">
        <f>VLOOKUP($B$9&amp;"-"&amp;$B41,Database!$1:$1048576,37,FALSE)</f>
        <v>0</v>
      </c>
      <c r="AQ41" s="103"/>
      <c r="AR41" s="129">
        <f>VLOOKUP($B$9&amp;"-"&amp;$B41,Database!$1:$1048576,38,FALSE)</f>
        <v>7.2289156626506021E-2</v>
      </c>
      <c r="AS41" s="129">
        <f>VLOOKUP($B$9&amp;"-"&amp;$B41,Database!$1:$1048576,39,FALSE)</f>
        <v>0.12650602409638553</v>
      </c>
      <c r="AT41" s="129">
        <f>VLOOKUP($B$9&amp;"-"&amp;$B41,Database!$1:$1048576,40,FALSE)</f>
        <v>5.4216867469879519E-2</v>
      </c>
      <c r="AU41" s="129">
        <f>VLOOKUP($B$9&amp;"-"&amp;$B41,Database!$1:$1048576,41,FALSE)</f>
        <v>1.8072289156626505E-2</v>
      </c>
      <c r="AV41" s="129">
        <f>VLOOKUP($B$9&amp;"-"&amp;$B41,Database!$1:$1048576,42,FALSE)</f>
        <v>0</v>
      </c>
      <c r="AW41" s="129">
        <f>VLOOKUP($B$9&amp;"-"&amp;$B41,Database!$1:$1048576,43,FALSE)</f>
        <v>1.2048192771084338E-2</v>
      </c>
      <c r="AX41" s="103"/>
      <c r="AY41" s="129">
        <f>VLOOKUP($B$9&amp;"-"&amp;$B41,Database!$1:$1048576,44,FALSE)</f>
        <v>0.11377245508982035</v>
      </c>
      <c r="AZ41" s="129">
        <f>VLOOKUP($B$9&amp;"-"&amp;$B41,Database!$1:$1048576,45,FALSE)</f>
        <v>0.11377245508982035</v>
      </c>
      <c r="BA41" s="129">
        <f>VLOOKUP($B$9&amp;"-"&amp;$B41,Database!$1:$1048576,46,FALSE)</f>
        <v>5.9880239520958084E-2</v>
      </c>
      <c r="BB41" s="129">
        <f>VLOOKUP($B$9&amp;"-"&amp;$B41,Database!$1:$1048576,47,FALSE)</f>
        <v>2.3952095808383235E-2</v>
      </c>
      <c r="BC41" s="129">
        <f>VLOOKUP($B$9&amp;"-"&amp;$B41,Database!$1:$1048576,48,FALSE)</f>
        <v>5.9880239520958087E-3</v>
      </c>
      <c r="BD41" s="129">
        <f>VLOOKUP($B$9&amp;"-"&amp;$B41,Database!$1:$1048576,49,FALSE)</f>
        <v>0</v>
      </c>
      <c r="BE41" s="130"/>
      <c r="BF41" s="129">
        <f>VLOOKUP($B$9&amp;"-"&amp;$B41,Database!$1:$1048576,50,FALSE)</f>
        <v>6.5868263473053898E-2</v>
      </c>
      <c r="BG41" s="129">
        <f>VLOOKUP($B$9&amp;"-"&amp;$B41,Database!$1:$1048576,51,FALSE)</f>
        <v>8.3832335329341312E-2</v>
      </c>
      <c r="BH41" s="129">
        <f>VLOOKUP($B$9&amp;"-"&amp;$B41,Database!$1:$1048576,52,FALSE)</f>
        <v>3.5928143712574849E-2</v>
      </c>
      <c r="BI41" s="129">
        <f>VLOOKUP($B$9&amp;"-"&amp;$B41,Database!$1:$1048576,53,FALSE)</f>
        <v>1.7964071856287425E-2</v>
      </c>
      <c r="BJ41" s="129">
        <f>VLOOKUP($B$9&amp;"-"&amp;$B41,Database!$1:$1048576,54,FALSE)</f>
        <v>1.1976047904191617E-2</v>
      </c>
      <c r="BK41" s="129">
        <f>VLOOKUP($B$9&amp;"-"&amp;$B41,Database!$1:$1048576,55,FALSE)</f>
        <v>1.1976047904191617E-2</v>
      </c>
    </row>
    <row r="42" spans="2:63">
      <c r="B42" s="124">
        <v>43709</v>
      </c>
      <c r="D42" s="125">
        <f>VLOOKUP($B$9&amp;"-"&amp;$B42,Database!$1:$1048576,10,FALSE)</f>
        <v>116.39079683160494</v>
      </c>
      <c r="F42" s="127">
        <f>VLOOKUP($B$9&amp;"-"&amp;$B42,Database!$1:$1048576,4,FALSE)</f>
        <v>29.156549890160711</v>
      </c>
      <c r="G42" s="127">
        <f>VLOOKUP($B$9&amp;"-"&amp;$B42,Database!$1:$1048576,5,FALSE)</f>
        <v>10.174586657417041</v>
      </c>
      <c r="H42" s="127">
        <f>VLOOKUP($B$9&amp;"-"&amp;$B42,Database!$1:$1048576,6,FALSE)</f>
        <v>-14.264654873395767</v>
      </c>
      <c r="I42" s="127">
        <f>VLOOKUP($B$9&amp;"-"&amp;$B42,Database!$1:$1048576,7,FALSE)</f>
        <v>-4.5323158746675922</v>
      </c>
      <c r="J42" s="127">
        <f>VLOOKUP($B$9&amp;"-"&amp;$B42,Database!$1:$1048576,8,FALSE)</f>
        <v>-15.514799398774425</v>
      </c>
      <c r="K42" s="127">
        <f>VLOOKUP($B$9&amp;"-"&amp;$B42,Database!$1:$1048576,9,FALSE)</f>
        <v>2.3586541796739513</v>
      </c>
      <c r="M42" s="128">
        <f>VLOOKUP($B$9&amp;"-"&amp;$B42,Database!$1:$1048576,12,FALSE)</f>
        <v>24.955441928414899</v>
      </c>
      <c r="N42" s="128">
        <f>VLOOKUP($B$9&amp;"-"&amp;$B42,Database!$1:$1048576,13,FALSE)</f>
        <v>9.3028571428571425</v>
      </c>
      <c r="O42" s="128">
        <f>VLOOKUP($B$9&amp;"-"&amp;$B42,Database!$1:$1048576,14,FALSE)</f>
        <v>27.582477014602485</v>
      </c>
      <c r="P42" s="128">
        <f>VLOOKUP($B$9&amp;"-"&amp;$B42,Database!$1:$1048576,15,FALSE)</f>
        <v>-13.06111411573824</v>
      </c>
      <c r="Q42" s="128">
        <f>VLOOKUP($B$9&amp;"-"&amp;$B42,Database!$1:$1048576,16,FALSE)</f>
        <v>28.272038939967548</v>
      </c>
      <c r="R42" s="128">
        <f>VLOOKUP($B$9&amp;"-"&amp;$B42,Database!$1:$1048576,17,FALSE)</f>
        <v>12.436539336857953</v>
      </c>
      <c r="S42" s="112"/>
      <c r="T42" s="128">
        <f>VLOOKUP($B$9&amp;"-"&amp;$B42,Database!$1:$1048576,18,FALSE)</f>
        <v>0.38460364457739482</v>
      </c>
      <c r="U42" s="128">
        <f>VLOOKUP($B$9&amp;"-"&amp;$B42,Database!$1:$1048576,19,FALSE)</f>
        <v>16.646848989298455</v>
      </c>
      <c r="V42" s="128">
        <f>VLOOKUP($B$9&amp;"-"&amp;$B42,Database!$1:$1048576,20,FALSE)</f>
        <v>44.323979591836725</v>
      </c>
      <c r="W42" s="128">
        <f>VLOOKUP($B$9&amp;"-"&amp;$B42,Database!$1:$1048576,21,FALSE)</f>
        <v>-5.4563492063492092</v>
      </c>
      <c r="X42" s="128">
        <f>VLOOKUP($B$9&amp;"-"&amp;$B42,Database!$1:$1048576,22,FALSE)</f>
        <v>53.215270721439978</v>
      </c>
      <c r="Y42" s="128">
        <f>VLOOKUP($B$9&amp;"-"&amp;$B42,Database!$1:$1048576,23,FALSE)</f>
        <v>26.827668685621695</v>
      </c>
      <c r="Z42" s="112"/>
      <c r="AA42" s="128">
        <f>VLOOKUP($B$9&amp;"-"&amp;$B42,Database!$1:$1048576,24,FALSE)</f>
        <v>-1.6049382716049381</v>
      </c>
      <c r="AB42" s="128">
        <f>VLOOKUP($B$9&amp;"-"&amp;$B42,Database!$1:$1048576,25,FALSE)</f>
        <v>2.2746913580246919</v>
      </c>
      <c r="AC42" s="107"/>
      <c r="AD42" s="129">
        <f>VLOOKUP($B$9&amp;"-"&amp;$B42,Database!$1:$1048576,26,FALSE)</f>
        <v>7.7777777777777779E-2</v>
      </c>
      <c r="AE42" s="129">
        <f>VLOOKUP($B$9&amp;"-"&amp;$B42,Database!$1:$1048576,27,FALSE)</f>
        <v>0.13333333333333333</v>
      </c>
      <c r="AF42" s="129">
        <f>VLOOKUP($B$9&amp;"-"&amp;$B42,Database!$1:$1048576,28,FALSE)</f>
        <v>7.7777777777777779E-2</v>
      </c>
      <c r="AG42" s="129">
        <f>VLOOKUP($B$9&amp;"-"&amp;$B42,Database!$1:$1048576,29,FALSE)</f>
        <v>2.2222222222222223E-2</v>
      </c>
      <c r="AH42" s="129">
        <f>VLOOKUP($B$9&amp;"-"&amp;$B42,Database!$1:$1048576,30,FALSE)</f>
        <v>0</v>
      </c>
      <c r="AI42" s="129">
        <f>VLOOKUP($B$9&amp;"-"&amp;$B42,Database!$1:$1048576,31,FALSE)</f>
        <v>5.5555555555555558E-3</v>
      </c>
      <c r="AJ42" s="130"/>
      <c r="AK42" s="129">
        <f>VLOOKUP($B$9&amp;"-"&amp;$B42,Database!$1:$1048576,32,FALSE)</f>
        <v>0.10674157303370786</v>
      </c>
      <c r="AL42" s="129">
        <f>VLOOKUP($B$9&amp;"-"&amp;$B42,Database!$1:$1048576,33,FALSE)</f>
        <v>7.3033707865168537E-2</v>
      </c>
      <c r="AM42" s="129">
        <f>VLOOKUP($B$9&amp;"-"&amp;$B42,Database!$1:$1048576,34,FALSE)</f>
        <v>6.1797752808988762E-2</v>
      </c>
      <c r="AN42" s="129">
        <f>VLOOKUP($B$9&amp;"-"&amp;$B42,Database!$1:$1048576,35,FALSE)</f>
        <v>5.6179775280898875E-2</v>
      </c>
      <c r="AO42" s="129">
        <f>VLOOKUP($B$9&amp;"-"&amp;$B42,Database!$1:$1048576,36,FALSE)</f>
        <v>1.6853932584269662E-2</v>
      </c>
      <c r="AP42" s="129">
        <f>VLOOKUP($B$9&amp;"-"&amp;$B42,Database!$1:$1048576,37,FALSE)</f>
        <v>0</v>
      </c>
      <c r="AQ42" s="103"/>
      <c r="AR42" s="129">
        <f>VLOOKUP($B$9&amp;"-"&amp;$B42,Database!$1:$1048576,38,FALSE)</f>
        <v>0.10674157303370786</v>
      </c>
      <c r="AS42" s="129">
        <f>VLOOKUP($B$9&amp;"-"&amp;$B42,Database!$1:$1048576,39,FALSE)</f>
        <v>6.1797752808988762E-2</v>
      </c>
      <c r="AT42" s="129">
        <f>VLOOKUP($B$9&amp;"-"&amp;$B42,Database!$1:$1048576,40,FALSE)</f>
        <v>7.8651685393258425E-2</v>
      </c>
      <c r="AU42" s="129">
        <f>VLOOKUP($B$9&amp;"-"&amp;$B42,Database!$1:$1048576,41,FALSE)</f>
        <v>3.3707865168539325E-2</v>
      </c>
      <c r="AV42" s="129">
        <f>VLOOKUP($B$9&amp;"-"&amp;$B42,Database!$1:$1048576,42,FALSE)</f>
        <v>5.6179775280898875E-3</v>
      </c>
      <c r="AW42" s="129">
        <f>VLOOKUP($B$9&amp;"-"&amp;$B42,Database!$1:$1048576,43,FALSE)</f>
        <v>0</v>
      </c>
      <c r="AX42" s="103"/>
      <c r="AY42" s="129">
        <f>VLOOKUP($B$9&amp;"-"&amp;$B42,Database!$1:$1048576,44,FALSE)</f>
        <v>9.03954802259887E-2</v>
      </c>
      <c r="AZ42" s="129">
        <f>VLOOKUP($B$9&amp;"-"&amp;$B42,Database!$1:$1048576,45,FALSE)</f>
        <v>8.4745762711864403E-2</v>
      </c>
      <c r="BA42" s="129">
        <f>VLOOKUP($B$9&amp;"-"&amp;$B42,Database!$1:$1048576,46,FALSE)</f>
        <v>3.954802259887006E-2</v>
      </c>
      <c r="BB42" s="129">
        <f>VLOOKUP($B$9&amp;"-"&amp;$B42,Database!$1:$1048576,47,FALSE)</f>
        <v>4.519774011299435E-2</v>
      </c>
      <c r="BC42" s="129">
        <f>VLOOKUP($B$9&amp;"-"&amp;$B42,Database!$1:$1048576,48,FALSE)</f>
        <v>5.6497175141242938E-3</v>
      </c>
      <c r="BD42" s="129">
        <f>VLOOKUP($B$9&amp;"-"&amp;$B42,Database!$1:$1048576,49,FALSE)</f>
        <v>5.6497175141242938E-3</v>
      </c>
      <c r="BE42" s="130"/>
      <c r="BF42" s="129">
        <f>VLOOKUP($B$9&amp;"-"&amp;$B42,Database!$1:$1048576,50,FALSE)</f>
        <v>5.0847457627118647E-2</v>
      </c>
      <c r="BG42" s="129">
        <f>VLOOKUP($B$9&amp;"-"&amp;$B42,Database!$1:$1048576,51,FALSE)</f>
        <v>5.6497175141242938E-2</v>
      </c>
      <c r="BH42" s="129">
        <f>VLOOKUP($B$9&amp;"-"&amp;$B42,Database!$1:$1048576,52,FALSE)</f>
        <v>4.519774011299435E-2</v>
      </c>
      <c r="BI42" s="129">
        <f>VLOOKUP($B$9&amp;"-"&amp;$B42,Database!$1:$1048576,53,FALSE)</f>
        <v>3.3898305084745763E-2</v>
      </c>
      <c r="BJ42" s="129">
        <f>VLOOKUP($B$9&amp;"-"&amp;$B42,Database!$1:$1048576,54,FALSE)</f>
        <v>1.6949152542372881E-2</v>
      </c>
      <c r="BK42" s="129">
        <f>VLOOKUP($B$9&amp;"-"&amp;$B42,Database!$1:$1048576,55,FALSE)</f>
        <v>5.6497175141242938E-3</v>
      </c>
    </row>
    <row r="43" spans="2:63">
      <c r="B43" s="124">
        <v>43800</v>
      </c>
      <c r="D43" s="125">
        <f>VLOOKUP($B$9&amp;"-"&amp;$B43,Database!$1:$1048576,10,FALSE)</f>
        <v>118.52420685100299</v>
      </c>
      <c r="F43" s="127">
        <f>VLOOKUP($B$9&amp;"-"&amp;$B43,Database!$1:$1048576,4,FALSE)</f>
        <v>32.131060906328443</v>
      </c>
      <c r="G43" s="127">
        <f>VLOOKUP($B$9&amp;"-"&amp;$B43,Database!$1:$1048576,5,FALSE)</f>
        <v>10.632183908045977</v>
      </c>
      <c r="H43" s="127">
        <f>VLOOKUP($B$9&amp;"-"&amp;$B43,Database!$1:$1048576,6,FALSE)</f>
        <v>-7.4514466904478782</v>
      </c>
      <c r="I43" s="127">
        <f>VLOOKUP($B$9&amp;"-"&amp;$B43,Database!$1:$1048576,7,FALSE)</f>
        <v>-1.6539142637575621</v>
      </c>
      <c r="J43" s="127">
        <f>VLOOKUP($B$9&amp;"-"&amp;$B43,Database!$1:$1048576,8,FALSE)</f>
        <v>-9.420002642356982</v>
      </c>
      <c r="K43" s="127">
        <f>VLOOKUP($B$9&amp;"-"&amp;$B43,Database!$1:$1048576,9,FALSE)</f>
        <v>6.0278768661646183</v>
      </c>
      <c r="M43" s="128">
        <f>VLOOKUP($B$9&amp;"-"&amp;$B43,Database!$1:$1048576,12,FALSE)</f>
        <v>45.415224913494818</v>
      </c>
      <c r="N43" s="128">
        <f>VLOOKUP($B$9&amp;"-"&amp;$B43,Database!$1:$1048576,13,FALSE)</f>
        <v>12.310380725758478</v>
      </c>
      <c r="O43" s="128">
        <f>VLOOKUP($B$9&amp;"-"&amp;$B43,Database!$1:$1048576,14,FALSE)</f>
        <v>20.234107418419963</v>
      </c>
      <c r="P43" s="128">
        <f>VLOOKUP($B$9&amp;"-"&amp;$B43,Database!$1:$1048576,15,FALSE)</f>
        <v>-13.63759114231704</v>
      </c>
      <c r="Q43" s="128">
        <f>VLOOKUP($B$9&amp;"-"&amp;$B43,Database!$1:$1048576,16,FALSE)</f>
        <v>34.417968750000007</v>
      </c>
      <c r="R43" s="128">
        <f>VLOOKUP($B$9&amp;"-"&amp;$B43,Database!$1:$1048576,17,FALSE)</f>
        <v>16.633534828999149</v>
      </c>
      <c r="S43" s="112"/>
      <c r="T43" s="128">
        <f>VLOOKUP($B$9&amp;"-"&amp;$B43,Database!$1:$1048576,18,FALSE)</f>
        <v>23.526230394808007</v>
      </c>
      <c r="U43" s="128">
        <f>VLOOKUP($B$9&amp;"-"&amp;$B43,Database!$1:$1048576,19,FALSE)</f>
        <v>17.110350981558597</v>
      </c>
      <c r="V43" s="128">
        <f>VLOOKUP($B$9&amp;"-"&amp;$B43,Database!$1:$1048576,20,FALSE)</f>
        <v>32.676208479611127</v>
      </c>
      <c r="W43" s="128">
        <f>VLOOKUP($B$9&amp;"-"&amp;$B43,Database!$1:$1048576,21,FALSE)</f>
        <v>-9.4192958390489263</v>
      </c>
      <c r="X43" s="128">
        <f>VLOOKUP($B$9&amp;"-"&amp;$B43,Database!$1:$1048576,22,FALSE)</f>
        <v>53.65625</v>
      </c>
      <c r="Y43" s="128">
        <f>VLOOKUP($B$9&amp;"-"&amp;$B43,Database!$1:$1048576,23,FALSE)</f>
        <v>28.202998299117919</v>
      </c>
      <c r="Z43" s="112"/>
      <c r="AA43" s="128">
        <f>VLOOKUP($B$9&amp;"-"&amp;$B43,Database!$1:$1048576,24,FALSE)</f>
        <v>0</v>
      </c>
      <c r="AB43" s="128">
        <f>VLOOKUP($B$9&amp;"-"&amp;$B43,Database!$1:$1048576,25,FALSE)</f>
        <v>2.2840546452006163</v>
      </c>
      <c r="AC43" s="107"/>
      <c r="AD43" s="129">
        <f>VLOOKUP($B$9&amp;"-"&amp;$B43,Database!$1:$1048576,26,FALSE)</f>
        <v>0.10650887573964497</v>
      </c>
      <c r="AE43" s="129">
        <f>VLOOKUP($B$9&amp;"-"&amp;$B43,Database!$1:$1048576,27,FALSE)</f>
        <v>0.1893491124260355</v>
      </c>
      <c r="AF43" s="129">
        <f>VLOOKUP($B$9&amp;"-"&amp;$B43,Database!$1:$1048576,28,FALSE)</f>
        <v>4.7337278106508875E-2</v>
      </c>
      <c r="AG43" s="129">
        <f>VLOOKUP($B$9&amp;"-"&amp;$B43,Database!$1:$1048576,29,FALSE)</f>
        <v>2.3668639053254437E-2</v>
      </c>
      <c r="AH43" s="129">
        <f>VLOOKUP($B$9&amp;"-"&amp;$B43,Database!$1:$1048576,30,FALSE)</f>
        <v>5.9171597633136093E-3</v>
      </c>
      <c r="AI43" s="129">
        <f>VLOOKUP($B$9&amp;"-"&amp;$B43,Database!$1:$1048576,31,FALSE)</f>
        <v>0</v>
      </c>
      <c r="AJ43" s="130"/>
      <c r="AK43" s="129">
        <f>VLOOKUP($B$9&amp;"-"&amp;$B43,Database!$1:$1048576,32,FALSE)</f>
        <v>0.10179640718562874</v>
      </c>
      <c r="AL43" s="129">
        <f>VLOOKUP($B$9&amp;"-"&amp;$B43,Database!$1:$1048576,33,FALSE)</f>
        <v>0.10778443113772455</v>
      </c>
      <c r="AM43" s="129">
        <f>VLOOKUP($B$9&amp;"-"&amp;$B43,Database!$1:$1048576,34,FALSE)</f>
        <v>6.5868263473053898E-2</v>
      </c>
      <c r="AN43" s="129">
        <f>VLOOKUP($B$9&amp;"-"&amp;$B43,Database!$1:$1048576,35,FALSE)</f>
        <v>3.5928143712574849E-2</v>
      </c>
      <c r="AO43" s="129">
        <f>VLOOKUP($B$9&amp;"-"&amp;$B43,Database!$1:$1048576,36,FALSE)</f>
        <v>2.3952095808383235E-2</v>
      </c>
      <c r="AP43" s="129">
        <f>VLOOKUP($B$9&amp;"-"&amp;$B43,Database!$1:$1048576,37,FALSE)</f>
        <v>1.1976047904191617E-2</v>
      </c>
      <c r="AQ43" s="103"/>
      <c r="AR43" s="129">
        <f>VLOOKUP($B$9&amp;"-"&amp;$B43,Database!$1:$1048576,38,FALSE)</f>
        <v>8.9820359281437126E-2</v>
      </c>
      <c r="AS43" s="129">
        <f>VLOOKUP($B$9&amp;"-"&amp;$B43,Database!$1:$1048576,39,FALSE)</f>
        <v>7.1856287425149698E-2</v>
      </c>
      <c r="AT43" s="129">
        <f>VLOOKUP($B$9&amp;"-"&amp;$B43,Database!$1:$1048576,40,FALSE)</f>
        <v>8.3832335329341312E-2</v>
      </c>
      <c r="AU43" s="129">
        <f>VLOOKUP($B$9&amp;"-"&amp;$B43,Database!$1:$1048576,41,FALSE)</f>
        <v>1.7964071856287425E-2</v>
      </c>
      <c r="AV43" s="129">
        <f>VLOOKUP($B$9&amp;"-"&amp;$B43,Database!$1:$1048576,42,FALSE)</f>
        <v>1.1976047904191617E-2</v>
      </c>
      <c r="AW43" s="129">
        <f>VLOOKUP($B$9&amp;"-"&amp;$B43,Database!$1:$1048576,43,FALSE)</f>
        <v>0</v>
      </c>
      <c r="AX43" s="103"/>
      <c r="AY43" s="129">
        <f>VLOOKUP($B$9&amp;"-"&amp;$B43,Database!$1:$1048576,44,FALSE)</f>
        <v>0.12048192771084337</v>
      </c>
      <c r="AZ43" s="129">
        <f>VLOOKUP($B$9&amp;"-"&amp;$B43,Database!$1:$1048576,45,FALSE)</f>
        <v>9.6385542168674704E-2</v>
      </c>
      <c r="BA43" s="129">
        <f>VLOOKUP($B$9&amp;"-"&amp;$B43,Database!$1:$1048576,46,FALSE)</f>
        <v>7.2289156626506021E-2</v>
      </c>
      <c r="BB43" s="129">
        <f>VLOOKUP($B$9&amp;"-"&amp;$B43,Database!$1:$1048576,47,FALSE)</f>
        <v>3.614457831325301E-2</v>
      </c>
      <c r="BC43" s="129">
        <f>VLOOKUP($B$9&amp;"-"&amp;$B43,Database!$1:$1048576,48,FALSE)</f>
        <v>0</v>
      </c>
      <c r="BD43" s="129">
        <f>VLOOKUP($B$9&amp;"-"&amp;$B43,Database!$1:$1048576,49,FALSE)</f>
        <v>6.024096385542169E-3</v>
      </c>
      <c r="BE43" s="130"/>
      <c r="BF43" s="129">
        <f>VLOOKUP($B$9&amp;"-"&amp;$B43,Database!$1:$1048576,50,FALSE)</f>
        <v>8.4337349397590355E-2</v>
      </c>
      <c r="BG43" s="129">
        <f>VLOOKUP($B$9&amp;"-"&amp;$B43,Database!$1:$1048576,51,FALSE)</f>
        <v>7.8313253012048195E-2</v>
      </c>
      <c r="BH43" s="129">
        <f>VLOOKUP($B$9&amp;"-"&amp;$B43,Database!$1:$1048576,52,FALSE)</f>
        <v>4.8192771084337352E-2</v>
      </c>
      <c r="BI43" s="129">
        <f>VLOOKUP($B$9&amp;"-"&amp;$B43,Database!$1:$1048576,53,FALSE)</f>
        <v>2.4096385542168676E-2</v>
      </c>
      <c r="BJ43" s="129">
        <f>VLOOKUP($B$9&amp;"-"&amp;$B43,Database!$1:$1048576,54,FALSE)</f>
        <v>2.4096385542168676E-2</v>
      </c>
      <c r="BK43" s="129">
        <f>VLOOKUP($B$9&amp;"-"&amp;$B43,Database!$1:$1048576,55,FALSE)</f>
        <v>0</v>
      </c>
    </row>
    <row r="44" spans="2:63">
      <c r="B44" s="124">
        <v>43891</v>
      </c>
      <c r="D44" s="125">
        <f>VLOOKUP($B$9&amp;"-"&amp;$B44,Database!$1:$1048576,10,FALSE)</f>
        <v>58.159588787338762</v>
      </c>
      <c r="F44" s="127">
        <f>VLOOKUP($B$9&amp;"-"&amp;$B44,Database!$1:$1048576,4,FALSE)</f>
        <v>-25.813051333829307</v>
      </c>
      <c r="G44" s="127">
        <f>VLOOKUP($B$9&amp;"-"&amp;$B44,Database!$1:$1048576,5,FALSE)</f>
        <v>-20.663726219576997</v>
      </c>
      <c r="H44" s="127">
        <f>VLOOKUP($B$9&amp;"-"&amp;$B44,Database!$1:$1048576,6,FALSE)</f>
        <v>-78.475395897544914</v>
      </c>
      <c r="I44" s="127">
        <f>VLOOKUP($B$9&amp;"-"&amp;$B44,Database!$1:$1048576,7,FALSE)</f>
        <v>-76.657987033691143</v>
      </c>
      <c r="J44" s="127">
        <f>VLOOKUP($B$9&amp;"-"&amp;$B44,Database!$1:$1048576,8,FALSE)</f>
        <v>-40.830587735147198</v>
      </c>
      <c r="K44" s="127">
        <f>VLOOKUP($B$9&amp;"-"&amp;$B44,Database!$1:$1048576,9,FALSE)</f>
        <v>-12.368476990115848</v>
      </c>
      <c r="M44" s="128">
        <f>VLOOKUP($B$9&amp;"-"&amp;$B44,Database!$1:$1048576,12,FALSE)</f>
        <v>-20.280669986419195</v>
      </c>
      <c r="N44" s="128">
        <f>VLOOKUP($B$9&amp;"-"&amp;$B44,Database!$1:$1048576,13,FALSE)</f>
        <v>-38.478436813504452</v>
      </c>
      <c r="O44" s="128">
        <f>VLOOKUP($B$9&amp;"-"&amp;$B44,Database!$1:$1048576,14,FALSE)</f>
        <v>-14.264654873395767</v>
      </c>
      <c r="P44" s="128">
        <f>VLOOKUP($B$9&amp;"-"&amp;$B44,Database!$1:$1048576,15,FALSE)</f>
        <v>-57.983929875821758</v>
      </c>
      <c r="Q44" s="128">
        <f>VLOOKUP($B$9&amp;"-"&amp;$B44,Database!$1:$1048576,16,FALSE)</f>
        <v>-14.455492848397981</v>
      </c>
      <c r="R44" s="128">
        <f>VLOOKUP($B$9&amp;"-"&amp;$B44,Database!$1:$1048576,17,FALSE)</f>
        <v>-75.587783553875241</v>
      </c>
      <c r="S44" s="112"/>
      <c r="T44" s="128">
        <f>VLOOKUP($B$9&amp;"-"&amp;$B44,Database!$1:$1048576,18,FALSE)</f>
        <v>-3.6420395421436003</v>
      </c>
      <c r="U44" s="128">
        <f>VLOOKUP($B$9&amp;"-"&amp;$B44,Database!$1:$1048576,19,FALSE)</f>
        <v>-7.133152173913043</v>
      </c>
      <c r="V44" s="128">
        <f>VLOOKUP($B$9&amp;"-"&amp;$B44,Database!$1:$1048576,20,FALSE)</f>
        <v>9.2304874698574526</v>
      </c>
      <c r="W44" s="128">
        <f>VLOOKUP($B$9&amp;"-"&amp;$B44,Database!$1:$1048576,21,FALSE)</f>
        <v>-16.756655535095661</v>
      </c>
      <c r="X44" s="128">
        <f>VLOOKUP($B$9&amp;"-"&amp;$B44,Database!$1:$1048576,22,FALSE)</f>
        <v>7.507768385178256</v>
      </c>
      <c r="Y44" s="128">
        <f>VLOOKUP($B$9&amp;"-"&amp;$B44,Database!$1:$1048576,23,FALSE)</f>
        <v>-22.78330888549047</v>
      </c>
      <c r="Z44" s="112"/>
      <c r="AA44" s="128">
        <f>VLOOKUP($B$9&amp;"-"&amp;$B44,Database!$1:$1048576,24,FALSE)</f>
        <v>9.6169081032141257</v>
      </c>
      <c r="AB44" s="128">
        <f>VLOOKUP($B$9&amp;"-"&amp;$B44,Database!$1:$1048576,25,FALSE)</f>
        <v>12.644296061566319</v>
      </c>
      <c r="AC44" s="107"/>
      <c r="AD44" s="129">
        <f>VLOOKUP($B$9&amp;"-"&amp;$B44,Database!$1:$1048576,26,FALSE)</f>
        <v>7.0270270270270274E-2</v>
      </c>
      <c r="AE44" s="129">
        <f>VLOOKUP($B$9&amp;"-"&amp;$B44,Database!$1:$1048576,27,FALSE)</f>
        <v>0.16216216216216217</v>
      </c>
      <c r="AF44" s="129">
        <f>VLOOKUP($B$9&amp;"-"&amp;$B44,Database!$1:$1048576,28,FALSE)</f>
        <v>6.4864864864864868E-2</v>
      </c>
      <c r="AG44" s="129">
        <f>VLOOKUP($B$9&amp;"-"&amp;$B44,Database!$1:$1048576,29,FALSE)</f>
        <v>3.783783783783784E-2</v>
      </c>
      <c r="AH44" s="129">
        <f>VLOOKUP($B$9&amp;"-"&amp;$B44,Database!$1:$1048576,30,FALSE)</f>
        <v>0</v>
      </c>
      <c r="AI44" s="129">
        <f>VLOOKUP($B$9&amp;"-"&amp;$B44,Database!$1:$1048576,31,FALSE)</f>
        <v>5.4054054054054057E-3</v>
      </c>
      <c r="AJ44" s="130"/>
      <c r="AK44" s="129">
        <f>VLOOKUP($B$9&amp;"-"&amp;$B44,Database!$1:$1048576,32,FALSE)</f>
        <v>7.2625698324022353E-2</v>
      </c>
      <c r="AL44" s="129">
        <f>VLOOKUP($B$9&amp;"-"&amp;$B44,Database!$1:$1048576,33,FALSE)</f>
        <v>9.4972067039106142E-2</v>
      </c>
      <c r="AM44" s="129">
        <f>VLOOKUP($B$9&amp;"-"&amp;$B44,Database!$1:$1048576,34,FALSE)</f>
        <v>3.3519553072625698E-2</v>
      </c>
      <c r="AN44" s="129">
        <f>VLOOKUP($B$9&amp;"-"&amp;$B44,Database!$1:$1048576,35,FALSE)</f>
        <v>4.4692737430167599E-2</v>
      </c>
      <c r="AO44" s="129">
        <f>VLOOKUP($B$9&amp;"-"&amp;$B44,Database!$1:$1048576,36,FALSE)</f>
        <v>2.23463687150838E-2</v>
      </c>
      <c r="AP44" s="129">
        <f>VLOOKUP($B$9&amp;"-"&amp;$B44,Database!$1:$1048576,37,FALSE)</f>
        <v>1.6759776536312849E-2</v>
      </c>
      <c r="AQ44" s="103"/>
      <c r="AR44" s="129">
        <f>VLOOKUP($B$9&amp;"-"&amp;$B44,Database!$1:$1048576,38,FALSE)</f>
        <v>8.3333333333333329E-2</v>
      </c>
      <c r="AS44" s="129">
        <f>VLOOKUP($B$9&amp;"-"&amp;$B44,Database!$1:$1048576,39,FALSE)</f>
        <v>7.7777777777777779E-2</v>
      </c>
      <c r="AT44" s="129">
        <f>VLOOKUP($B$9&amp;"-"&amp;$B44,Database!$1:$1048576,40,FALSE)</f>
        <v>2.7777777777777776E-2</v>
      </c>
      <c r="AU44" s="129">
        <f>VLOOKUP($B$9&amp;"-"&amp;$B44,Database!$1:$1048576,41,FALSE)</f>
        <v>3.888888888888889E-2</v>
      </c>
      <c r="AV44" s="129">
        <f>VLOOKUP($B$9&amp;"-"&amp;$B44,Database!$1:$1048576,42,FALSE)</f>
        <v>1.1111111111111112E-2</v>
      </c>
      <c r="AW44" s="129">
        <f>VLOOKUP($B$9&amp;"-"&amp;$B44,Database!$1:$1048576,43,FALSE)</f>
        <v>5.5555555555555558E-3</v>
      </c>
      <c r="AX44" s="103"/>
      <c r="AY44" s="129">
        <f>VLOOKUP($B$9&amp;"-"&amp;$B44,Database!$1:$1048576,44,FALSE)</f>
        <v>7.2625698324022353E-2</v>
      </c>
      <c r="AZ44" s="129">
        <f>VLOOKUP($B$9&amp;"-"&amp;$B44,Database!$1:$1048576,45,FALSE)</f>
        <v>7.8212290502793297E-2</v>
      </c>
      <c r="BA44" s="129">
        <f>VLOOKUP($B$9&amp;"-"&amp;$B44,Database!$1:$1048576,46,FALSE)</f>
        <v>3.3519553072625698E-2</v>
      </c>
      <c r="BB44" s="129">
        <f>VLOOKUP($B$9&amp;"-"&amp;$B44,Database!$1:$1048576,47,FALSE)</f>
        <v>2.7932960893854747E-2</v>
      </c>
      <c r="BC44" s="129">
        <f>VLOOKUP($B$9&amp;"-"&amp;$B44,Database!$1:$1048576,48,FALSE)</f>
        <v>0</v>
      </c>
      <c r="BD44" s="129">
        <f>VLOOKUP($B$9&amp;"-"&amp;$B44,Database!$1:$1048576,49,FALSE)</f>
        <v>1.11731843575419E-2</v>
      </c>
      <c r="BE44" s="130"/>
      <c r="BF44" s="129">
        <f>VLOOKUP($B$9&amp;"-"&amp;$B44,Database!$1:$1048576,50,FALSE)</f>
        <v>5.5555555555555552E-2</v>
      </c>
      <c r="BG44" s="129">
        <f>VLOOKUP($B$9&amp;"-"&amp;$B44,Database!$1:$1048576,51,FALSE)</f>
        <v>5.5555555555555552E-2</v>
      </c>
      <c r="BH44" s="129">
        <f>VLOOKUP($B$9&amp;"-"&amp;$B44,Database!$1:$1048576,52,FALSE)</f>
        <v>2.2222222222222223E-2</v>
      </c>
      <c r="BI44" s="129">
        <f>VLOOKUP($B$9&amp;"-"&amp;$B44,Database!$1:$1048576,53,FALSE)</f>
        <v>2.7777777777777776E-2</v>
      </c>
      <c r="BJ44" s="129">
        <f>VLOOKUP($B$9&amp;"-"&amp;$B44,Database!$1:$1048576,54,FALSE)</f>
        <v>3.888888888888889E-2</v>
      </c>
      <c r="BK44" s="129">
        <f>VLOOKUP($B$9&amp;"-"&amp;$B44,Database!$1:$1048576,55,FALSE)</f>
        <v>5.5555555555555558E-3</v>
      </c>
    </row>
    <row r="45" spans="2:63">
      <c r="B45" s="124">
        <v>43983</v>
      </c>
      <c r="D45" s="125">
        <f>VLOOKUP($B$9&amp;"-"&amp;$B45,Database!$1:$1048576,10,FALSE)</f>
        <v>71.419166858233694</v>
      </c>
      <c r="F45" s="127">
        <f>VLOOKUP($B$9&amp;"-"&amp;$B45,Database!$1:$1048576,4,FALSE)</f>
        <v>-8.184088981053824</v>
      </c>
      <c r="G45" s="127">
        <f>VLOOKUP($B$9&amp;"-"&amp;$B45,Database!$1:$1048576,5,FALSE)</f>
        <v>-9.8230968963090604</v>
      </c>
      <c r="H45" s="127">
        <f>VLOOKUP($B$9&amp;"-"&amp;$B45,Database!$1:$1048576,6,FALSE)</f>
        <v>-75.7763236168947</v>
      </c>
      <c r="I45" s="127">
        <f>VLOOKUP($B$9&amp;"-"&amp;$B45,Database!$1:$1048576,7,FALSE)</f>
        <v>-67.421528890564616</v>
      </c>
      <c r="J45" s="127">
        <f>VLOOKUP($B$9&amp;"-"&amp;$B45,Database!$1:$1048576,8,FALSE)</f>
        <v>-6.9601427721594291</v>
      </c>
      <c r="K45" s="127">
        <f>VLOOKUP($B$9&amp;"-"&amp;$B45,Database!$1:$1048576,9,FALSE)</f>
        <v>-17.703747769185011</v>
      </c>
      <c r="M45" s="128">
        <f>VLOOKUP($B$9&amp;"-"&amp;$B45,Database!$1:$1048576,12,FALSE)</f>
        <v>-25.291638074698557</v>
      </c>
      <c r="N45" s="128">
        <f>VLOOKUP($B$9&amp;"-"&amp;$B45,Database!$1:$1048576,13,FALSE)</f>
        <v>-65.10391138123714</v>
      </c>
      <c r="O45" s="128">
        <f>VLOOKUP($B$9&amp;"-"&amp;$B45,Database!$1:$1048576,14,FALSE)</f>
        <v>0</v>
      </c>
      <c r="P45" s="128">
        <f>VLOOKUP($B$9&amp;"-"&amp;$B45,Database!$1:$1048576,15,FALSE)</f>
        <v>-65.875894520145081</v>
      </c>
      <c r="Q45" s="128">
        <f>VLOOKUP($B$9&amp;"-"&amp;$B45,Database!$1:$1048576,16,FALSE)</f>
        <v>-4.555644309309697</v>
      </c>
      <c r="R45" s="128">
        <f>VLOOKUP($B$9&amp;"-"&amp;$B45,Database!$1:$1048576,17,FALSE)</f>
        <v>-75.566273578950032</v>
      </c>
      <c r="S45" s="112"/>
      <c r="T45" s="128">
        <f>VLOOKUP($B$9&amp;"-"&amp;$B45,Database!$1:$1048576,18,FALSE)</f>
        <v>3.169367930119301</v>
      </c>
      <c r="U45" s="128">
        <f>VLOOKUP($B$9&amp;"-"&amp;$B45,Database!$1:$1048576,19,FALSE)</f>
        <v>-16.94401656523825</v>
      </c>
      <c r="V45" s="128">
        <f>VLOOKUP($B$9&amp;"-"&amp;$B45,Database!$1:$1048576,20,FALSE)</f>
        <v>23.837518546513255</v>
      </c>
      <c r="W45" s="128">
        <f>VLOOKUP($B$9&amp;"-"&amp;$B45,Database!$1:$1048576,21,FALSE)</f>
        <v>-21.777227847781624</v>
      </c>
      <c r="X45" s="128">
        <f>VLOOKUP($B$9&amp;"-"&amp;$B45,Database!$1:$1048576,22,FALSE)</f>
        <v>19.614984391259107</v>
      </c>
      <c r="Y45" s="128">
        <f>VLOOKUP($B$9&amp;"-"&amp;$B45,Database!$1:$1048576,23,FALSE)</f>
        <v>-19.748263888888889</v>
      </c>
      <c r="Z45" s="112"/>
      <c r="AA45" s="128">
        <f>VLOOKUP($B$9&amp;"-"&amp;$B45,Database!$1:$1048576,24,FALSE)</f>
        <v>8.7649301785308467</v>
      </c>
      <c r="AB45" s="128">
        <f>VLOOKUP($B$9&amp;"-"&amp;$B45,Database!$1:$1048576,25,FALSE)</f>
        <v>23.584483892176202</v>
      </c>
      <c r="AC45" s="107"/>
      <c r="AD45" s="129">
        <f>VLOOKUP($B$9&amp;"-"&amp;$B45,Database!$1:$1048576,26,FALSE)</f>
        <v>8.0808080808080815E-2</v>
      </c>
      <c r="AE45" s="129">
        <f>VLOOKUP($B$9&amp;"-"&amp;$B45,Database!$1:$1048576,27,FALSE)</f>
        <v>0.10101010101010101</v>
      </c>
      <c r="AF45" s="129">
        <f>VLOOKUP($B$9&amp;"-"&amp;$B45,Database!$1:$1048576,28,FALSE)</f>
        <v>3.0303030303030304E-2</v>
      </c>
      <c r="AG45" s="129">
        <f>VLOOKUP($B$9&amp;"-"&amp;$B45,Database!$1:$1048576,29,FALSE)</f>
        <v>4.0404040404040407E-2</v>
      </c>
      <c r="AH45" s="129">
        <f>VLOOKUP($B$9&amp;"-"&amp;$B45,Database!$1:$1048576,30,FALSE)</f>
        <v>5.0505050505050509E-3</v>
      </c>
      <c r="AI45" s="129">
        <f>VLOOKUP($B$9&amp;"-"&amp;$B45,Database!$1:$1048576,31,FALSE)</f>
        <v>5.0505050505050509E-3</v>
      </c>
      <c r="AJ45" s="130"/>
      <c r="AK45" s="129">
        <f>VLOOKUP($B$9&amp;"-"&amp;$B45,Database!$1:$1048576,32,FALSE)</f>
        <v>6.0913705583756347E-2</v>
      </c>
      <c r="AL45" s="129">
        <f>VLOOKUP($B$9&amp;"-"&amp;$B45,Database!$1:$1048576,33,FALSE)</f>
        <v>4.060913705583756E-2</v>
      </c>
      <c r="AM45" s="129">
        <f>VLOOKUP($B$9&amp;"-"&amp;$B45,Database!$1:$1048576,34,FALSE)</f>
        <v>4.5685279187817257E-2</v>
      </c>
      <c r="AN45" s="129">
        <f>VLOOKUP($B$9&amp;"-"&amp;$B45,Database!$1:$1048576,35,FALSE)</f>
        <v>3.0456852791878174E-2</v>
      </c>
      <c r="AO45" s="129">
        <f>VLOOKUP($B$9&amp;"-"&amp;$B45,Database!$1:$1048576,36,FALSE)</f>
        <v>5.076142131979695E-3</v>
      </c>
      <c r="AP45" s="129">
        <f>VLOOKUP($B$9&amp;"-"&amp;$B45,Database!$1:$1048576,37,FALSE)</f>
        <v>5.076142131979695E-3</v>
      </c>
      <c r="AQ45" s="103"/>
      <c r="AR45" s="129">
        <f>VLOOKUP($B$9&amp;"-"&amp;$B45,Database!$1:$1048576,38,FALSE)</f>
        <v>5.5837563451776651E-2</v>
      </c>
      <c r="AS45" s="129">
        <f>VLOOKUP($B$9&amp;"-"&amp;$B45,Database!$1:$1048576,39,FALSE)</f>
        <v>5.0761421319796954E-2</v>
      </c>
      <c r="AT45" s="129">
        <f>VLOOKUP($B$9&amp;"-"&amp;$B45,Database!$1:$1048576,40,FALSE)</f>
        <v>3.553299492385787E-2</v>
      </c>
      <c r="AU45" s="129">
        <f>VLOOKUP($B$9&amp;"-"&amp;$B45,Database!$1:$1048576,41,FALSE)</f>
        <v>1.5228426395939087E-2</v>
      </c>
      <c r="AV45" s="129">
        <f>VLOOKUP($B$9&amp;"-"&amp;$B45,Database!$1:$1048576,42,FALSE)</f>
        <v>5.076142131979695E-3</v>
      </c>
      <c r="AW45" s="129">
        <f>VLOOKUP($B$9&amp;"-"&amp;$B45,Database!$1:$1048576,43,FALSE)</f>
        <v>5.076142131979695E-3</v>
      </c>
      <c r="AX45" s="103"/>
      <c r="AY45" s="129">
        <f>VLOOKUP($B$9&amp;"-"&amp;$B45,Database!$1:$1048576,44,FALSE)</f>
        <v>6.6326530612244902E-2</v>
      </c>
      <c r="AZ45" s="129">
        <f>VLOOKUP($B$9&amp;"-"&amp;$B45,Database!$1:$1048576,45,FALSE)</f>
        <v>4.5918367346938778E-2</v>
      </c>
      <c r="BA45" s="129">
        <f>VLOOKUP($B$9&amp;"-"&amp;$B45,Database!$1:$1048576,46,FALSE)</f>
        <v>3.0612244897959183E-2</v>
      </c>
      <c r="BB45" s="129">
        <f>VLOOKUP($B$9&amp;"-"&amp;$B45,Database!$1:$1048576,47,FALSE)</f>
        <v>1.5306122448979591E-2</v>
      </c>
      <c r="BC45" s="129">
        <f>VLOOKUP($B$9&amp;"-"&amp;$B45,Database!$1:$1048576,48,FALSE)</f>
        <v>0</v>
      </c>
      <c r="BD45" s="129">
        <f>VLOOKUP($B$9&amp;"-"&amp;$B45,Database!$1:$1048576,49,FALSE)</f>
        <v>5.1020408163265302E-3</v>
      </c>
      <c r="BE45" s="130"/>
      <c r="BF45" s="129">
        <f>VLOOKUP($B$9&amp;"-"&amp;$B45,Database!$1:$1048576,50,FALSE)</f>
        <v>4.6153846153846156E-2</v>
      </c>
      <c r="BG45" s="129">
        <f>VLOOKUP($B$9&amp;"-"&amp;$B45,Database!$1:$1048576,51,FALSE)</f>
        <v>1.5384615384615385E-2</v>
      </c>
      <c r="BH45" s="129">
        <f>VLOOKUP($B$9&amp;"-"&amp;$B45,Database!$1:$1048576,52,FALSE)</f>
        <v>2.0512820512820513E-2</v>
      </c>
      <c r="BI45" s="129">
        <f>VLOOKUP($B$9&amp;"-"&amp;$B45,Database!$1:$1048576,53,FALSE)</f>
        <v>1.0256410256410256E-2</v>
      </c>
      <c r="BJ45" s="129">
        <f>VLOOKUP($B$9&amp;"-"&amp;$B45,Database!$1:$1048576,54,FALSE)</f>
        <v>1.0256410256410256E-2</v>
      </c>
      <c r="BK45" s="129">
        <f>VLOOKUP($B$9&amp;"-"&amp;$B45,Database!$1:$1048576,55,FALSE)</f>
        <v>0</v>
      </c>
    </row>
    <row r="46" spans="2:63">
      <c r="B46" s="124">
        <v>44075</v>
      </c>
      <c r="D46" s="125">
        <f>VLOOKUP($B$9&amp;"-"&amp;$B46,Database!$1:$1048576,10,FALSE)</f>
        <v>78.981340430209244</v>
      </c>
      <c r="F46" s="127">
        <f>VLOOKUP($B$9&amp;"-"&amp;$B46,Database!$1:$1048576,4,FALSE)</f>
        <v>-7.0567008586989219</v>
      </c>
      <c r="G46" s="127">
        <f>VLOOKUP($B$9&amp;"-"&amp;$B46,Database!$1:$1048576,5,FALSE)</f>
        <v>-6.3148788927335637</v>
      </c>
      <c r="H46" s="127">
        <f>VLOOKUP($B$9&amp;"-"&amp;$B46,Database!$1:$1048576,6,FALSE)</f>
        <v>-53.847438938821867</v>
      </c>
      <c r="I46" s="127">
        <f>VLOOKUP($B$9&amp;"-"&amp;$B46,Database!$1:$1048576,7,FALSE)</f>
        <v>-35.85485649370176</v>
      </c>
      <c r="J46" s="127">
        <f>VLOOKUP($B$9&amp;"-"&amp;$B46,Database!$1:$1048576,8,FALSE)</f>
        <v>-6.0887223836700395</v>
      </c>
      <c r="K46" s="127">
        <f>VLOOKUP($B$9&amp;"-"&amp;$B46,Database!$1:$1048576,9,FALSE)</f>
        <v>-13.399548208971277</v>
      </c>
      <c r="M46" s="128">
        <f>VLOOKUP($B$9&amp;"-"&amp;$B46,Database!$1:$1048576,12,FALSE)</f>
        <v>-10.596944294213088</v>
      </c>
      <c r="N46" s="128">
        <f>VLOOKUP($B$9&amp;"-"&amp;$B46,Database!$1:$1048576,13,FALSE)</f>
        <v>-71.888786293218431</v>
      </c>
      <c r="O46" s="128">
        <f>VLOOKUP($B$9&amp;"-"&amp;$B46,Database!$1:$1048576,14,FALSE)</f>
        <v>14.285714285714283</v>
      </c>
      <c r="P46" s="128">
        <f>VLOOKUP($B$9&amp;"-"&amp;$B46,Database!$1:$1048576,15,FALSE)</f>
        <v>-63.944636678200695</v>
      </c>
      <c r="Q46" s="128">
        <f>VLOOKUP($B$9&amp;"-"&amp;$B46,Database!$1:$1048576,16,FALSE)</f>
        <v>-6.1224489795918364</v>
      </c>
      <c r="R46" s="128">
        <f>VLOOKUP($B$9&amp;"-"&amp;$B46,Database!$1:$1048576,17,FALSE)</f>
        <v>-72.476453905675569</v>
      </c>
      <c r="S46" s="112"/>
      <c r="T46" s="128">
        <f>VLOOKUP($B$9&amp;"-"&amp;$B46,Database!$1:$1048576,18,FALSE)</f>
        <v>13.675991736984003</v>
      </c>
      <c r="U46" s="128">
        <f>VLOOKUP($B$9&amp;"-"&amp;$B46,Database!$1:$1048576,19,FALSE)</f>
        <v>-18.394349026497903</v>
      </c>
      <c r="V46" s="128">
        <f>VLOOKUP($B$9&amp;"-"&amp;$B46,Database!$1:$1048576,20,FALSE)</f>
        <v>38.359237301714472</v>
      </c>
      <c r="W46" s="128">
        <f>VLOOKUP($B$9&amp;"-"&amp;$B46,Database!$1:$1048576,21,FALSE)</f>
        <v>-27.790633608815423</v>
      </c>
      <c r="X46" s="128">
        <f>VLOOKUP($B$9&amp;"-"&amp;$B46,Database!$1:$1048576,22,FALSE)</f>
        <v>16.719999999999995</v>
      </c>
      <c r="Y46" s="128">
        <f>VLOOKUP($B$9&amp;"-"&amp;$B46,Database!$1:$1048576,23,FALSE)</f>
        <v>-21.300106691053195</v>
      </c>
      <c r="Z46" s="112"/>
      <c r="AA46" s="128">
        <f>VLOOKUP($B$9&amp;"-"&amp;$B46,Database!$1:$1048576,24,FALSE)</f>
        <v>4.637896825396826</v>
      </c>
      <c r="AB46" s="128">
        <f>VLOOKUP($B$9&amp;"-"&amp;$B46,Database!$1:$1048576,25,FALSE)</f>
        <v>18.932195489261002</v>
      </c>
      <c r="AC46" s="107"/>
      <c r="AD46" s="129">
        <f>VLOOKUP($B$9&amp;"-"&amp;$B46,Database!$1:$1048576,26,FALSE)</f>
        <v>0.10650887573964497</v>
      </c>
      <c r="AE46" s="129">
        <f>VLOOKUP($B$9&amp;"-"&amp;$B46,Database!$1:$1048576,27,FALSE)</f>
        <v>0.10059171597633136</v>
      </c>
      <c r="AF46" s="129">
        <f>VLOOKUP($B$9&amp;"-"&amp;$B46,Database!$1:$1048576,28,FALSE)</f>
        <v>4.142011834319527E-2</v>
      </c>
      <c r="AG46" s="129">
        <f>VLOOKUP($B$9&amp;"-"&amp;$B46,Database!$1:$1048576,29,FALSE)</f>
        <v>1.1834319526627219E-2</v>
      </c>
      <c r="AH46" s="129">
        <f>VLOOKUP($B$9&amp;"-"&amp;$B46,Database!$1:$1048576,30,FALSE)</f>
        <v>0</v>
      </c>
      <c r="AI46" s="129">
        <f>VLOOKUP($B$9&amp;"-"&amp;$B46,Database!$1:$1048576,31,FALSE)</f>
        <v>0</v>
      </c>
      <c r="AJ46" s="130"/>
      <c r="AK46" s="129">
        <f>VLOOKUP($B$9&amp;"-"&amp;$B46,Database!$1:$1048576,32,FALSE)</f>
        <v>7.1856287425149698E-2</v>
      </c>
      <c r="AL46" s="129">
        <f>VLOOKUP($B$9&amp;"-"&amp;$B46,Database!$1:$1048576,33,FALSE)</f>
        <v>6.5868263473053898E-2</v>
      </c>
      <c r="AM46" s="129">
        <f>VLOOKUP($B$9&amp;"-"&amp;$B46,Database!$1:$1048576,34,FALSE)</f>
        <v>3.5928143712574849E-2</v>
      </c>
      <c r="AN46" s="129">
        <f>VLOOKUP($B$9&amp;"-"&amp;$B46,Database!$1:$1048576,35,FALSE)</f>
        <v>2.3952095808383235E-2</v>
      </c>
      <c r="AO46" s="129">
        <f>VLOOKUP($B$9&amp;"-"&amp;$B46,Database!$1:$1048576,36,FALSE)</f>
        <v>0</v>
      </c>
      <c r="AP46" s="129">
        <f>VLOOKUP($B$9&amp;"-"&amp;$B46,Database!$1:$1048576,37,FALSE)</f>
        <v>0</v>
      </c>
      <c r="AQ46" s="103"/>
      <c r="AR46" s="129">
        <f>VLOOKUP($B$9&amp;"-"&amp;$B46,Database!$1:$1048576,38,FALSE)</f>
        <v>8.3333333333333329E-2</v>
      </c>
      <c r="AS46" s="129">
        <f>VLOOKUP($B$9&amp;"-"&amp;$B46,Database!$1:$1048576,39,FALSE)</f>
        <v>2.976190476190476E-2</v>
      </c>
      <c r="AT46" s="129">
        <f>VLOOKUP($B$9&amp;"-"&amp;$B46,Database!$1:$1048576,40,FALSE)</f>
        <v>3.5714285714285712E-2</v>
      </c>
      <c r="AU46" s="129">
        <f>VLOOKUP($B$9&amp;"-"&amp;$B46,Database!$1:$1048576,41,FALSE)</f>
        <v>5.9523809523809521E-3</v>
      </c>
      <c r="AV46" s="129">
        <f>VLOOKUP($B$9&amp;"-"&amp;$B46,Database!$1:$1048576,42,FALSE)</f>
        <v>5.9523809523809521E-3</v>
      </c>
      <c r="AW46" s="129">
        <f>VLOOKUP($B$9&amp;"-"&amp;$B46,Database!$1:$1048576,43,FALSE)</f>
        <v>0</v>
      </c>
      <c r="AX46" s="103"/>
      <c r="AY46" s="129">
        <f>VLOOKUP($B$9&amp;"-"&amp;$B46,Database!$1:$1048576,44,FALSE)</f>
        <v>9.580838323353294E-2</v>
      </c>
      <c r="AZ46" s="129">
        <f>VLOOKUP($B$9&amp;"-"&amp;$B46,Database!$1:$1048576,45,FALSE)</f>
        <v>6.5868263473053898E-2</v>
      </c>
      <c r="BA46" s="129">
        <f>VLOOKUP($B$9&amp;"-"&amp;$B46,Database!$1:$1048576,46,FALSE)</f>
        <v>3.5928143712574849E-2</v>
      </c>
      <c r="BB46" s="129">
        <f>VLOOKUP($B$9&amp;"-"&amp;$B46,Database!$1:$1048576,47,FALSE)</f>
        <v>1.1976047904191617E-2</v>
      </c>
      <c r="BC46" s="129">
        <f>VLOOKUP($B$9&amp;"-"&amp;$B46,Database!$1:$1048576,48,FALSE)</f>
        <v>0</v>
      </c>
      <c r="BD46" s="129">
        <f>VLOOKUP($B$9&amp;"-"&amp;$B46,Database!$1:$1048576,49,FALSE)</f>
        <v>1.1976047904191617E-2</v>
      </c>
      <c r="BE46" s="130"/>
      <c r="BF46" s="129">
        <f>VLOOKUP($B$9&amp;"-"&amp;$B46,Database!$1:$1048576,50,FALSE)</f>
        <v>1.5384615384615385E-2</v>
      </c>
      <c r="BG46" s="129">
        <f>VLOOKUP($B$9&amp;"-"&amp;$B46,Database!$1:$1048576,51,FALSE)</f>
        <v>4.8192771084337352E-2</v>
      </c>
      <c r="BH46" s="129">
        <f>VLOOKUP($B$9&amp;"-"&amp;$B46,Database!$1:$1048576,52,FALSE)</f>
        <v>1.2048192771084338E-2</v>
      </c>
      <c r="BI46" s="129">
        <f>VLOOKUP($B$9&amp;"-"&amp;$B46,Database!$1:$1048576,53,FALSE)</f>
        <v>3.614457831325301E-2</v>
      </c>
      <c r="BJ46" s="129">
        <f>VLOOKUP($B$9&amp;"-"&amp;$B46,Database!$1:$1048576,54,FALSE)</f>
        <v>6.024096385542169E-3</v>
      </c>
      <c r="BK46" s="129">
        <f>VLOOKUP($B$9&amp;"-"&amp;$B46,Database!$1:$1048576,55,FALSE)</f>
        <v>6.024096385542169E-3</v>
      </c>
    </row>
    <row r="47" spans="2:63">
      <c r="B47" s="124">
        <v>44166</v>
      </c>
      <c r="D47" s="125">
        <f>VLOOKUP($B$9&amp;"-"&amp;$B47,Database!$1:$1048576,10,FALSE)</f>
        <v>124.41395711939026</v>
      </c>
      <c r="F47" s="127">
        <f>VLOOKUP($B$9&amp;"-"&amp;$B47,Database!$1:$1048576,4,FALSE)</f>
        <v>34.698958804889088</v>
      </c>
      <c r="G47" s="127">
        <f>VLOOKUP($B$9&amp;"-"&amp;$B47,Database!$1:$1048576,5,FALSE)</f>
        <v>13.942960615663196</v>
      </c>
      <c r="H47" s="127">
        <f>VLOOKUP($B$9&amp;"-"&amp;$B47,Database!$1:$1048576,6,FALSE)</f>
        <v>20.598244159112358</v>
      </c>
      <c r="I47" s="127">
        <f>VLOOKUP($B$9&amp;"-"&amp;$B47,Database!$1:$1048576,7,FALSE)</f>
        <v>22.068809416025349</v>
      </c>
      <c r="J47" s="127">
        <f>VLOOKUP($B$9&amp;"-"&amp;$B47,Database!$1:$1048576,8,FALSE)</f>
        <v>-1.9077349982656946</v>
      </c>
      <c r="K47" s="127">
        <f>VLOOKUP($B$9&amp;"-"&amp;$B47,Database!$1:$1048576,9,FALSE)</f>
        <v>13.0315422231119</v>
      </c>
      <c r="M47" s="128">
        <f>VLOOKUP($B$9&amp;"-"&amp;$B47,Database!$1:$1048576,12,FALSE)</f>
        <v>49.728293684337643</v>
      </c>
      <c r="N47" s="128">
        <f>VLOOKUP($B$9&amp;"-"&amp;$B47,Database!$1:$1048576,13,FALSE)</f>
        <v>-39.415529525419636</v>
      </c>
      <c r="O47" s="128">
        <f>VLOOKUP($B$9&amp;"-"&amp;$B47,Database!$1:$1048576,14,FALSE)</f>
        <v>34.053858229682412</v>
      </c>
      <c r="P47" s="128">
        <f>VLOOKUP($B$9&amp;"-"&amp;$B47,Database!$1:$1048576,15,FALSE)</f>
        <v>-26.083806303586528</v>
      </c>
      <c r="Q47" s="128">
        <f>VLOOKUP($B$9&amp;"-"&amp;$B47,Database!$1:$1048576,16,FALSE)</f>
        <v>10.332279996169682</v>
      </c>
      <c r="R47" s="128">
        <f>VLOOKUP($B$9&amp;"-"&amp;$B47,Database!$1:$1048576,17,FALSE)</f>
        <v>-25.757623045472993</v>
      </c>
      <c r="S47" s="112"/>
      <c r="T47" s="128">
        <f>VLOOKUP($B$9&amp;"-"&amp;$B47,Database!$1:$1048576,18,FALSE)</f>
        <v>48.011354964744669</v>
      </c>
      <c r="U47" s="128">
        <f>VLOOKUP($B$9&amp;"-"&amp;$B47,Database!$1:$1048576,19,FALSE)</f>
        <v>-17.55800412075607</v>
      </c>
      <c r="V47" s="128">
        <f>VLOOKUP($B$9&amp;"-"&amp;$B47,Database!$1:$1048576,20,FALSE)</f>
        <v>49.619059917355379</v>
      </c>
      <c r="W47" s="128">
        <f>VLOOKUP($B$9&amp;"-"&amp;$B47,Database!$1:$1048576,21,FALSE)</f>
        <v>-12.629629629629626</v>
      </c>
      <c r="X47" s="128">
        <f>VLOOKUP($B$9&amp;"-"&amp;$B47,Database!$1:$1048576,22,FALSE)</f>
        <v>30.122869599682918</v>
      </c>
      <c r="Y47" s="128">
        <f>VLOOKUP($B$9&amp;"-"&amp;$B47,Database!$1:$1048576,23,FALSE)</f>
        <v>-9.480034472852628</v>
      </c>
      <c r="Z47" s="112"/>
      <c r="AA47" s="128">
        <f>VLOOKUP($B$9&amp;"-"&amp;$B47,Database!$1:$1048576,24,FALSE)</f>
        <v>-0.95799136377934735</v>
      </c>
      <c r="AB47" s="128">
        <f>VLOOKUP($B$9&amp;"-"&amp;$B47,Database!$1:$1048576,25,FALSE)</f>
        <v>7.2929145361577792</v>
      </c>
      <c r="AC47" s="107"/>
      <c r="AD47" s="129">
        <f>VLOOKUP($B$9&amp;"-"&amp;$B47,Database!$1:$1048576,26,FALSE)</f>
        <v>0.12921348314606743</v>
      </c>
      <c r="AE47" s="129">
        <f>VLOOKUP($B$9&amp;"-"&amp;$B47,Database!$1:$1048576,27,FALSE)</f>
        <v>0.16853932584269662</v>
      </c>
      <c r="AF47" s="129">
        <f>VLOOKUP($B$9&amp;"-"&amp;$B47,Database!$1:$1048576,28,FALSE)</f>
        <v>4.49438202247191E-2</v>
      </c>
      <c r="AG47" s="129">
        <f>VLOOKUP($B$9&amp;"-"&amp;$B47,Database!$1:$1048576,29,FALSE)</f>
        <v>1.6853932584269662E-2</v>
      </c>
      <c r="AH47" s="129">
        <f>VLOOKUP($B$9&amp;"-"&amp;$B47,Database!$1:$1048576,30,FALSE)</f>
        <v>1.1235955056179775E-2</v>
      </c>
      <c r="AI47" s="129">
        <f>VLOOKUP($B$9&amp;"-"&amp;$B47,Database!$1:$1048576,31,FALSE)</f>
        <v>5.6179775280898875E-3</v>
      </c>
      <c r="AJ47" s="130"/>
      <c r="AK47" s="129">
        <f>VLOOKUP($B$9&amp;"-"&amp;$B47,Database!$1:$1048576,32,FALSE)</f>
        <v>0.10734463276836158</v>
      </c>
      <c r="AL47" s="129">
        <f>VLOOKUP($B$9&amp;"-"&amp;$B47,Database!$1:$1048576,33,FALSE)</f>
        <v>7.3446327683615822E-2</v>
      </c>
      <c r="AM47" s="129">
        <f>VLOOKUP($B$9&amp;"-"&amp;$B47,Database!$1:$1048576,34,FALSE)</f>
        <v>5.0847457627118647E-2</v>
      </c>
      <c r="AN47" s="129">
        <f>VLOOKUP($B$9&amp;"-"&amp;$B47,Database!$1:$1048576,35,FALSE)</f>
        <v>2.8248587570621469E-2</v>
      </c>
      <c r="AO47" s="129">
        <f>VLOOKUP($B$9&amp;"-"&amp;$B47,Database!$1:$1048576,36,FALSE)</f>
        <v>5.6497175141242938E-3</v>
      </c>
      <c r="AP47" s="129">
        <f>VLOOKUP($B$9&amp;"-"&amp;$B47,Database!$1:$1048576,37,FALSE)</f>
        <v>5.6497175141242938E-3</v>
      </c>
      <c r="AQ47" s="103"/>
      <c r="AR47" s="129">
        <f>VLOOKUP($B$9&amp;"-"&amp;$B47,Database!$1:$1048576,38,FALSE)</f>
        <v>0.14857142857142858</v>
      </c>
      <c r="AS47" s="129">
        <f>VLOOKUP($B$9&amp;"-"&amp;$B47,Database!$1:$1048576,39,FALSE)</f>
        <v>6.2857142857142861E-2</v>
      </c>
      <c r="AT47" s="129">
        <f>VLOOKUP($B$9&amp;"-"&amp;$B47,Database!$1:$1048576,40,FALSE)</f>
        <v>3.4285714285714287E-2</v>
      </c>
      <c r="AU47" s="129">
        <f>VLOOKUP($B$9&amp;"-"&amp;$B47,Database!$1:$1048576,41,FALSE)</f>
        <v>5.7142857142857143E-3</v>
      </c>
      <c r="AV47" s="129">
        <f>VLOOKUP($B$9&amp;"-"&amp;$B47,Database!$1:$1048576,42,FALSE)</f>
        <v>0</v>
      </c>
      <c r="AW47" s="129">
        <f>VLOOKUP($B$9&amp;"-"&amp;$B47,Database!$1:$1048576,43,FALSE)</f>
        <v>5.7142857142857143E-3</v>
      </c>
      <c r="AX47" s="103"/>
      <c r="AY47" s="129">
        <f>VLOOKUP($B$9&amp;"-"&amp;$B47,Database!$1:$1048576,44,FALSE)</f>
        <v>0.13068181818181818</v>
      </c>
      <c r="AZ47" s="129">
        <f>VLOOKUP($B$9&amp;"-"&amp;$B47,Database!$1:$1048576,45,FALSE)</f>
        <v>9.0909090909090912E-2</v>
      </c>
      <c r="BA47" s="129">
        <f>VLOOKUP($B$9&amp;"-"&amp;$B47,Database!$1:$1048576,46,FALSE)</f>
        <v>1.7045454545454544E-2</v>
      </c>
      <c r="BB47" s="129">
        <f>VLOOKUP($B$9&amp;"-"&amp;$B47,Database!$1:$1048576,47,FALSE)</f>
        <v>3.9772727272727272E-2</v>
      </c>
      <c r="BC47" s="129">
        <f>VLOOKUP($B$9&amp;"-"&amp;$B47,Database!$1:$1048576,48,FALSE)</f>
        <v>0</v>
      </c>
      <c r="BD47" s="129">
        <f>VLOOKUP($B$9&amp;"-"&amp;$B47,Database!$1:$1048576,49,FALSE)</f>
        <v>1.1363636363636364E-2</v>
      </c>
      <c r="BE47" s="130"/>
      <c r="BF47" s="129">
        <f>VLOOKUP($B$9&amp;"-"&amp;$B47,Database!$1:$1048576,50,FALSE)</f>
        <v>2.0512820512820513E-2</v>
      </c>
      <c r="BG47" s="129">
        <f>VLOOKUP($B$9&amp;"-"&amp;$B47,Database!$1:$1048576,51,FALSE)</f>
        <v>5.7142857142857141E-2</v>
      </c>
      <c r="BH47" s="129">
        <f>VLOOKUP($B$9&amp;"-"&amp;$B47,Database!$1:$1048576,52,FALSE)</f>
        <v>2.2857142857142857E-2</v>
      </c>
      <c r="BI47" s="129">
        <f>VLOOKUP($B$9&amp;"-"&amp;$B47,Database!$1:$1048576,53,FALSE)</f>
        <v>2.2857142857142857E-2</v>
      </c>
      <c r="BJ47" s="129">
        <f>VLOOKUP($B$9&amp;"-"&amp;$B47,Database!$1:$1048576,54,FALSE)</f>
        <v>0</v>
      </c>
      <c r="BK47" s="129">
        <f>VLOOKUP($B$9&amp;"-"&amp;$B47,Database!$1:$1048576,55,FALSE)</f>
        <v>0</v>
      </c>
    </row>
    <row r="48" spans="2:63">
      <c r="B48" s="124">
        <v>44256</v>
      </c>
      <c r="D48" s="125">
        <f>VLOOKUP($B$9&amp;"-"&amp;$B48,Database!$1:$1048576,10,FALSE)</f>
        <v>144.01865803544342</v>
      </c>
      <c r="F48" s="127">
        <f>VLOOKUP($B$9&amp;"-"&amp;$B48,Database!$1:$1048576,4,FALSE)</f>
        <v>60.499980222301339</v>
      </c>
      <c r="G48" s="127">
        <f>VLOOKUP($B$9&amp;"-"&amp;$B48,Database!$1:$1048576,5,FALSE)</f>
        <v>26.835384437328809</v>
      </c>
      <c r="H48" s="127">
        <f>VLOOKUP($B$9&amp;"-"&amp;$B48,Database!$1:$1048576,6,FALSE)</f>
        <v>42.50390625</v>
      </c>
      <c r="I48" s="127">
        <f>VLOOKUP($B$9&amp;"-"&amp;$B48,Database!$1:$1048576,7,FALSE)</f>
        <v>43.72265625</v>
      </c>
      <c r="J48" s="127">
        <f>VLOOKUP($B$9&amp;"-"&amp;$B48,Database!$1:$1048576,8,FALSE)</f>
        <v>4.0658548309565772</v>
      </c>
      <c r="K48" s="127">
        <f>VLOOKUP($B$9&amp;"-"&amp;$B48,Database!$1:$1048576,9,FALSE)</f>
        <v>5.7082198365646537</v>
      </c>
      <c r="M48" s="128">
        <f>VLOOKUP($B$9&amp;"-"&amp;$B48,Database!$1:$1048576,12,FALSE)</f>
        <v>86.357659434582501</v>
      </c>
      <c r="N48" s="128">
        <f>VLOOKUP($B$9&amp;"-"&amp;$B48,Database!$1:$1048576,13,FALSE)</f>
        <v>-16.974852071005916</v>
      </c>
      <c r="O48" s="128">
        <f>VLOOKUP($B$9&amp;"-"&amp;$B48,Database!$1:$1048576,14,FALSE)</f>
        <v>47.617065556711758</v>
      </c>
      <c r="P48" s="128">
        <f>VLOOKUP($B$9&amp;"-"&amp;$B48,Database!$1:$1048576,15,FALSE)</f>
        <v>-8.5141354372123601</v>
      </c>
      <c r="Q48" s="128">
        <f>VLOOKUP($B$9&amp;"-"&amp;$B48,Database!$1:$1048576,16,FALSE)</f>
        <v>22.119999999999997</v>
      </c>
      <c r="R48" s="128">
        <f>VLOOKUP($B$9&amp;"-"&amp;$B48,Database!$1:$1048576,17,FALSE)</f>
        <v>-32.073154686197967</v>
      </c>
      <c r="S48" s="112"/>
      <c r="T48" s="128">
        <f>VLOOKUP($B$9&amp;"-"&amp;$B48,Database!$1:$1048576,18,FALSE)</f>
        <v>70.069033530571986</v>
      </c>
      <c r="U48" s="128">
        <f>VLOOKUP($B$9&amp;"-"&amp;$B48,Database!$1:$1048576,19,FALSE)</f>
        <v>-5.2804701548177713</v>
      </c>
      <c r="V48" s="128">
        <f>VLOOKUP($B$9&amp;"-"&amp;$B48,Database!$1:$1048576,20,FALSE)</f>
        <v>58.875091307523739</v>
      </c>
      <c r="W48" s="128">
        <f>VLOOKUP($B$9&amp;"-"&amp;$B48,Database!$1:$1048576,21,FALSE)</f>
        <v>-4.4101533966398829</v>
      </c>
      <c r="X48" s="128">
        <f>VLOOKUP($B$9&amp;"-"&amp;$B48,Database!$1:$1048576,22,FALSE)</f>
        <v>46.101963896052375</v>
      </c>
      <c r="Y48" s="128">
        <f>VLOOKUP($B$9&amp;"-"&amp;$B48,Database!$1:$1048576,23,FALSE)</f>
        <v>-8.4276844411979539</v>
      </c>
      <c r="Z48" s="112"/>
      <c r="AA48" s="128">
        <f>VLOOKUP($B$9&amp;"-"&amp;$B48,Database!$1:$1048576,24,FALSE)</f>
        <v>-5.0598751897453189</v>
      </c>
      <c r="AB48" s="128">
        <f>VLOOKUP($B$9&amp;"-"&amp;$B48,Database!$1:$1048576,25,FALSE)</f>
        <v>2.420946449717118</v>
      </c>
      <c r="AC48" s="107"/>
      <c r="AD48" s="129">
        <f>VLOOKUP($B$9&amp;"-"&amp;$B48,Database!$1:$1048576,26,FALSE)</f>
        <v>0.10596026490066225</v>
      </c>
      <c r="AE48" s="129">
        <f>VLOOKUP($B$9&amp;"-"&amp;$B48,Database!$1:$1048576,27,FALSE)</f>
        <v>0.17218543046357615</v>
      </c>
      <c r="AF48" s="129">
        <f>VLOOKUP($B$9&amp;"-"&amp;$B48,Database!$1:$1048576,28,FALSE)</f>
        <v>2.6490066225165563E-2</v>
      </c>
      <c r="AG48" s="129">
        <f>VLOOKUP($B$9&amp;"-"&amp;$B48,Database!$1:$1048576,29,FALSE)</f>
        <v>1.9867549668874173E-2</v>
      </c>
      <c r="AH48" s="129">
        <f>VLOOKUP($B$9&amp;"-"&amp;$B48,Database!$1:$1048576,30,FALSE)</f>
        <v>0</v>
      </c>
      <c r="AI48" s="129">
        <f>VLOOKUP($B$9&amp;"-"&amp;$B48,Database!$1:$1048576,31,FALSE)</f>
        <v>0</v>
      </c>
      <c r="AJ48" s="130"/>
      <c r="AK48" s="129">
        <f>VLOOKUP($B$9&amp;"-"&amp;$B48,Database!$1:$1048576,32,FALSE)</f>
        <v>9.3959731543624164E-2</v>
      </c>
      <c r="AL48" s="129">
        <f>VLOOKUP($B$9&amp;"-"&amp;$B48,Database!$1:$1048576,33,FALSE)</f>
        <v>6.0402684563758392E-2</v>
      </c>
      <c r="AM48" s="129">
        <f>VLOOKUP($B$9&amp;"-"&amp;$B48,Database!$1:$1048576,34,FALSE)</f>
        <v>4.0268456375838924E-2</v>
      </c>
      <c r="AN48" s="129">
        <f>VLOOKUP($B$9&amp;"-"&amp;$B48,Database!$1:$1048576,35,FALSE)</f>
        <v>2.6845637583892617E-2</v>
      </c>
      <c r="AO48" s="129">
        <f>VLOOKUP($B$9&amp;"-"&amp;$B48,Database!$1:$1048576,36,FALSE)</f>
        <v>0</v>
      </c>
      <c r="AP48" s="129">
        <f>VLOOKUP($B$9&amp;"-"&amp;$B48,Database!$1:$1048576,37,FALSE)</f>
        <v>0</v>
      </c>
      <c r="AQ48" s="103"/>
      <c r="AR48" s="129">
        <f>VLOOKUP($B$9&amp;"-"&amp;$B48,Database!$1:$1048576,38,FALSE)</f>
        <v>8.7248322147651006E-2</v>
      </c>
      <c r="AS48" s="129">
        <f>VLOOKUP($B$9&amp;"-"&amp;$B48,Database!$1:$1048576,39,FALSE)</f>
        <v>5.3691275167785234E-2</v>
      </c>
      <c r="AT48" s="129">
        <f>VLOOKUP($B$9&amp;"-"&amp;$B48,Database!$1:$1048576,40,FALSE)</f>
        <v>4.6979865771812082E-2</v>
      </c>
      <c r="AU48" s="129">
        <f>VLOOKUP($B$9&amp;"-"&amp;$B48,Database!$1:$1048576,41,FALSE)</f>
        <v>2.0134228187919462E-2</v>
      </c>
      <c r="AV48" s="129">
        <f>VLOOKUP($B$9&amp;"-"&amp;$B48,Database!$1:$1048576,42,FALSE)</f>
        <v>0</v>
      </c>
      <c r="AW48" s="129">
        <f>VLOOKUP($B$9&amp;"-"&amp;$B48,Database!$1:$1048576,43,FALSE)</f>
        <v>0</v>
      </c>
      <c r="AX48" s="103"/>
      <c r="AY48" s="129">
        <f>VLOOKUP($B$9&amp;"-"&amp;$B48,Database!$1:$1048576,44,FALSE)</f>
        <v>9.3959731543624164E-2</v>
      </c>
      <c r="AZ48" s="129">
        <f>VLOOKUP($B$9&amp;"-"&amp;$B48,Database!$1:$1048576,45,FALSE)</f>
        <v>4.6979865771812082E-2</v>
      </c>
      <c r="BA48" s="129">
        <f>VLOOKUP($B$9&amp;"-"&amp;$B48,Database!$1:$1048576,46,FALSE)</f>
        <v>4.6979865771812082E-2</v>
      </c>
      <c r="BB48" s="129">
        <f>VLOOKUP($B$9&amp;"-"&amp;$B48,Database!$1:$1048576,47,FALSE)</f>
        <v>2.0134228187919462E-2</v>
      </c>
      <c r="BC48" s="129">
        <f>VLOOKUP($B$9&amp;"-"&amp;$B48,Database!$1:$1048576,48,FALSE)</f>
        <v>0</v>
      </c>
      <c r="BD48" s="129">
        <f>VLOOKUP($B$9&amp;"-"&amp;$B48,Database!$1:$1048576,49,FALSE)</f>
        <v>6.7114093959731542E-3</v>
      </c>
      <c r="BE48" s="130"/>
      <c r="BF48" s="129">
        <f>VLOOKUP($B$9&amp;"-"&amp;$B48,Database!$1:$1048576,50,FALSE)</f>
        <v>8.1081081081081086E-2</v>
      </c>
      <c r="BG48" s="129">
        <f>VLOOKUP($B$9&amp;"-"&amp;$B48,Database!$1:$1048576,51,FALSE)</f>
        <v>4.0540540540540543E-2</v>
      </c>
      <c r="BH48" s="129">
        <f>VLOOKUP($B$9&amp;"-"&amp;$B48,Database!$1:$1048576,52,FALSE)</f>
        <v>2.7027027027027029E-2</v>
      </c>
      <c r="BI48" s="129">
        <f>VLOOKUP($B$9&amp;"-"&amp;$B48,Database!$1:$1048576,53,FALSE)</f>
        <v>1.3513513513513514E-2</v>
      </c>
      <c r="BJ48" s="129">
        <f>VLOOKUP($B$9&amp;"-"&amp;$B48,Database!$1:$1048576,54,FALSE)</f>
        <v>6.7567567567567571E-3</v>
      </c>
      <c r="BK48" s="129">
        <f>VLOOKUP($B$9&amp;"-"&amp;$B48,Database!$1:$1048576,55,FALSE)</f>
        <v>0</v>
      </c>
    </row>
    <row r="49" spans="2:63">
      <c r="B49" s="124">
        <v>44348</v>
      </c>
      <c r="D49" s="125">
        <f>VLOOKUP($B$9&amp;"-"&amp;$B49,Database!$1:$1048576,10,FALSE)</f>
        <v>146.7457833079709</v>
      </c>
      <c r="F49" s="127">
        <f>VLOOKUP($B$9&amp;"-"&amp;$B49,Database!$1:$1048576,4,FALSE)</f>
        <v>59.618352214987389</v>
      </c>
      <c r="G49" s="127">
        <f>VLOOKUP($B$9&amp;"-"&amp;$B49,Database!$1:$1048576,5,FALSE)</f>
        <v>28.806584362139926</v>
      </c>
      <c r="H49" s="127">
        <f>VLOOKUP($B$9&amp;"-"&amp;$B49,Database!$1:$1048576,6,FALSE)</f>
        <v>43.587105624142666</v>
      </c>
      <c r="I49" s="127">
        <f>VLOOKUP($B$9&amp;"-"&amp;$B49,Database!$1:$1048576,7,FALSE)</f>
        <v>45.924154160719112</v>
      </c>
      <c r="J49" s="127">
        <f>VLOOKUP($B$9&amp;"-"&amp;$B49,Database!$1:$1048576,8,FALSE)</f>
        <v>12.26824617631547</v>
      </c>
      <c r="K49" s="127">
        <f>VLOOKUP($B$9&amp;"-"&amp;$B49,Database!$1:$1048576,9,FALSE)</f>
        <v>5.3360231003520431</v>
      </c>
      <c r="M49" s="128">
        <f>VLOOKUP($B$9&amp;"-"&amp;$B49,Database!$1:$1048576,12,FALSE)</f>
        <v>76.089568979330238</v>
      </c>
      <c r="N49" s="128">
        <f>VLOOKUP($B$9&amp;"-"&amp;$B49,Database!$1:$1048576,13,FALSE)</f>
        <v>-4.8670084922288099</v>
      </c>
      <c r="O49" s="128">
        <f>VLOOKUP($B$9&amp;"-"&amp;$B49,Database!$1:$1048576,14,FALSE)</f>
        <v>39.870967741935488</v>
      </c>
      <c r="P49" s="128">
        <f>VLOOKUP($B$9&amp;"-"&amp;$B49,Database!$1:$1048576,15,FALSE)</f>
        <v>-3.7960457856399588</v>
      </c>
      <c r="Q49" s="128">
        <f>VLOOKUP($B$9&amp;"-"&amp;$B49,Database!$1:$1048576,16,FALSE)</f>
        <v>31.573621184010797</v>
      </c>
      <c r="R49" s="128">
        <f>VLOOKUP($B$9&amp;"-"&amp;$B49,Database!$1:$1048576,17,FALSE)</f>
        <v>-12.42641966759003</v>
      </c>
      <c r="S49" s="112"/>
      <c r="T49" s="128">
        <f>VLOOKUP($B$9&amp;"-"&amp;$B49,Database!$1:$1048576,18,FALSE)</f>
        <v>63.765625</v>
      </c>
      <c r="U49" s="128">
        <f>VLOOKUP($B$9&amp;"-"&amp;$B49,Database!$1:$1048576,19,FALSE)</f>
        <v>2.3011176857330704</v>
      </c>
      <c r="V49" s="128">
        <f>VLOOKUP($B$9&amp;"-"&amp;$B49,Database!$1:$1048576,20,FALSE)</f>
        <v>53.042655736228099</v>
      </c>
      <c r="W49" s="128">
        <f>VLOOKUP($B$9&amp;"-"&amp;$B49,Database!$1:$1048576,21,FALSE)</f>
        <v>-2.6665497127318978</v>
      </c>
      <c r="X49" s="128">
        <f>VLOOKUP($B$9&amp;"-"&amp;$B49,Database!$1:$1048576,22,FALSE)</f>
        <v>50.103065655015136</v>
      </c>
      <c r="Y49" s="128">
        <f>VLOOKUP($B$9&amp;"-"&amp;$B49,Database!$1:$1048576,23,FALSE)</f>
        <v>-1.9227525721032208</v>
      </c>
      <c r="Z49" s="112"/>
      <c r="AA49" s="128">
        <f>VLOOKUP($B$9&amp;"-"&amp;$B49,Database!$1:$1048576,24,FALSE)</f>
        <v>-4.0121908876972343</v>
      </c>
      <c r="AB49" s="128">
        <f>VLOOKUP($B$9&amp;"-"&amp;$B49,Database!$1:$1048576,25,FALSE)</f>
        <v>0.59765625000000056</v>
      </c>
      <c r="AC49" s="107"/>
      <c r="AD49" s="129">
        <f>VLOOKUP($B$9&amp;"-"&amp;$B49,Database!$1:$1048576,26,FALSE)</f>
        <v>0.189873417721519</v>
      </c>
      <c r="AE49" s="129">
        <f>VLOOKUP($B$9&amp;"-"&amp;$B49,Database!$1:$1048576,27,FALSE)</f>
        <v>0.17088607594936708</v>
      </c>
      <c r="AF49" s="129">
        <f>VLOOKUP($B$9&amp;"-"&amp;$B49,Database!$1:$1048576,28,FALSE)</f>
        <v>5.0632911392405063E-2</v>
      </c>
      <c r="AG49" s="129">
        <f>VLOOKUP($B$9&amp;"-"&amp;$B49,Database!$1:$1048576,29,FALSE)</f>
        <v>1.2658227848101266E-2</v>
      </c>
      <c r="AH49" s="129">
        <f>VLOOKUP($B$9&amp;"-"&amp;$B49,Database!$1:$1048576,30,FALSE)</f>
        <v>0</v>
      </c>
      <c r="AI49" s="129">
        <f>VLOOKUP($B$9&amp;"-"&amp;$B49,Database!$1:$1048576,31,FALSE)</f>
        <v>6.3291139240506328E-3</v>
      </c>
      <c r="AJ49" s="130"/>
      <c r="AK49" s="129">
        <f>VLOOKUP($B$9&amp;"-"&amp;$B49,Database!$1:$1048576,32,FALSE)</f>
        <v>0.15384615384615385</v>
      </c>
      <c r="AL49" s="129">
        <f>VLOOKUP($B$9&amp;"-"&amp;$B49,Database!$1:$1048576,33,FALSE)</f>
        <v>9.6153846153846159E-2</v>
      </c>
      <c r="AM49" s="129">
        <f>VLOOKUP($B$9&amp;"-"&amp;$B49,Database!$1:$1048576,34,FALSE)</f>
        <v>5.128205128205128E-2</v>
      </c>
      <c r="AN49" s="129">
        <f>VLOOKUP($B$9&amp;"-"&amp;$B49,Database!$1:$1048576,35,FALSE)</f>
        <v>1.282051282051282E-2</v>
      </c>
      <c r="AO49" s="129">
        <f>VLOOKUP($B$9&amp;"-"&amp;$B49,Database!$1:$1048576,36,FALSE)</f>
        <v>0</v>
      </c>
      <c r="AP49" s="129">
        <f>VLOOKUP($B$9&amp;"-"&amp;$B49,Database!$1:$1048576,37,FALSE)</f>
        <v>6.41025641025641E-3</v>
      </c>
      <c r="AQ49" s="103"/>
      <c r="AR49" s="129">
        <f>VLOOKUP($B$9&amp;"-"&amp;$B49,Database!$1:$1048576,38,FALSE)</f>
        <v>0.15286624203821655</v>
      </c>
      <c r="AS49" s="129">
        <f>VLOOKUP($B$9&amp;"-"&amp;$B49,Database!$1:$1048576,39,FALSE)</f>
        <v>0.10191082802547771</v>
      </c>
      <c r="AT49" s="129">
        <f>VLOOKUP($B$9&amp;"-"&amp;$B49,Database!$1:$1048576,40,FALSE)</f>
        <v>3.1847133757961783E-2</v>
      </c>
      <c r="AU49" s="129">
        <f>VLOOKUP($B$9&amp;"-"&amp;$B49,Database!$1:$1048576,41,FALSE)</f>
        <v>0</v>
      </c>
      <c r="AV49" s="129">
        <f>VLOOKUP($B$9&amp;"-"&amp;$B49,Database!$1:$1048576,42,FALSE)</f>
        <v>6.369426751592357E-3</v>
      </c>
      <c r="AW49" s="129">
        <f>VLOOKUP($B$9&amp;"-"&amp;$B49,Database!$1:$1048576,43,FALSE)</f>
        <v>6.369426751592357E-3</v>
      </c>
      <c r="AX49" s="103"/>
      <c r="AY49" s="129">
        <f>VLOOKUP($B$9&amp;"-"&amp;$B49,Database!$1:$1048576,44,FALSE)</f>
        <v>0.15384615384615385</v>
      </c>
      <c r="AZ49" s="129">
        <f>VLOOKUP($B$9&amp;"-"&amp;$B49,Database!$1:$1048576,45,FALSE)</f>
        <v>0.10897435897435898</v>
      </c>
      <c r="BA49" s="129">
        <f>VLOOKUP($B$9&amp;"-"&amp;$B49,Database!$1:$1048576,46,FALSE)</f>
        <v>4.4871794871794872E-2</v>
      </c>
      <c r="BB49" s="129">
        <f>VLOOKUP($B$9&amp;"-"&amp;$B49,Database!$1:$1048576,47,FALSE)</f>
        <v>6.41025641025641E-3</v>
      </c>
      <c r="BC49" s="129">
        <f>VLOOKUP($B$9&amp;"-"&amp;$B49,Database!$1:$1048576,48,FALSE)</f>
        <v>0</v>
      </c>
      <c r="BD49" s="129">
        <f>VLOOKUP($B$9&amp;"-"&amp;$B49,Database!$1:$1048576,49,FALSE)</f>
        <v>6.41025641025641E-3</v>
      </c>
      <c r="BE49" s="130"/>
      <c r="BF49" s="129">
        <f>VLOOKUP($B$9&amp;"-"&amp;$B49,Database!$1:$1048576,50,FALSE)</f>
        <v>0.13548387096774195</v>
      </c>
      <c r="BG49" s="129">
        <f>VLOOKUP($B$9&amp;"-"&amp;$B49,Database!$1:$1048576,51,FALSE)</f>
        <v>4.5161290322580643E-2</v>
      </c>
      <c r="BH49" s="129">
        <f>VLOOKUP($B$9&amp;"-"&amp;$B49,Database!$1:$1048576,52,FALSE)</f>
        <v>3.2258064516129031E-2</v>
      </c>
      <c r="BI49" s="129">
        <f>VLOOKUP($B$9&amp;"-"&amp;$B49,Database!$1:$1048576,53,FALSE)</f>
        <v>1.2903225806451613E-2</v>
      </c>
      <c r="BJ49" s="129">
        <f>VLOOKUP($B$9&amp;"-"&amp;$B49,Database!$1:$1048576,54,FALSE)</f>
        <v>0</v>
      </c>
      <c r="BK49" s="129">
        <f>VLOOKUP($B$9&amp;"-"&amp;$B49,Database!$1:$1048576,55,FALSE)</f>
        <v>6.4516129032258064E-3</v>
      </c>
    </row>
    <row r="50" spans="2:63">
      <c r="B50" s="124">
        <v>44440</v>
      </c>
      <c r="D50" s="125">
        <f>VLOOKUP($B$9&amp;"-"&amp;$B50,Database!$1:$1048576,10,FALSE)</f>
        <v>135.03740434388516</v>
      </c>
      <c r="F50" s="127">
        <f>VLOOKUP($B$9&amp;"-"&amp;$B50,Database!$1:$1048576,4,FALSE)</f>
        <v>45.610625202461932</v>
      </c>
      <c r="G50" s="127">
        <f>VLOOKUP($B$9&amp;"-"&amp;$B50,Database!$1:$1048576,5,FALSE)</f>
        <v>25.309626571589416</v>
      </c>
      <c r="H50" s="127">
        <f>VLOOKUP($B$9&amp;"-"&amp;$B50,Database!$1:$1048576,6,FALSE)</f>
        <v>14.776250636308946</v>
      </c>
      <c r="I50" s="127">
        <f>VLOOKUP($B$9&amp;"-"&amp;$B50,Database!$1:$1048576,7,FALSE)</f>
        <v>31.334166319589059</v>
      </c>
      <c r="J50" s="127">
        <f>VLOOKUP($B$9&amp;"-"&amp;$B50,Database!$1:$1048576,8,FALSE)</f>
        <v>8.6689148978377304</v>
      </c>
      <c r="K50" s="127">
        <f>VLOOKUP($B$9&amp;"-"&amp;$B50,Database!$1:$1048576,9,FALSE)</f>
        <v>1.7122473246135557</v>
      </c>
      <c r="M50" s="128">
        <f>VLOOKUP($B$9&amp;"-"&amp;$B50,Database!$1:$1048576,12,FALSE)</f>
        <v>77.5588048315321</v>
      </c>
      <c r="N50" s="128">
        <f>VLOOKUP($B$9&amp;"-"&amp;$B50,Database!$1:$1048576,13,FALSE)</f>
        <v>-9.0579710144927557</v>
      </c>
      <c r="O50" s="128">
        <f>VLOOKUP($B$9&amp;"-"&amp;$B50,Database!$1:$1048576,14,FALSE)</f>
        <v>44.360428481411461</v>
      </c>
      <c r="P50" s="128">
        <f>VLOOKUP($B$9&amp;"-"&amp;$B50,Database!$1:$1048576,15,FALSE)</f>
        <v>-8.2103468485268252</v>
      </c>
      <c r="Q50" s="128">
        <f>VLOOKUP($B$9&amp;"-"&amp;$B50,Database!$1:$1048576,16,FALSE)</f>
        <v>32.346145767695859</v>
      </c>
      <c r="R50" s="128">
        <f>VLOOKUP($B$9&amp;"-"&amp;$B50,Database!$1:$1048576,17,FALSE)</f>
        <v>-22.45851711825247</v>
      </c>
      <c r="S50" s="112"/>
      <c r="T50" s="128">
        <f>VLOOKUP($B$9&amp;"-"&amp;$B50,Database!$1:$1048576,18,FALSE)</f>
        <v>58.04403888117438</v>
      </c>
      <c r="U50" s="128">
        <f>VLOOKUP($B$9&amp;"-"&amp;$B50,Database!$1:$1048576,19,FALSE)</f>
        <v>-3.7424816217420349</v>
      </c>
      <c r="V50" s="128">
        <f>VLOOKUP($B$9&amp;"-"&amp;$B50,Database!$1:$1048576,20,FALSE)</f>
        <v>56.931228373702425</v>
      </c>
      <c r="W50" s="128">
        <f>VLOOKUP($B$9&amp;"-"&amp;$B50,Database!$1:$1048576,21,FALSE)</f>
        <v>-5.4271015885578606</v>
      </c>
      <c r="X50" s="128">
        <f>VLOOKUP($B$9&amp;"-"&amp;$B50,Database!$1:$1048576,22,FALSE)</f>
        <v>59.112426035502956</v>
      </c>
      <c r="Y50" s="128">
        <f>VLOOKUP($B$9&amp;"-"&amp;$B50,Database!$1:$1048576,23,FALSE)</f>
        <v>-10.44536271808999</v>
      </c>
      <c r="Z50" s="112"/>
      <c r="AA50" s="128">
        <f>VLOOKUP($B$9&amp;"-"&amp;$B50,Database!$1:$1048576,24,FALSE)</f>
        <v>-5.0613721942393264</v>
      </c>
      <c r="AB50" s="128">
        <f>VLOOKUP($B$9&amp;"-"&amp;$B50,Database!$1:$1048576,25,FALSE)</f>
        <v>-2.0630827216822061</v>
      </c>
      <c r="AC50" s="107"/>
      <c r="AD50" s="129">
        <f>VLOOKUP($B$9&amp;"-"&amp;$B50,Database!$1:$1048576,26,FALSE)</f>
        <v>0.15602836879432624</v>
      </c>
      <c r="AE50" s="129">
        <f>VLOOKUP($B$9&amp;"-"&amp;$B50,Database!$1:$1048576,27,FALSE)</f>
        <v>0.1702127659574468</v>
      </c>
      <c r="AF50" s="129">
        <f>VLOOKUP($B$9&amp;"-"&amp;$B50,Database!$1:$1048576,28,FALSE)</f>
        <v>4.2553191489361701E-2</v>
      </c>
      <c r="AG50" s="129">
        <f>VLOOKUP($B$9&amp;"-"&amp;$B50,Database!$1:$1048576,29,FALSE)</f>
        <v>0</v>
      </c>
      <c r="AH50" s="129">
        <f>VLOOKUP($B$9&amp;"-"&amp;$B50,Database!$1:$1048576,30,FALSE)</f>
        <v>0</v>
      </c>
      <c r="AI50" s="129">
        <f>VLOOKUP($B$9&amp;"-"&amp;$B50,Database!$1:$1048576,31,FALSE)</f>
        <v>0</v>
      </c>
      <c r="AJ50" s="130"/>
      <c r="AK50" s="129">
        <f>VLOOKUP($B$9&amp;"-"&amp;$B50,Database!$1:$1048576,32,FALSE)</f>
        <v>0.14074074074074075</v>
      </c>
      <c r="AL50" s="129">
        <f>VLOOKUP($B$9&amp;"-"&amp;$B50,Database!$1:$1048576,33,FALSE)</f>
        <v>8.1481481481481488E-2</v>
      </c>
      <c r="AM50" s="129">
        <f>VLOOKUP($B$9&amp;"-"&amp;$B50,Database!$1:$1048576,34,FALSE)</f>
        <v>2.2222222222222223E-2</v>
      </c>
      <c r="AN50" s="129">
        <f>VLOOKUP($B$9&amp;"-"&amp;$B50,Database!$1:$1048576,35,FALSE)</f>
        <v>1.4814814814814815E-2</v>
      </c>
      <c r="AO50" s="129">
        <f>VLOOKUP($B$9&amp;"-"&amp;$B50,Database!$1:$1048576,36,FALSE)</f>
        <v>0</v>
      </c>
      <c r="AP50" s="129">
        <f>VLOOKUP($B$9&amp;"-"&amp;$B50,Database!$1:$1048576,37,FALSE)</f>
        <v>0</v>
      </c>
      <c r="AQ50" s="103"/>
      <c r="AR50" s="129">
        <f>VLOOKUP($B$9&amp;"-"&amp;$B50,Database!$1:$1048576,38,FALSE)</f>
        <v>0.15942028985507245</v>
      </c>
      <c r="AS50" s="129">
        <f>VLOOKUP($B$9&amp;"-"&amp;$B50,Database!$1:$1048576,39,FALSE)</f>
        <v>5.7971014492753624E-2</v>
      </c>
      <c r="AT50" s="129">
        <f>VLOOKUP($B$9&amp;"-"&amp;$B50,Database!$1:$1048576,40,FALSE)</f>
        <v>2.8985507246376812E-2</v>
      </c>
      <c r="AU50" s="129">
        <f>VLOOKUP($B$9&amp;"-"&amp;$B50,Database!$1:$1048576,41,FALSE)</f>
        <v>1.4492753623188406E-2</v>
      </c>
      <c r="AV50" s="129">
        <f>VLOOKUP($B$9&amp;"-"&amp;$B50,Database!$1:$1048576,42,FALSE)</f>
        <v>0</v>
      </c>
      <c r="AW50" s="129">
        <f>VLOOKUP($B$9&amp;"-"&amp;$B50,Database!$1:$1048576,43,FALSE)</f>
        <v>0</v>
      </c>
      <c r="AX50" s="103"/>
      <c r="AY50" s="129">
        <f>VLOOKUP($B$9&amp;"-"&amp;$B50,Database!$1:$1048576,44,FALSE)</f>
        <v>0.12592592592592591</v>
      </c>
      <c r="AZ50" s="129">
        <f>VLOOKUP($B$9&amp;"-"&amp;$B50,Database!$1:$1048576,45,FALSE)</f>
        <v>7.407407407407407E-2</v>
      </c>
      <c r="BA50" s="129">
        <f>VLOOKUP($B$9&amp;"-"&amp;$B50,Database!$1:$1048576,46,FALSE)</f>
        <v>1.4814814814814815E-2</v>
      </c>
      <c r="BB50" s="129">
        <f>VLOOKUP($B$9&amp;"-"&amp;$B50,Database!$1:$1048576,47,FALSE)</f>
        <v>2.2222222222222223E-2</v>
      </c>
      <c r="BC50" s="129">
        <f>VLOOKUP($B$9&amp;"-"&amp;$B50,Database!$1:$1048576,48,FALSE)</f>
        <v>7.4074074074074077E-3</v>
      </c>
      <c r="BD50" s="129">
        <f>VLOOKUP($B$9&amp;"-"&amp;$B50,Database!$1:$1048576,49,FALSE)</f>
        <v>7.4074074074074077E-3</v>
      </c>
      <c r="BE50" s="130"/>
      <c r="BF50" s="129">
        <f>VLOOKUP($B$9&amp;"-"&amp;$B50,Database!$1:$1048576,50,FALSE)</f>
        <v>0.10294117647058823</v>
      </c>
      <c r="BG50" s="129">
        <f>VLOOKUP($B$9&amp;"-"&amp;$B50,Database!$1:$1048576,51,FALSE)</f>
        <v>5.8823529411764705E-2</v>
      </c>
      <c r="BH50" s="129">
        <f>VLOOKUP($B$9&amp;"-"&amp;$B50,Database!$1:$1048576,52,FALSE)</f>
        <v>3.6764705882352942E-2</v>
      </c>
      <c r="BI50" s="129">
        <f>VLOOKUP($B$9&amp;"-"&amp;$B50,Database!$1:$1048576,53,FALSE)</f>
        <v>1.4705882352941176E-2</v>
      </c>
      <c r="BJ50" s="129">
        <f>VLOOKUP($B$9&amp;"-"&amp;$B50,Database!$1:$1048576,54,FALSE)</f>
        <v>0</v>
      </c>
      <c r="BK50" s="129">
        <f>VLOOKUP($B$9&amp;"-"&amp;$B50,Database!$1:$1048576,55,FALSE)</f>
        <v>7.3529411764705881E-3</v>
      </c>
    </row>
    <row r="51" spans="2:63">
      <c r="B51" s="124">
        <v>44531</v>
      </c>
      <c r="D51" s="125">
        <f>VLOOKUP($B$9&amp;"-"&amp;$B51,Database!$1:$1048576,10,FALSE)</f>
        <v>142.04587290404896</v>
      </c>
      <c r="F51" s="127">
        <f>VLOOKUP($B$9&amp;"-"&amp;$B51,Database!$1:$1048576,4,FALSE)</f>
        <v>49.646781789638929</v>
      </c>
      <c r="G51" s="127">
        <f>VLOOKUP($B$9&amp;"-"&amp;$B51,Database!$1:$1048576,5,FALSE)</f>
        <v>20.49571307813066</v>
      </c>
      <c r="H51" s="127">
        <f>VLOOKUP($B$9&amp;"-"&amp;$B51,Database!$1:$1048576,6,FALSE)</f>
        <v>34.788315374988557</v>
      </c>
      <c r="I51" s="127">
        <f>VLOOKUP($B$9&amp;"-"&amp;$B51,Database!$1:$1048576,7,FALSE)</f>
        <v>52.529887694722852</v>
      </c>
      <c r="J51" s="127">
        <f>VLOOKUP($B$9&amp;"-"&amp;$B51,Database!$1:$1048576,8,FALSE)</f>
        <v>33.309387755102044</v>
      </c>
      <c r="K51" s="127">
        <f>VLOOKUP($B$9&amp;"-"&amp;$B51,Database!$1:$1048576,9,FALSE)</f>
        <v>-8.4016326530612258</v>
      </c>
      <c r="M51" s="128">
        <f>VLOOKUP($B$9&amp;"-"&amp;$B51,Database!$1:$1048576,12,FALSE)</f>
        <v>67.410253099173559</v>
      </c>
      <c r="N51" s="128">
        <f>VLOOKUP($B$9&amp;"-"&amp;$B51,Database!$1:$1048576,13,FALSE)</f>
        <v>6.5398335315101059</v>
      </c>
      <c r="O51" s="128">
        <f>VLOOKUP($B$9&amp;"-"&amp;$B51,Database!$1:$1048576,14,FALSE)</f>
        <v>41.294757361239348</v>
      </c>
      <c r="P51" s="128">
        <f>VLOOKUP($B$9&amp;"-"&amp;$B51,Database!$1:$1048576,15,FALSE)</f>
        <v>1.1621315192743751</v>
      </c>
      <c r="Q51" s="128">
        <f>VLOOKUP($B$9&amp;"-"&amp;$B51,Database!$1:$1048576,16,FALSE)</f>
        <v>30.677488187776259</v>
      </c>
      <c r="R51" s="128">
        <f>VLOOKUP($B$9&amp;"-"&amp;$B51,Database!$1:$1048576,17,FALSE)</f>
        <v>13.725009628514409</v>
      </c>
      <c r="S51" s="112"/>
      <c r="T51" s="128">
        <f>VLOOKUP($B$9&amp;"-"&amp;$B51,Database!$1:$1048576,18,FALSE)</f>
        <v>49.62814006192346</v>
      </c>
      <c r="U51" s="128">
        <f>VLOOKUP($B$9&amp;"-"&amp;$B51,Database!$1:$1048576,19,FALSE)</f>
        <v>6.1557402277623874</v>
      </c>
      <c r="V51" s="128">
        <f>VLOOKUP($B$9&amp;"-"&amp;$B51,Database!$1:$1048576,20,FALSE)</f>
        <v>57.401482931235641</v>
      </c>
      <c r="W51" s="128">
        <f>VLOOKUP($B$9&amp;"-"&amp;$B51,Database!$1:$1048576,21,FALSE)</f>
        <v>3.0245746691871465</v>
      </c>
      <c r="X51" s="128">
        <f>VLOOKUP($B$9&amp;"-"&amp;$B51,Database!$1:$1048576,22,FALSE)</f>
        <v>56.545904499168316</v>
      </c>
      <c r="Y51" s="128">
        <f>VLOOKUP($B$9&amp;"-"&amp;$B51,Database!$1:$1048576,23,FALSE)</f>
        <v>6.8322981366459636</v>
      </c>
      <c r="Z51" s="112"/>
      <c r="AA51" s="128">
        <f>VLOOKUP($B$9&amp;"-"&amp;$B51,Database!$1:$1048576,24,FALSE)</f>
        <v>-3.3425923036109979</v>
      </c>
      <c r="AB51" s="128">
        <f>VLOOKUP($B$9&amp;"-"&amp;$B51,Database!$1:$1048576,25,FALSE)</f>
        <v>-0.55241721544271449</v>
      </c>
      <c r="AC51" s="107"/>
      <c r="AD51" s="129">
        <f>VLOOKUP($B$9&amp;"-"&amp;$B51,Database!$1:$1048576,26,FALSE)</f>
        <v>0.15819209039548024</v>
      </c>
      <c r="AE51" s="129">
        <f>VLOOKUP($B$9&amp;"-"&amp;$B51,Database!$1:$1048576,27,FALSE)</f>
        <v>0.15819209039548024</v>
      </c>
      <c r="AF51" s="129">
        <f>VLOOKUP($B$9&amp;"-"&amp;$B51,Database!$1:$1048576,28,FALSE)</f>
        <v>5.0847457627118647E-2</v>
      </c>
      <c r="AG51" s="129">
        <f>VLOOKUP($B$9&amp;"-"&amp;$B51,Database!$1:$1048576,29,FALSE)</f>
        <v>1.6949152542372881E-2</v>
      </c>
      <c r="AH51" s="129">
        <f>VLOOKUP($B$9&amp;"-"&amp;$B51,Database!$1:$1048576,30,FALSE)</f>
        <v>0</v>
      </c>
      <c r="AI51" s="129">
        <f>VLOOKUP($B$9&amp;"-"&amp;$B51,Database!$1:$1048576,31,FALSE)</f>
        <v>5.6497175141242938E-3</v>
      </c>
      <c r="AJ51" s="130"/>
      <c r="AK51" s="129">
        <f>VLOOKUP($B$9&amp;"-"&amp;$B51,Database!$1:$1048576,32,FALSE)</f>
        <v>0.11627906976744186</v>
      </c>
      <c r="AL51" s="129">
        <f>VLOOKUP($B$9&amp;"-"&amp;$B51,Database!$1:$1048576,33,FALSE)</f>
        <v>7.5581395348837205E-2</v>
      </c>
      <c r="AM51" s="129">
        <f>VLOOKUP($B$9&amp;"-"&amp;$B51,Database!$1:$1048576,34,FALSE)</f>
        <v>4.6511627906976744E-2</v>
      </c>
      <c r="AN51" s="129">
        <f>VLOOKUP($B$9&amp;"-"&amp;$B51,Database!$1:$1048576,35,FALSE)</f>
        <v>2.9069767441860465E-2</v>
      </c>
      <c r="AO51" s="129">
        <f>VLOOKUP($B$9&amp;"-"&amp;$B51,Database!$1:$1048576,36,FALSE)</f>
        <v>1.7441860465116279E-2</v>
      </c>
      <c r="AP51" s="129">
        <f>VLOOKUP($B$9&amp;"-"&amp;$B51,Database!$1:$1048576,37,FALSE)</f>
        <v>5.8139534883720929E-3</v>
      </c>
      <c r="AQ51" s="103"/>
      <c r="AR51" s="129">
        <f>VLOOKUP($B$9&amp;"-"&amp;$B51,Database!$1:$1048576,38,FALSE)</f>
        <v>0.12138728323699421</v>
      </c>
      <c r="AS51" s="129">
        <f>VLOOKUP($B$9&amp;"-"&amp;$B51,Database!$1:$1048576,39,FALSE)</f>
        <v>7.5144508670520235E-2</v>
      </c>
      <c r="AT51" s="129">
        <f>VLOOKUP($B$9&amp;"-"&amp;$B51,Database!$1:$1048576,40,FALSE)</f>
        <v>5.2023121387283239E-2</v>
      </c>
      <c r="AU51" s="129">
        <f>VLOOKUP($B$9&amp;"-"&amp;$B51,Database!$1:$1048576,41,FALSE)</f>
        <v>2.3121387283236993E-2</v>
      </c>
      <c r="AV51" s="129">
        <f>VLOOKUP($B$9&amp;"-"&amp;$B51,Database!$1:$1048576,42,FALSE)</f>
        <v>5.7803468208092483E-3</v>
      </c>
      <c r="AW51" s="129">
        <f>VLOOKUP($B$9&amp;"-"&amp;$B51,Database!$1:$1048576,43,FALSE)</f>
        <v>0</v>
      </c>
      <c r="AX51" s="103"/>
      <c r="AY51" s="129">
        <f>VLOOKUP($B$9&amp;"-"&amp;$B51,Database!$1:$1048576,44,FALSE)</f>
        <v>0.11695906432748537</v>
      </c>
      <c r="AZ51" s="129">
        <f>VLOOKUP($B$9&amp;"-"&amp;$B51,Database!$1:$1048576,45,FALSE)</f>
        <v>7.0175438596491224E-2</v>
      </c>
      <c r="BA51" s="129">
        <f>VLOOKUP($B$9&amp;"-"&amp;$B51,Database!$1:$1048576,46,FALSE)</f>
        <v>4.6783625730994149E-2</v>
      </c>
      <c r="BB51" s="129">
        <f>VLOOKUP($B$9&amp;"-"&amp;$B51,Database!$1:$1048576,47,FALSE)</f>
        <v>3.5087719298245612E-2</v>
      </c>
      <c r="BC51" s="129">
        <f>VLOOKUP($B$9&amp;"-"&amp;$B51,Database!$1:$1048576,48,FALSE)</f>
        <v>1.1695906432748537E-2</v>
      </c>
      <c r="BD51" s="129">
        <f>VLOOKUP($B$9&amp;"-"&amp;$B51,Database!$1:$1048576,49,FALSE)</f>
        <v>0</v>
      </c>
      <c r="BE51" s="130"/>
      <c r="BF51" s="129">
        <f>VLOOKUP($B$9&amp;"-"&amp;$B51,Database!$1:$1048576,50,FALSE)</f>
        <v>9.3567251461988299E-2</v>
      </c>
      <c r="BG51" s="129">
        <f>VLOOKUP($B$9&amp;"-"&amp;$B51,Database!$1:$1048576,51,FALSE)</f>
        <v>6.4327485380116955E-2</v>
      </c>
      <c r="BH51" s="129">
        <f>VLOOKUP($B$9&amp;"-"&amp;$B51,Database!$1:$1048576,52,FALSE)</f>
        <v>4.6783625730994149E-2</v>
      </c>
      <c r="BI51" s="129">
        <f>VLOOKUP($B$9&amp;"-"&amp;$B51,Database!$1:$1048576,53,FALSE)</f>
        <v>2.3391812865497075E-2</v>
      </c>
      <c r="BJ51" s="129">
        <f>VLOOKUP($B$9&amp;"-"&amp;$B51,Database!$1:$1048576,54,FALSE)</f>
        <v>0</v>
      </c>
      <c r="BK51" s="129">
        <f>VLOOKUP($B$9&amp;"-"&amp;$B51,Database!$1:$1048576,55,FALSE)</f>
        <v>0</v>
      </c>
    </row>
    <row r="52" spans="2:63">
      <c r="B52" s="124">
        <v>44621</v>
      </c>
      <c r="D52" s="125">
        <f>VLOOKUP($B$9&amp;"-"&amp;$B52,Database!$1:$1048576,10,FALSE)</f>
        <v>140.14378108093345</v>
      </c>
      <c r="F52" s="127">
        <f>VLOOKUP($B$9&amp;"-"&amp;$B52,Database!$1:$1048576,4,FALSE)</f>
        <v>52.864052211409593</v>
      </c>
      <c r="G52" s="127">
        <f>VLOOKUP($B$9&amp;"-"&amp;$B52,Database!$1:$1048576,5,FALSE)</f>
        <v>31.59486016628874</v>
      </c>
      <c r="H52" s="127">
        <f>VLOOKUP($B$9&amp;"-"&amp;$B52,Database!$1:$1048576,6,FALSE)</f>
        <v>18.745562130177518</v>
      </c>
      <c r="I52" s="127">
        <f>VLOOKUP($B$9&amp;"-"&amp;$B52,Database!$1:$1048576,7,FALSE)</f>
        <v>30.575141308781539</v>
      </c>
      <c r="J52" s="127">
        <f>VLOOKUP($B$9&amp;"-"&amp;$B52,Database!$1:$1048576,8,FALSE)</f>
        <v>67.266845703125</v>
      </c>
      <c r="K52" s="127">
        <f>VLOOKUP($B$9&amp;"-"&amp;$B52,Database!$1:$1048576,9,FALSE)</f>
        <v>-12.65680473372781</v>
      </c>
      <c r="M52" s="128">
        <f>VLOOKUP($B$9&amp;"-"&amp;$B52,Database!$1:$1048576,12,FALSE)</f>
        <v>42.016000000000005</v>
      </c>
      <c r="N52" s="128">
        <f>VLOOKUP($B$9&amp;"-"&amp;$B52,Database!$1:$1048576,13,FALSE)</f>
        <v>8.0319979188345467</v>
      </c>
      <c r="O52" s="128">
        <f>VLOOKUP($B$9&amp;"-"&amp;$B52,Database!$1:$1048576,14,FALSE)</f>
        <v>36.461972588013971</v>
      </c>
      <c r="P52" s="128">
        <f>VLOOKUP($B$9&amp;"-"&amp;$B52,Database!$1:$1048576,15,FALSE)</f>
        <v>1.2698199408761099</v>
      </c>
      <c r="Q52" s="128">
        <f>VLOOKUP($B$9&amp;"-"&amp;$B52,Database!$1:$1048576,16,FALSE)</f>
        <v>27.3125</v>
      </c>
      <c r="R52" s="128">
        <f>VLOOKUP($B$9&amp;"-"&amp;$B52,Database!$1:$1048576,17,FALSE)</f>
        <v>15.111111111111114</v>
      </c>
      <c r="S52" s="112"/>
      <c r="T52" s="128">
        <f>VLOOKUP($B$9&amp;"-"&amp;$B52,Database!$1:$1048576,18,FALSE)</f>
        <v>35.48583984375</v>
      </c>
      <c r="U52" s="128">
        <f>VLOOKUP($B$9&amp;"-"&amp;$B52,Database!$1:$1048576,19,FALSE)</f>
        <v>14.330825047030368</v>
      </c>
      <c r="V52" s="128">
        <f>VLOOKUP($B$9&amp;"-"&amp;$B52,Database!$1:$1048576,20,FALSE)</f>
        <v>51.209352324643909</v>
      </c>
      <c r="W52" s="128">
        <f>VLOOKUP($B$9&amp;"-"&amp;$B52,Database!$1:$1048576,21,FALSE)</f>
        <v>3.4444444444444446</v>
      </c>
      <c r="X52" s="128">
        <f>VLOOKUP($B$9&amp;"-"&amp;$B52,Database!$1:$1048576,22,FALSE)</f>
        <v>43.348674117904892</v>
      </c>
      <c r="Y52" s="128">
        <f>VLOOKUP($B$9&amp;"-"&amp;$B52,Database!$1:$1048576,23,FALSE)</f>
        <v>15.77761081893313</v>
      </c>
      <c r="Z52" s="112"/>
      <c r="AA52" s="128">
        <f>VLOOKUP($B$9&amp;"-"&amp;$B52,Database!$1:$1048576,24,FALSE)</f>
        <v>-2.0751953125</v>
      </c>
      <c r="AB52" s="128">
        <f>VLOOKUP($B$9&amp;"-"&amp;$B52,Database!$1:$1048576,25,FALSE)</f>
        <v>1.617431640625</v>
      </c>
      <c r="AC52" s="107"/>
      <c r="AD52" s="129">
        <f>VLOOKUP($B$9&amp;"-"&amp;$B52,Database!$1:$1048576,26,FALSE)</f>
        <v>0.140625</v>
      </c>
      <c r="AE52" s="129">
        <f>VLOOKUP($B$9&amp;"-"&amp;$B52,Database!$1:$1048576,27,FALSE)</f>
        <v>0.125</v>
      </c>
      <c r="AF52" s="129">
        <f>VLOOKUP($B$9&amp;"-"&amp;$B52,Database!$1:$1048576,28,FALSE)</f>
        <v>5.46875E-2</v>
      </c>
      <c r="AG52" s="129">
        <f>VLOOKUP($B$9&amp;"-"&amp;$B52,Database!$1:$1048576,29,FALSE)</f>
        <v>2.34375E-2</v>
      </c>
      <c r="AH52" s="129">
        <f>VLOOKUP($B$9&amp;"-"&amp;$B52,Database!$1:$1048576,30,FALSE)</f>
        <v>1.5625E-2</v>
      </c>
      <c r="AI52" s="129">
        <f>VLOOKUP($B$9&amp;"-"&amp;$B52,Database!$1:$1048576,31,FALSE)</f>
        <v>7.8125E-3</v>
      </c>
      <c r="AJ52" s="130"/>
      <c r="AK52" s="129">
        <f>VLOOKUP($B$9&amp;"-"&amp;$B52,Database!$1:$1048576,32,FALSE)</f>
        <v>0.12605042016806722</v>
      </c>
      <c r="AL52" s="129">
        <f>VLOOKUP($B$9&amp;"-"&amp;$B52,Database!$1:$1048576,33,FALSE)</f>
        <v>3.3613445378151259E-2</v>
      </c>
      <c r="AM52" s="129">
        <f>VLOOKUP($B$9&amp;"-"&amp;$B52,Database!$1:$1048576,34,FALSE)</f>
        <v>4.2016806722689079E-2</v>
      </c>
      <c r="AN52" s="129">
        <f>VLOOKUP($B$9&amp;"-"&amp;$B52,Database!$1:$1048576,35,FALSE)</f>
        <v>3.3613445378151259E-2</v>
      </c>
      <c r="AO52" s="129">
        <f>VLOOKUP($B$9&amp;"-"&amp;$B52,Database!$1:$1048576,36,FALSE)</f>
        <v>8.4033613445378148E-3</v>
      </c>
      <c r="AP52" s="129">
        <f>VLOOKUP($B$9&amp;"-"&amp;$B52,Database!$1:$1048576,37,FALSE)</f>
        <v>0</v>
      </c>
      <c r="AQ52" s="103"/>
      <c r="AR52" s="129">
        <f>VLOOKUP($B$9&amp;"-"&amp;$B52,Database!$1:$1048576,38,FALSE)</f>
        <v>0.10833333333333334</v>
      </c>
      <c r="AS52" s="129">
        <f>VLOOKUP($B$9&amp;"-"&amp;$B52,Database!$1:$1048576,39,FALSE)</f>
        <v>4.1666666666666664E-2</v>
      </c>
      <c r="AT52" s="129">
        <f>VLOOKUP($B$9&amp;"-"&amp;$B52,Database!$1:$1048576,40,FALSE)</f>
        <v>5.8333333333333334E-2</v>
      </c>
      <c r="AU52" s="129">
        <f>VLOOKUP($B$9&amp;"-"&amp;$B52,Database!$1:$1048576,41,FALSE)</f>
        <v>2.5000000000000001E-2</v>
      </c>
      <c r="AV52" s="129">
        <f>VLOOKUP($B$9&amp;"-"&amp;$B52,Database!$1:$1048576,42,FALSE)</f>
        <v>0</v>
      </c>
      <c r="AW52" s="129">
        <f>VLOOKUP($B$9&amp;"-"&amp;$B52,Database!$1:$1048576,43,FALSE)</f>
        <v>0</v>
      </c>
      <c r="AX52" s="103"/>
      <c r="AY52" s="129">
        <f>VLOOKUP($B$9&amp;"-"&amp;$B52,Database!$1:$1048576,44,FALSE)</f>
        <v>9.0909090909090912E-2</v>
      </c>
      <c r="AZ52" s="129">
        <f>VLOOKUP($B$9&amp;"-"&amp;$B52,Database!$1:$1048576,45,FALSE)</f>
        <v>3.3057851239669422E-2</v>
      </c>
      <c r="BA52" s="129">
        <f>VLOOKUP($B$9&amp;"-"&amp;$B52,Database!$1:$1048576,46,FALSE)</f>
        <v>5.7851239669421489E-2</v>
      </c>
      <c r="BB52" s="129">
        <f>VLOOKUP($B$9&amp;"-"&amp;$B52,Database!$1:$1048576,47,FALSE)</f>
        <v>3.3057851239669422E-2</v>
      </c>
      <c r="BC52" s="129">
        <f>VLOOKUP($B$9&amp;"-"&amp;$B52,Database!$1:$1048576,48,FALSE)</f>
        <v>0</v>
      </c>
      <c r="BD52" s="129">
        <f>VLOOKUP($B$9&amp;"-"&amp;$B52,Database!$1:$1048576,49,FALSE)</f>
        <v>8.2644628099173556E-3</v>
      </c>
      <c r="BE52" s="130"/>
      <c r="BF52" s="129">
        <f>VLOOKUP($B$9&amp;"-"&amp;$B52,Database!$1:$1048576,50,FALSE)</f>
        <v>5.8823529411764705E-2</v>
      </c>
      <c r="BG52" s="129">
        <f>VLOOKUP($B$9&amp;"-"&amp;$B52,Database!$1:$1048576,51,FALSE)</f>
        <v>3.3613445378151259E-2</v>
      </c>
      <c r="BH52" s="129">
        <f>VLOOKUP($B$9&amp;"-"&amp;$B52,Database!$1:$1048576,52,FALSE)</f>
        <v>5.8823529411764705E-2</v>
      </c>
      <c r="BI52" s="129">
        <f>VLOOKUP($B$9&amp;"-"&amp;$B52,Database!$1:$1048576,53,FALSE)</f>
        <v>8.4033613445378148E-3</v>
      </c>
      <c r="BJ52" s="129">
        <f>VLOOKUP($B$9&amp;"-"&amp;$B52,Database!$1:$1048576,54,FALSE)</f>
        <v>8.4033613445378148E-3</v>
      </c>
      <c r="BK52" s="129">
        <f>VLOOKUP($B$9&amp;"-"&amp;$B52,Database!$1:$1048576,55,FALSE)</f>
        <v>8.4033613445378148E-3</v>
      </c>
    </row>
    <row r="53" spans="2:63">
      <c r="B53" s="124">
        <v>44713</v>
      </c>
      <c r="D53" s="125">
        <f>VLOOKUP($B$9&amp;"-"&amp;$B53,Database!$1:$1048576,10,FALSE)</f>
        <v>119.33976522042283</v>
      </c>
      <c r="F53" s="127">
        <f>VLOOKUP($B$9&amp;"-"&amp;$B53,Database!$1:$1048576,4,FALSE)</f>
        <v>42.301608734230932</v>
      </c>
      <c r="G53" s="127">
        <f>VLOOKUP($B$9&amp;"-"&amp;$B53,Database!$1:$1048576,5,FALSE)</f>
        <v>21.581424785411972</v>
      </c>
      <c r="H53" s="127">
        <f>VLOOKUP($B$9&amp;"-"&amp;$B53,Database!$1:$1048576,6,FALSE)</f>
        <v>-25.288376220053237</v>
      </c>
      <c r="I53" s="127">
        <f>VLOOKUP($B$9&amp;"-"&amp;$B53,Database!$1:$1048576,7,FALSE)</f>
        <v>-6.5625000000000018</v>
      </c>
      <c r="J53" s="127">
        <f>VLOOKUP($B$9&amp;"-"&amp;$B53,Database!$1:$1048576,8,FALSE)</f>
        <v>96.308012808147822</v>
      </c>
      <c r="K53" s="127">
        <f>VLOOKUP($B$9&amp;"-"&amp;$B53,Database!$1:$1048576,9,FALSE)</f>
        <v>-32.785156250000007</v>
      </c>
      <c r="M53" s="128">
        <f>VLOOKUP($B$9&amp;"-"&amp;$B53,Database!$1:$1048576,12,FALSE)</f>
        <v>-0.42822421974460945</v>
      </c>
      <c r="N53" s="128">
        <f>VLOOKUP($B$9&amp;"-"&amp;$B53,Database!$1:$1048576,13,FALSE)</f>
        <v>-10.57315770736917</v>
      </c>
      <c r="O53" s="128">
        <f>VLOOKUP($B$9&amp;"-"&amp;$B53,Database!$1:$1048576,14,FALSE)</f>
        <v>13.699727607755166</v>
      </c>
      <c r="P53" s="128">
        <f>VLOOKUP($B$9&amp;"-"&amp;$B53,Database!$1:$1048576,15,FALSE)</f>
        <v>-8.021834579328349</v>
      </c>
      <c r="Q53" s="128">
        <f>VLOOKUP($B$9&amp;"-"&amp;$B53,Database!$1:$1048576,16,FALSE)</f>
        <v>12.654222079794907</v>
      </c>
      <c r="R53" s="128">
        <f>VLOOKUP($B$9&amp;"-"&amp;$B53,Database!$1:$1048576,17,FALSE)</f>
        <v>18.357659902693722</v>
      </c>
      <c r="S53" s="112"/>
      <c r="T53" s="128">
        <f>VLOOKUP($B$9&amp;"-"&amp;$B53,Database!$1:$1048576,18,FALSE)</f>
        <v>7.3281249999999991</v>
      </c>
      <c r="U53" s="128">
        <f>VLOOKUP($B$9&amp;"-"&amp;$B53,Database!$1:$1048576,19,FALSE)</f>
        <v>9.4896651177695901</v>
      </c>
      <c r="V53" s="128">
        <f>VLOOKUP($B$9&amp;"-"&amp;$B53,Database!$1:$1048576,20,FALSE)</f>
        <v>42.874009107775343</v>
      </c>
      <c r="W53" s="128">
        <f>VLOOKUP($B$9&amp;"-"&amp;$B53,Database!$1:$1048576,21,FALSE)</f>
        <v>4.4370447450572321</v>
      </c>
      <c r="X53" s="128">
        <f>VLOOKUP($B$9&amp;"-"&amp;$B53,Database!$1:$1048576,22,FALSE)</f>
        <v>46.36752136752137</v>
      </c>
      <c r="Y53" s="128">
        <f>VLOOKUP($B$9&amp;"-"&amp;$B53,Database!$1:$1048576,23,FALSE)</f>
        <v>17.38001541644692</v>
      </c>
      <c r="Z53" s="112"/>
      <c r="AA53" s="128">
        <f>VLOOKUP($B$9&amp;"-"&amp;$B53,Database!$1:$1048576,24,FALSE)</f>
        <v>2.6775934114974245</v>
      </c>
      <c r="AB53" s="128">
        <f>VLOOKUP($B$9&amp;"-"&amp;$B53,Database!$1:$1048576,25,FALSE)</f>
        <v>7.9516410402044695</v>
      </c>
      <c r="AC53" s="107"/>
      <c r="AD53" s="129">
        <f>VLOOKUP($B$9&amp;"-"&amp;$B53,Database!$1:$1048576,26,FALSE)</f>
        <v>0.12820512820512819</v>
      </c>
      <c r="AE53" s="129">
        <f>VLOOKUP($B$9&amp;"-"&amp;$B53,Database!$1:$1048576,27,FALSE)</f>
        <v>0.15384615384615385</v>
      </c>
      <c r="AF53" s="129">
        <f>VLOOKUP($B$9&amp;"-"&amp;$B53,Database!$1:$1048576,28,FALSE)</f>
        <v>4.4871794871794872E-2</v>
      </c>
      <c r="AG53" s="129">
        <f>VLOOKUP($B$9&amp;"-"&amp;$B53,Database!$1:$1048576,29,FALSE)</f>
        <v>1.282051282051282E-2</v>
      </c>
      <c r="AH53" s="129">
        <f>VLOOKUP($B$9&amp;"-"&amp;$B53,Database!$1:$1048576,30,FALSE)</f>
        <v>6.41025641025641E-3</v>
      </c>
      <c r="AI53" s="129">
        <f>VLOOKUP($B$9&amp;"-"&amp;$B53,Database!$1:$1048576,31,FALSE)</f>
        <v>0</v>
      </c>
      <c r="AJ53" s="130"/>
      <c r="AK53" s="129">
        <f>VLOOKUP($B$9&amp;"-"&amp;$B53,Database!$1:$1048576,32,FALSE)</f>
        <v>0.12987012987012986</v>
      </c>
      <c r="AL53" s="129">
        <f>VLOOKUP($B$9&amp;"-"&amp;$B53,Database!$1:$1048576,33,FALSE)</f>
        <v>5.1948051948051951E-2</v>
      </c>
      <c r="AM53" s="129">
        <f>VLOOKUP($B$9&amp;"-"&amp;$B53,Database!$1:$1048576,34,FALSE)</f>
        <v>6.4935064935064929E-2</v>
      </c>
      <c r="AN53" s="129">
        <f>VLOOKUP($B$9&amp;"-"&amp;$B53,Database!$1:$1048576,35,FALSE)</f>
        <v>4.5454545454545456E-2</v>
      </c>
      <c r="AO53" s="129">
        <f>VLOOKUP($B$9&amp;"-"&amp;$B53,Database!$1:$1048576,36,FALSE)</f>
        <v>6.4935064935064939E-3</v>
      </c>
      <c r="AP53" s="129">
        <f>VLOOKUP($B$9&amp;"-"&amp;$B53,Database!$1:$1048576,37,FALSE)</f>
        <v>0</v>
      </c>
      <c r="AQ53" s="103"/>
      <c r="AR53" s="129">
        <f>VLOOKUP($B$9&amp;"-"&amp;$B53,Database!$1:$1048576,38,FALSE)</f>
        <v>9.2105263157894732E-2</v>
      </c>
      <c r="AS53" s="129">
        <f>VLOOKUP($B$9&amp;"-"&amp;$B53,Database!$1:$1048576,39,FALSE)</f>
        <v>4.6052631578947366E-2</v>
      </c>
      <c r="AT53" s="129">
        <f>VLOOKUP($B$9&amp;"-"&amp;$B53,Database!$1:$1048576,40,FALSE)</f>
        <v>9.8684210526315791E-2</v>
      </c>
      <c r="AU53" s="129">
        <f>VLOOKUP($B$9&amp;"-"&amp;$B53,Database!$1:$1048576,41,FALSE)</f>
        <v>2.6315789473684209E-2</v>
      </c>
      <c r="AV53" s="129">
        <f>VLOOKUP($B$9&amp;"-"&amp;$B53,Database!$1:$1048576,42,FALSE)</f>
        <v>0</v>
      </c>
      <c r="AW53" s="129">
        <f>VLOOKUP($B$9&amp;"-"&amp;$B53,Database!$1:$1048576,43,FALSE)</f>
        <v>0</v>
      </c>
      <c r="AX53" s="103"/>
      <c r="AY53" s="129">
        <f>VLOOKUP($B$9&amp;"-"&amp;$B53,Database!$1:$1048576,44,FALSE)</f>
        <v>0.11258278145695365</v>
      </c>
      <c r="AZ53" s="129">
        <f>VLOOKUP($B$9&amp;"-"&amp;$B53,Database!$1:$1048576,45,FALSE)</f>
        <v>4.6357615894039736E-2</v>
      </c>
      <c r="BA53" s="129">
        <f>VLOOKUP($B$9&amp;"-"&amp;$B53,Database!$1:$1048576,46,FALSE)</f>
        <v>5.2980132450331126E-2</v>
      </c>
      <c r="BB53" s="129">
        <f>VLOOKUP($B$9&amp;"-"&amp;$B53,Database!$1:$1048576,47,FALSE)</f>
        <v>3.9735099337748346E-2</v>
      </c>
      <c r="BC53" s="129">
        <f>VLOOKUP($B$9&amp;"-"&amp;$B53,Database!$1:$1048576,48,FALSE)</f>
        <v>6.6225165562913907E-3</v>
      </c>
      <c r="BD53" s="129">
        <f>VLOOKUP($B$9&amp;"-"&amp;$B53,Database!$1:$1048576,49,FALSE)</f>
        <v>6.6225165562913907E-3</v>
      </c>
      <c r="BE53" s="130"/>
      <c r="BF53" s="129">
        <f>VLOOKUP($B$9&amp;"-"&amp;$B53,Database!$1:$1048576,50,FALSE)</f>
        <v>9.8684210526315791E-2</v>
      </c>
      <c r="BG53" s="129">
        <f>VLOOKUP($B$9&amp;"-"&amp;$B53,Database!$1:$1048576,51,FALSE)</f>
        <v>3.9473684210526314E-2</v>
      </c>
      <c r="BH53" s="129">
        <f>VLOOKUP($B$9&amp;"-"&amp;$B53,Database!$1:$1048576,52,FALSE)</f>
        <v>5.921052631578947E-2</v>
      </c>
      <c r="BI53" s="129">
        <f>VLOOKUP($B$9&amp;"-"&amp;$B53,Database!$1:$1048576,53,FALSE)</f>
        <v>3.2894736842105261E-2</v>
      </c>
      <c r="BJ53" s="129">
        <f>VLOOKUP($B$9&amp;"-"&amp;$B53,Database!$1:$1048576,54,FALSE)</f>
        <v>6.5789473684210523E-3</v>
      </c>
      <c r="BK53" s="129">
        <f>VLOOKUP($B$9&amp;"-"&amp;$B53,Database!$1:$1048576,55,FALSE)</f>
        <v>0</v>
      </c>
    </row>
    <row r="54" spans="2:63">
      <c r="B54" s="124">
        <v>44805</v>
      </c>
      <c r="D54" s="125">
        <f>VLOOKUP($B$9&amp;"-"&amp;$B54,Database!$1:$1048576,10,FALSE)</f>
        <v>113.31819509771367</v>
      </c>
      <c r="F54" s="127">
        <f>VLOOKUP($B$9&amp;"-"&amp;$B54,Database!$1:$1048576,4,FALSE)</f>
        <v>25.386046979528192</v>
      </c>
      <c r="G54" s="127">
        <f>VLOOKUP($B$9&amp;"-"&amp;$B54,Database!$1:$1048576,5,FALSE)</f>
        <v>19.878275740656907</v>
      </c>
      <c r="H54" s="127">
        <f>VLOOKUP($B$9&amp;"-"&amp;$B54,Database!$1:$1048576,6,FALSE)</f>
        <v>-21.964285714285719</v>
      </c>
      <c r="I54" s="127">
        <f>VLOOKUP($B$9&amp;"-"&amp;$B54,Database!$1:$1048576,7,FALSE)</f>
        <v>0.50802273527488639</v>
      </c>
      <c r="J54" s="127">
        <f>VLOOKUP($B$9&amp;"-"&amp;$B54,Database!$1:$1048576,8,FALSE)</f>
        <v>82.329862682963622</v>
      </c>
      <c r="K54" s="127">
        <f>VLOOKUP($B$9&amp;"-"&amp;$B54,Database!$1:$1048576,9,FALSE)</f>
        <v>-24.198979591836732</v>
      </c>
      <c r="M54" s="128">
        <f>VLOOKUP($B$9&amp;"-"&amp;$B54,Database!$1:$1048576,12,FALSE)</f>
        <v>-23.739795918367346</v>
      </c>
      <c r="N54" s="128">
        <f>VLOOKUP($B$9&amp;"-"&amp;$B54,Database!$1:$1048576,13,FALSE)</f>
        <v>-21.298046628859485</v>
      </c>
      <c r="O54" s="128">
        <f>VLOOKUP($B$9&amp;"-"&amp;$B54,Database!$1:$1048576,14,FALSE)</f>
        <v>13.925645872715819</v>
      </c>
      <c r="P54" s="128">
        <f>VLOOKUP($B$9&amp;"-"&amp;$B54,Database!$1:$1048576,15,FALSE)</f>
        <v>-7.813484562066793</v>
      </c>
      <c r="Q54" s="128">
        <f>VLOOKUP($B$9&amp;"-"&amp;$B54,Database!$1:$1048576,16,FALSE)</f>
        <v>12.680483776439875</v>
      </c>
      <c r="R54" s="128">
        <f>VLOOKUP($B$9&amp;"-"&amp;$B54,Database!$1:$1048576,17,FALSE)</f>
        <v>8.2179930795847778</v>
      </c>
      <c r="S54" s="112"/>
      <c r="T54" s="128">
        <f>VLOOKUP($B$9&amp;"-"&amp;$B54,Database!$1:$1048576,18,FALSE)</f>
        <v>1.1447174963243023</v>
      </c>
      <c r="U54" s="128">
        <f>VLOOKUP($B$9&amp;"-"&amp;$B54,Database!$1:$1048576,19,FALSE)</f>
        <v>8.0987654320987659</v>
      </c>
      <c r="V54" s="128">
        <f>VLOOKUP($B$9&amp;"-"&amp;$B54,Database!$1:$1048576,20,FALSE)</f>
        <v>43.991046831955927</v>
      </c>
      <c r="W54" s="128">
        <f>VLOOKUP($B$9&amp;"-"&amp;$B54,Database!$1:$1048576,21,FALSE)</f>
        <v>2.4392960570282911</v>
      </c>
      <c r="X54" s="128">
        <f>VLOOKUP($B$9&amp;"-"&amp;$B54,Database!$1:$1048576,22,FALSE)</f>
        <v>43.671208095426536</v>
      </c>
      <c r="Y54" s="128">
        <f>VLOOKUP($B$9&amp;"-"&amp;$B54,Database!$1:$1048576,23,FALSE)</f>
        <v>19.765840220385673</v>
      </c>
      <c r="Z54" s="112"/>
      <c r="AA54" s="128">
        <f>VLOOKUP($B$9&amp;"-"&amp;$B54,Database!$1:$1048576,24,FALSE)</f>
        <v>5.8409951325040561</v>
      </c>
      <c r="AB54" s="128">
        <f>VLOOKUP($B$9&amp;"-"&amp;$B54,Database!$1:$1048576,25,FALSE)</f>
        <v>5.7805489190606618</v>
      </c>
      <c r="AC54" s="107"/>
      <c r="AD54" s="129">
        <f>VLOOKUP($B$9&amp;"-"&amp;$B54,Database!$1:$1048576,26,FALSE)</f>
        <v>0.14399999999999999</v>
      </c>
      <c r="AE54" s="129">
        <f>VLOOKUP($B$9&amp;"-"&amp;$B54,Database!$1:$1048576,27,FALSE)</f>
        <v>0.17599999999999999</v>
      </c>
      <c r="AF54" s="129">
        <f>VLOOKUP($B$9&amp;"-"&amp;$B54,Database!$1:$1048576,28,FALSE)</f>
        <v>5.6000000000000001E-2</v>
      </c>
      <c r="AG54" s="129">
        <f>VLOOKUP($B$9&amp;"-"&amp;$B54,Database!$1:$1048576,29,FALSE)</f>
        <v>1.6E-2</v>
      </c>
      <c r="AH54" s="129">
        <f>VLOOKUP($B$9&amp;"-"&amp;$B54,Database!$1:$1048576,30,FALSE)</f>
        <v>8.0000000000000002E-3</v>
      </c>
      <c r="AI54" s="129">
        <f>VLOOKUP($B$9&amp;"-"&amp;$B54,Database!$1:$1048576,31,FALSE)</f>
        <v>0</v>
      </c>
      <c r="AJ54" s="130"/>
      <c r="AK54" s="129">
        <f>VLOOKUP($B$9&amp;"-"&amp;$B54,Database!$1:$1048576,32,FALSE)</f>
        <v>0.125</v>
      </c>
      <c r="AL54" s="129">
        <f>VLOOKUP($B$9&amp;"-"&amp;$B54,Database!$1:$1048576,33,FALSE)</f>
        <v>8.59375E-2</v>
      </c>
      <c r="AM54" s="129">
        <f>VLOOKUP($B$9&amp;"-"&amp;$B54,Database!$1:$1048576,34,FALSE)</f>
        <v>6.25E-2</v>
      </c>
      <c r="AN54" s="129">
        <f>VLOOKUP($B$9&amp;"-"&amp;$B54,Database!$1:$1048576,35,FALSE)</f>
        <v>3.90625E-2</v>
      </c>
      <c r="AO54" s="129">
        <f>VLOOKUP($B$9&amp;"-"&amp;$B54,Database!$1:$1048576,36,FALSE)</f>
        <v>0</v>
      </c>
      <c r="AP54" s="129">
        <f>VLOOKUP($B$9&amp;"-"&amp;$B54,Database!$1:$1048576,37,FALSE)</f>
        <v>7.8125E-3</v>
      </c>
      <c r="AQ54" s="103"/>
      <c r="AR54" s="129">
        <f>VLOOKUP($B$9&amp;"-"&amp;$B54,Database!$1:$1048576,38,FALSE)</f>
        <v>0.10317460317460317</v>
      </c>
      <c r="AS54" s="129">
        <f>VLOOKUP($B$9&amp;"-"&amp;$B54,Database!$1:$1048576,39,FALSE)</f>
        <v>9.5238095238095233E-2</v>
      </c>
      <c r="AT54" s="129">
        <f>VLOOKUP($B$9&amp;"-"&amp;$B54,Database!$1:$1048576,40,FALSE)</f>
        <v>3.1746031746031744E-2</v>
      </c>
      <c r="AU54" s="129">
        <f>VLOOKUP($B$9&amp;"-"&amp;$B54,Database!$1:$1048576,41,FALSE)</f>
        <v>2.3809523809523808E-2</v>
      </c>
      <c r="AV54" s="129">
        <f>VLOOKUP($B$9&amp;"-"&amp;$B54,Database!$1:$1048576,42,FALSE)</f>
        <v>7.9365079365079361E-3</v>
      </c>
      <c r="AW54" s="129">
        <f>VLOOKUP($B$9&amp;"-"&amp;$B54,Database!$1:$1048576,43,FALSE)</f>
        <v>0</v>
      </c>
      <c r="AX54" s="103"/>
      <c r="AY54" s="129">
        <f>VLOOKUP($B$9&amp;"-"&amp;$B54,Database!$1:$1048576,44,FALSE)</f>
        <v>0.08</v>
      </c>
      <c r="AZ54" s="129">
        <f>VLOOKUP($B$9&amp;"-"&amp;$B54,Database!$1:$1048576,45,FALSE)</f>
        <v>0.16</v>
      </c>
      <c r="BA54" s="129">
        <f>VLOOKUP($B$9&amp;"-"&amp;$B54,Database!$1:$1048576,46,FALSE)</f>
        <v>8.0000000000000002E-3</v>
      </c>
      <c r="BB54" s="129">
        <f>VLOOKUP($B$9&amp;"-"&amp;$B54,Database!$1:$1048576,47,FALSE)</f>
        <v>2.4E-2</v>
      </c>
      <c r="BC54" s="129">
        <f>VLOOKUP($B$9&amp;"-"&amp;$B54,Database!$1:$1048576,48,FALSE)</f>
        <v>8.0000000000000002E-3</v>
      </c>
      <c r="BD54" s="129">
        <f>VLOOKUP($B$9&amp;"-"&amp;$B54,Database!$1:$1048576,49,FALSE)</f>
        <v>0</v>
      </c>
      <c r="BE54" s="130"/>
      <c r="BF54" s="129">
        <f>VLOOKUP($B$9&amp;"-"&amp;$B54,Database!$1:$1048576,50,FALSE)</f>
        <v>9.5238095238095233E-2</v>
      </c>
      <c r="BG54" s="129">
        <f>VLOOKUP($B$9&amp;"-"&amp;$B54,Database!$1:$1048576,51,FALSE)</f>
        <v>6.3492063492063489E-2</v>
      </c>
      <c r="BH54" s="129">
        <f>VLOOKUP($B$9&amp;"-"&amp;$B54,Database!$1:$1048576,52,FALSE)</f>
        <v>6.3492063492063489E-2</v>
      </c>
      <c r="BI54" s="129">
        <f>VLOOKUP($B$9&amp;"-"&amp;$B54,Database!$1:$1048576,53,FALSE)</f>
        <v>2.3809523809523808E-2</v>
      </c>
      <c r="BJ54" s="129">
        <f>VLOOKUP($B$9&amp;"-"&amp;$B54,Database!$1:$1048576,54,FALSE)</f>
        <v>7.9365079365079361E-3</v>
      </c>
      <c r="BK54" s="129">
        <f>VLOOKUP($B$9&amp;"-"&amp;$B54,Database!$1:$1048576,55,FALSE)</f>
        <v>7.9365079365079361E-3</v>
      </c>
    </row>
    <row r="55" spans="2:63">
      <c r="B55" s="124">
        <v>44896</v>
      </c>
      <c r="D55" s="125">
        <f>VLOOKUP($B$9&amp;"-"&amp;$B55,Database!$1:$1048576,10,FALSE)</f>
        <v>114.23515627836939</v>
      </c>
      <c r="F55" s="127">
        <f>VLOOKUP($B$9&amp;"-"&amp;$B55,Database!$1:$1048576,4,FALSE)</f>
        <v>37.646700198140536</v>
      </c>
      <c r="G55" s="127">
        <f>VLOOKUP($B$9&amp;"-"&amp;$B55,Database!$1:$1048576,5,FALSE)</f>
        <v>17.082674279541688</v>
      </c>
      <c r="H55" s="127">
        <f>VLOOKUP($B$9&amp;"-"&amp;$B55,Database!$1:$1048576,6,FALSE)</f>
        <v>-19.71484375</v>
      </c>
      <c r="I55" s="127">
        <f>VLOOKUP($B$9&amp;"-"&amp;$B55,Database!$1:$1048576,7,FALSE)</f>
        <v>0</v>
      </c>
      <c r="J55" s="127">
        <f>VLOOKUP($B$9&amp;"-"&amp;$B55,Database!$1:$1048576,8,FALSE)</f>
        <v>78.57421875</v>
      </c>
      <c r="K55" s="127">
        <f>VLOOKUP($B$9&amp;"-"&amp;$B55,Database!$1:$1048576,9,FALSE)</f>
        <v>-33.852860614945406</v>
      </c>
      <c r="M55" s="128">
        <f>VLOOKUP($B$9&amp;"-"&amp;$B55,Database!$1:$1048576,12,FALSE)</f>
        <v>-27.313761043169638</v>
      </c>
      <c r="N55" s="128">
        <f>VLOOKUP($B$9&amp;"-"&amp;$B55,Database!$1:$1048576,13,FALSE)</f>
        <v>-23.089386983526868</v>
      </c>
      <c r="O55" s="128">
        <f>VLOOKUP($B$9&amp;"-"&amp;$B55,Database!$1:$1048576,14,FALSE)</f>
        <v>3.3819864720541113</v>
      </c>
      <c r="P55" s="128">
        <f>VLOOKUP($B$9&amp;"-"&amp;$B55,Database!$1:$1048576,15,FALSE)</f>
        <v>-11.747231974075074</v>
      </c>
      <c r="Q55" s="128">
        <f>VLOOKUP($B$9&amp;"-"&amp;$B55,Database!$1:$1048576,16,FALSE)</f>
        <v>15.663921457259933</v>
      </c>
      <c r="R55" s="128">
        <f>VLOOKUP($B$9&amp;"-"&amp;$B55,Database!$1:$1048576,17,FALSE)</f>
        <v>9.9679601281594845</v>
      </c>
      <c r="S55" s="112"/>
      <c r="T55" s="128">
        <f>VLOOKUP($B$9&amp;"-"&amp;$B55,Database!$1:$1048576,18,FALSE)</f>
        <v>7.8700667412522654</v>
      </c>
      <c r="U55" s="128">
        <f>VLOOKUP($B$9&amp;"-"&amp;$B55,Database!$1:$1048576,19,FALSE)</f>
        <v>6.8643758367479411</v>
      </c>
      <c r="V55" s="128">
        <f>VLOOKUP($B$9&amp;"-"&amp;$B55,Database!$1:$1048576,20,FALSE)</f>
        <v>34.24885390888069</v>
      </c>
      <c r="W55" s="128">
        <f>VLOOKUP($B$9&amp;"-"&amp;$B55,Database!$1:$1048576,21,FALSE)</f>
        <v>-1.0223538480262888</v>
      </c>
      <c r="X55" s="128">
        <f>VLOOKUP($B$9&amp;"-"&amp;$B55,Database!$1:$1048576,22,FALSE)</f>
        <v>42.920391297014675</v>
      </c>
      <c r="Y55" s="128">
        <f>VLOOKUP($B$9&amp;"-"&amp;$B55,Database!$1:$1048576,23,FALSE)</f>
        <v>20.871985157699442</v>
      </c>
      <c r="Z55" s="112"/>
      <c r="AA55" s="128">
        <f>VLOOKUP($B$9&amp;"-"&amp;$B55,Database!$1:$1048576,24,FALSE)</f>
        <v>3.5006526640560107</v>
      </c>
      <c r="AB55" s="128">
        <f>VLOOKUP($B$9&amp;"-"&amp;$B55,Database!$1:$1048576,25,FALSE)</f>
        <v>5.6959772160911344</v>
      </c>
      <c r="AC55" s="107"/>
      <c r="AD55" s="129">
        <f>VLOOKUP($B$9&amp;"-"&amp;$B55,Database!$1:$1048576,26,FALSE)</f>
        <v>0.1464968152866242</v>
      </c>
      <c r="AE55" s="129">
        <f>VLOOKUP($B$9&amp;"-"&amp;$B55,Database!$1:$1048576,27,FALSE)</f>
        <v>0.19745222929936307</v>
      </c>
      <c r="AF55" s="129">
        <f>VLOOKUP($B$9&amp;"-"&amp;$B55,Database!$1:$1048576,28,FALSE)</f>
        <v>5.0955414012738856E-2</v>
      </c>
      <c r="AG55" s="129">
        <f>VLOOKUP($B$9&amp;"-"&amp;$B55,Database!$1:$1048576,29,FALSE)</f>
        <v>3.1847133757961783E-2</v>
      </c>
      <c r="AH55" s="129">
        <f>VLOOKUP($B$9&amp;"-"&amp;$B55,Database!$1:$1048576,30,FALSE)</f>
        <v>0</v>
      </c>
      <c r="AI55" s="129">
        <f>VLOOKUP($B$9&amp;"-"&amp;$B55,Database!$1:$1048576,31,FALSE)</f>
        <v>0</v>
      </c>
      <c r="AJ55" s="130"/>
      <c r="AK55" s="129">
        <f>VLOOKUP($B$9&amp;"-"&amp;$B55,Database!$1:$1048576,32,FALSE)</f>
        <v>0.15231788079470199</v>
      </c>
      <c r="AL55" s="129">
        <f>VLOOKUP($B$9&amp;"-"&amp;$B55,Database!$1:$1048576,33,FALSE)</f>
        <v>8.6092715231788075E-2</v>
      </c>
      <c r="AM55" s="129">
        <f>VLOOKUP($B$9&amp;"-"&amp;$B55,Database!$1:$1048576,34,FALSE)</f>
        <v>4.6357615894039736E-2</v>
      </c>
      <c r="AN55" s="129">
        <f>VLOOKUP($B$9&amp;"-"&amp;$B55,Database!$1:$1048576,35,FALSE)</f>
        <v>6.6225165562913907E-3</v>
      </c>
      <c r="AO55" s="129">
        <f>VLOOKUP($B$9&amp;"-"&amp;$B55,Database!$1:$1048576,36,FALSE)</f>
        <v>6.6225165562913907E-3</v>
      </c>
      <c r="AP55" s="129">
        <f>VLOOKUP($B$9&amp;"-"&amp;$B55,Database!$1:$1048576,37,FALSE)</f>
        <v>0</v>
      </c>
      <c r="AQ55" s="103"/>
      <c r="AR55" s="129">
        <f>VLOOKUP($B$9&amp;"-"&amp;$B55,Database!$1:$1048576,38,FALSE)</f>
        <v>0.10596026490066225</v>
      </c>
      <c r="AS55" s="129">
        <f>VLOOKUP($B$9&amp;"-"&amp;$B55,Database!$1:$1048576,39,FALSE)</f>
        <v>0.10596026490066225</v>
      </c>
      <c r="AT55" s="129">
        <f>VLOOKUP($B$9&amp;"-"&amp;$B55,Database!$1:$1048576,40,FALSE)</f>
        <v>5.2980132450331126E-2</v>
      </c>
      <c r="AU55" s="129">
        <f>VLOOKUP($B$9&amp;"-"&amp;$B55,Database!$1:$1048576,41,FALSE)</f>
        <v>6.6225165562913907E-3</v>
      </c>
      <c r="AV55" s="129">
        <f>VLOOKUP($B$9&amp;"-"&amp;$B55,Database!$1:$1048576,42,FALSE)</f>
        <v>0</v>
      </c>
      <c r="AW55" s="129">
        <f>VLOOKUP($B$9&amp;"-"&amp;$B55,Database!$1:$1048576,43,FALSE)</f>
        <v>0</v>
      </c>
      <c r="AX55" s="103"/>
      <c r="AY55" s="129">
        <f>VLOOKUP($B$9&amp;"-"&amp;$B55,Database!$1:$1048576,44,FALSE)</f>
        <v>0.1118421052631579</v>
      </c>
      <c r="AZ55" s="129">
        <f>VLOOKUP($B$9&amp;"-"&amp;$B55,Database!$1:$1048576,45,FALSE)</f>
        <v>7.8947368421052627E-2</v>
      </c>
      <c r="BA55" s="129">
        <f>VLOOKUP($B$9&amp;"-"&amp;$B55,Database!$1:$1048576,46,FALSE)</f>
        <v>3.9473684210526314E-2</v>
      </c>
      <c r="BB55" s="129">
        <f>VLOOKUP($B$9&amp;"-"&amp;$B55,Database!$1:$1048576,47,FALSE)</f>
        <v>1.9736842105263157E-2</v>
      </c>
      <c r="BC55" s="129">
        <f>VLOOKUP($B$9&amp;"-"&amp;$B55,Database!$1:$1048576,48,FALSE)</f>
        <v>1.3157894736842105E-2</v>
      </c>
      <c r="BD55" s="129">
        <f>VLOOKUP($B$9&amp;"-"&amp;$B55,Database!$1:$1048576,49,FALSE)</f>
        <v>1.3157894736842105E-2</v>
      </c>
      <c r="BE55" s="130"/>
      <c r="BF55" s="129">
        <f>VLOOKUP($B$9&amp;"-"&amp;$B55,Database!$1:$1048576,50,FALSE)</f>
        <v>8.1632653061224483E-2</v>
      </c>
      <c r="BG55" s="129">
        <f>VLOOKUP($B$9&amp;"-"&amp;$B55,Database!$1:$1048576,51,FALSE)</f>
        <v>6.8027210884353748E-2</v>
      </c>
      <c r="BH55" s="129">
        <f>VLOOKUP($B$9&amp;"-"&amp;$B55,Database!$1:$1048576,52,FALSE)</f>
        <v>6.1224489795918366E-2</v>
      </c>
      <c r="BI55" s="129">
        <f>VLOOKUP($B$9&amp;"-"&amp;$B55,Database!$1:$1048576,53,FALSE)</f>
        <v>2.0408163265306121E-2</v>
      </c>
      <c r="BJ55" s="129">
        <f>VLOOKUP($B$9&amp;"-"&amp;$B55,Database!$1:$1048576,54,FALSE)</f>
        <v>1.3605442176870748E-2</v>
      </c>
      <c r="BK55" s="129">
        <f>VLOOKUP($B$9&amp;"-"&amp;$B55,Database!$1:$1048576,55,FALSE)</f>
        <v>6.8027210884353739E-3</v>
      </c>
    </row>
    <row r="56" spans="2:63">
      <c r="B56" s="124">
        <v>44986</v>
      </c>
      <c r="D56" s="125">
        <f>VLOOKUP($B$9&amp;"-"&amp;$B56,Database!$1:$1048576,10,FALSE)</f>
        <v>111.91503586169266</v>
      </c>
      <c r="F56" s="127">
        <f>VLOOKUP($B$9&amp;"-"&amp;$B56,Database!$1:$1048576,4,FALSE)</f>
        <v>32.669652602657237</v>
      </c>
      <c r="G56" s="127">
        <f>VLOOKUP($B$9&amp;"-"&amp;$B56,Database!$1:$1048576,5,FALSE)</f>
        <v>13.431641518061271</v>
      </c>
      <c r="H56" s="127">
        <f>VLOOKUP($B$9&amp;"-"&amp;$B56,Database!$1:$1048576,6,FALSE)</f>
        <v>-34.720317024843773</v>
      </c>
      <c r="I56" s="127">
        <f>VLOOKUP($B$9&amp;"-"&amp;$B56,Database!$1:$1048576,7,FALSE)</f>
        <v>-4.5165418344687405</v>
      </c>
      <c r="J56" s="127">
        <f>VLOOKUP($B$9&amp;"-"&amp;$B56,Database!$1:$1048576,8,FALSE)</f>
        <v>43.498061650796039</v>
      </c>
      <c r="K56" s="127">
        <f>VLOOKUP($B$9&amp;"-"&amp;$B56,Database!$1:$1048576,9,FALSE)</f>
        <v>-18.33262605609351</v>
      </c>
      <c r="M56" s="128">
        <f>VLOOKUP($B$9&amp;"-"&amp;$B56,Database!$1:$1048576,12,FALSE)</f>
        <v>-12.924859015393997</v>
      </c>
      <c r="N56" s="128">
        <f>VLOOKUP($B$9&amp;"-"&amp;$B56,Database!$1:$1048576,13,FALSE)</f>
        <v>-10.690088847417744</v>
      </c>
      <c r="O56" s="128">
        <f>VLOOKUP($B$9&amp;"-"&amp;$B56,Database!$1:$1048576,14,FALSE)</f>
        <v>9.3734978368851145</v>
      </c>
      <c r="P56" s="128">
        <f>VLOOKUP($B$9&amp;"-"&amp;$B56,Database!$1:$1048576,15,FALSE)</f>
        <v>-6.3267429760665985</v>
      </c>
      <c r="Q56" s="128">
        <f>VLOOKUP($B$9&amp;"-"&amp;$B56,Database!$1:$1048576,16,FALSE)</f>
        <v>17.720800032455681</v>
      </c>
      <c r="R56" s="128">
        <f>VLOOKUP($B$9&amp;"-"&amp;$B56,Database!$1:$1048576,17,FALSE)</f>
        <v>11.402859960552266</v>
      </c>
      <c r="S56" s="112"/>
      <c r="T56" s="128">
        <f>VLOOKUP($B$9&amp;"-"&amp;$B56,Database!$1:$1048576,18,FALSE)</f>
        <v>10.33203125</v>
      </c>
      <c r="U56" s="128">
        <f>VLOOKUP($B$9&amp;"-"&amp;$B56,Database!$1:$1048576,19,FALSE)</f>
        <v>2.8630460448642259</v>
      </c>
      <c r="V56" s="128">
        <f>VLOOKUP($B$9&amp;"-"&amp;$B56,Database!$1:$1048576,20,FALSE)</f>
        <v>34.171597633136102</v>
      </c>
      <c r="W56" s="128">
        <f>VLOOKUP($B$9&amp;"-"&amp;$B56,Database!$1:$1048576,21,FALSE)</f>
        <v>2.2434963579604577</v>
      </c>
      <c r="X56" s="128">
        <f>VLOOKUP($B$9&amp;"-"&amp;$B56,Database!$1:$1048576,22,FALSE)</f>
        <v>45.702393340270561</v>
      </c>
      <c r="Y56" s="128">
        <f>VLOOKUP($B$9&amp;"-"&amp;$B56,Database!$1:$1048576,23,FALSE)</f>
        <v>20.957336108220602</v>
      </c>
      <c r="Z56" s="112"/>
      <c r="AA56" s="128">
        <f>VLOOKUP($B$9&amp;"-"&amp;$B56,Database!$1:$1048576,24,FALSE)</f>
        <v>8.2223865877712043</v>
      </c>
      <c r="AB56" s="128">
        <f>VLOOKUP($B$9&amp;"-"&amp;$B56,Database!$1:$1048576,25,FALSE)</f>
        <v>10.385816868838491</v>
      </c>
      <c r="AC56" s="107"/>
      <c r="AD56" s="129">
        <f>VLOOKUP($B$9&amp;"-"&amp;$B56,Database!$1:$1048576,26,FALSE)</f>
        <v>0</v>
      </c>
      <c r="AE56" s="129">
        <f>VLOOKUP($B$9&amp;"-"&amp;$B56,Database!$1:$1048576,27,FALSE)</f>
        <v>0</v>
      </c>
      <c r="AF56" s="129">
        <f>VLOOKUP($B$9&amp;"-"&amp;$B56,Database!$1:$1048576,28,FALSE)</f>
        <v>0</v>
      </c>
      <c r="AG56" s="129">
        <f>VLOOKUP($B$9&amp;"-"&amp;$B56,Database!$1:$1048576,29,FALSE)</f>
        <v>0</v>
      </c>
      <c r="AH56" s="129">
        <f>VLOOKUP($B$9&amp;"-"&amp;$B56,Database!$1:$1048576,30,FALSE)</f>
        <v>0</v>
      </c>
      <c r="AI56" s="129">
        <f>VLOOKUP($B$9&amp;"-"&amp;$B56,Database!$1:$1048576,31,FALSE)</f>
        <v>0</v>
      </c>
      <c r="AJ56" s="130"/>
      <c r="AK56" s="129">
        <f>VLOOKUP($B$9&amp;"-"&amp;$B56,Database!$1:$1048576,32,FALSE)</f>
        <v>0</v>
      </c>
      <c r="AL56" s="129">
        <f>VLOOKUP($B$9&amp;"-"&amp;$B56,Database!$1:$1048576,33,FALSE)</f>
        <v>0</v>
      </c>
      <c r="AM56" s="129">
        <f>VLOOKUP($B$9&amp;"-"&amp;$B56,Database!$1:$1048576,34,FALSE)</f>
        <v>0</v>
      </c>
      <c r="AN56" s="129">
        <f>VLOOKUP($B$9&amp;"-"&amp;$B56,Database!$1:$1048576,35,FALSE)</f>
        <v>0</v>
      </c>
      <c r="AO56" s="129">
        <f>VLOOKUP($B$9&amp;"-"&amp;$B56,Database!$1:$1048576,36,FALSE)</f>
        <v>0</v>
      </c>
      <c r="AP56" s="129">
        <f>VLOOKUP($B$9&amp;"-"&amp;$B56,Database!$1:$1048576,37,FALSE)</f>
        <v>0</v>
      </c>
      <c r="AQ56" s="103"/>
      <c r="AR56" s="129">
        <f>VLOOKUP($B$9&amp;"-"&amp;$B56,Database!$1:$1048576,38,FALSE)</f>
        <v>0</v>
      </c>
      <c r="AS56" s="129">
        <f>VLOOKUP($B$9&amp;"-"&amp;$B56,Database!$1:$1048576,39,FALSE)</f>
        <v>0</v>
      </c>
      <c r="AT56" s="129">
        <f>VLOOKUP($B$9&amp;"-"&amp;$B56,Database!$1:$1048576,40,FALSE)</f>
        <v>0</v>
      </c>
      <c r="AU56" s="129">
        <f>VLOOKUP($B$9&amp;"-"&amp;$B56,Database!$1:$1048576,41,FALSE)</f>
        <v>0</v>
      </c>
      <c r="AV56" s="129">
        <f>VLOOKUP($B$9&amp;"-"&amp;$B56,Database!$1:$1048576,42,FALSE)</f>
        <v>0</v>
      </c>
      <c r="AW56" s="129">
        <f>VLOOKUP($B$9&amp;"-"&amp;$B56,Database!$1:$1048576,43,FALSE)</f>
        <v>0</v>
      </c>
      <c r="AX56" s="103"/>
      <c r="AY56" s="129">
        <f>VLOOKUP($B$9&amp;"-"&amp;$B56,Database!$1:$1048576,44,FALSE)</f>
        <v>0</v>
      </c>
      <c r="AZ56" s="129">
        <f>VLOOKUP($B$9&amp;"-"&amp;$B56,Database!$1:$1048576,45,FALSE)</f>
        <v>0</v>
      </c>
      <c r="BA56" s="129">
        <f>VLOOKUP($B$9&amp;"-"&amp;$B56,Database!$1:$1048576,46,FALSE)</f>
        <v>0</v>
      </c>
      <c r="BB56" s="129">
        <f>VLOOKUP($B$9&amp;"-"&amp;$B56,Database!$1:$1048576,47,FALSE)</f>
        <v>0</v>
      </c>
      <c r="BC56" s="129">
        <f>VLOOKUP($B$9&amp;"-"&amp;$B56,Database!$1:$1048576,48,FALSE)</f>
        <v>0</v>
      </c>
      <c r="BD56" s="129">
        <f>VLOOKUP($B$9&amp;"-"&amp;$B56,Database!$1:$1048576,49,FALSE)</f>
        <v>0</v>
      </c>
      <c r="BE56" s="130"/>
      <c r="BF56" s="129">
        <f>VLOOKUP($B$9&amp;"-"&amp;$B56,Database!$1:$1048576,50,FALSE)</f>
        <v>0</v>
      </c>
      <c r="BG56" s="129">
        <f>VLOOKUP($B$9&amp;"-"&amp;$B56,Database!$1:$1048576,51,FALSE)</f>
        <v>0</v>
      </c>
      <c r="BH56" s="129">
        <f>VLOOKUP($B$9&amp;"-"&amp;$B56,Database!$1:$1048576,52,FALSE)</f>
        <v>0</v>
      </c>
      <c r="BI56" s="129">
        <f>VLOOKUP($B$9&amp;"-"&amp;$B56,Database!$1:$1048576,53,FALSE)</f>
        <v>0</v>
      </c>
      <c r="BJ56" s="129">
        <f>VLOOKUP($B$9&amp;"-"&amp;$B56,Database!$1:$1048576,54,FALSE)</f>
        <v>0</v>
      </c>
      <c r="BK56" s="129">
        <f>VLOOKUP($B$9&amp;"-"&amp;$B56,Database!$1:$1048576,55,FALSE)</f>
        <v>0</v>
      </c>
    </row>
    <row r="57" spans="2:63">
      <c r="B57" s="124">
        <v>45078</v>
      </c>
      <c r="D57" s="125">
        <f>VLOOKUP($B$9&amp;"-"&amp;$B57,Database!$1:$1048576,10,FALSE)</f>
        <v>110.21516689412657</v>
      </c>
      <c r="F57" s="127">
        <f>VLOOKUP($B$9&amp;"-"&amp;$B57,Database!$1:$1048576,4,FALSE)</f>
        <v>23.885714285714286</v>
      </c>
      <c r="G57" s="127">
        <f>VLOOKUP($B$9&amp;"-"&amp;$B57,Database!$1:$1048576,5,FALSE)</f>
        <v>12.780246583581143</v>
      </c>
      <c r="H57" s="127">
        <f>VLOOKUP($B$9&amp;"-"&amp;$B57,Database!$1:$1048576,6,FALSE)</f>
        <v>-29.714285714285715</v>
      </c>
      <c r="I57" s="127">
        <f>VLOOKUP($B$9&amp;"-"&amp;$B57,Database!$1:$1048576,7,FALSE)</f>
        <v>-5.2212244897959188</v>
      </c>
      <c r="J57" s="127">
        <f>VLOOKUP($B$9&amp;"-"&amp;$B57,Database!$1:$1048576,8,FALSE)</f>
        <v>42.497959183673466</v>
      </c>
      <c r="K57" s="127">
        <f>VLOOKUP($B$9&amp;"-"&amp;$B57,Database!$1:$1048576,9,FALSE)</f>
        <v>-14.701460122289417</v>
      </c>
      <c r="M57" s="128">
        <f>VLOOKUP($B$9&amp;"-"&amp;$B57,Database!$1:$1048576,12,FALSE)</f>
        <v>25.495510204081633</v>
      </c>
      <c r="N57" s="128">
        <f>VLOOKUP($B$9&amp;"-"&amp;$B57,Database!$1:$1048576,13,FALSE)</f>
        <v>-13.752547696214377</v>
      </c>
      <c r="O57" s="128">
        <f>VLOOKUP($B$9&amp;"-"&amp;$B57,Database!$1:$1048576,14,FALSE)</f>
        <v>14.58451668949848</v>
      </c>
      <c r="P57" s="128">
        <f>VLOOKUP($B$9&amp;"-"&amp;$B57,Database!$1:$1048576,15,FALSE)</f>
        <v>-7.2671990377226114</v>
      </c>
      <c r="Q57" s="128">
        <f>VLOOKUP($B$9&amp;"-"&amp;$B57,Database!$1:$1048576,16,FALSE)</f>
        <v>26.813458518493771</v>
      </c>
      <c r="R57" s="128">
        <f>VLOOKUP($B$9&amp;"-"&amp;$B57,Database!$1:$1048576,17,FALSE)</f>
        <v>6.9330749440342148</v>
      </c>
      <c r="S57" s="112"/>
      <c r="T57" s="128">
        <f>VLOOKUP($B$9&amp;"-"&amp;$B57,Database!$1:$1048576,18,FALSE)</f>
        <v>17.965714285714288</v>
      </c>
      <c r="U57" s="128">
        <f>VLOOKUP($B$9&amp;"-"&amp;$B57,Database!$1:$1048576,19,FALSE)</f>
        <v>3.5593564088696596</v>
      </c>
      <c r="V57" s="128">
        <f>VLOOKUP($B$9&amp;"-"&amp;$B57,Database!$1:$1048576,20,FALSE)</f>
        <v>33.035805888991483</v>
      </c>
      <c r="W57" s="128">
        <f>VLOOKUP($B$9&amp;"-"&amp;$B57,Database!$1:$1048576,21,FALSE)</f>
        <v>0.34478096268253167</v>
      </c>
      <c r="X57" s="128">
        <f>VLOOKUP($B$9&amp;"-"&amp;$B57,Database!$1:$1048576,22,FALSE)</f>
        <v>43.848025959978365</v>
      </c>
      <c r="Y57" s="128">
        <f>VLOOKUP($B$9&amp;"-"&amp;$B57,Database!$1:$1048576,23,FALSE)</f>
        <v>21.993091891522177</v>
      </c>
      <c r="Z57" s="112"/>
      <c r="AA57" s="128">
        <f>VLOOKUP($B$9&amp;"-"&amp;$B57,Database!$1:$1048576,24,FALSE)</f>
        <v>7.6494050838290955</v>
      </c>
      <c r="AB57" s="128">
        <f>VLOOKUP($B$9&amp;"-"&amp;$B57,Database!$1:$1048576,25,FALSE)</f>
        <v>4.9452406706327752</v>
      </c>
      <c r="AC57" s="107"/>
      <c r="AD57" s="129">
        <f>VLOOKUP($B$9&amp;"-"&amp;$B57,Database!$1:$1048576,26,FALSE)</f>
        <v>0</v>
      </c>
      <c r="AE57" s="129">
        <f>VLOOKUP($B$9&amp;"-"&amp;$B57,Database!$1:$1048576,27,FALSE)</f>
        <v>0</v>
      </c>
      <c r="AF57" s="129">
        <f>VLOOKUP($B$9&amp;"-"&amp;$B57,Database!$1:$1048576,28,FALSE)</f>
        <v>0</v>
      </c>
      <c r="AG57" s="129">
        <f>VLOOKUP($B$9&amp;"-"&amp;$B57,Database!$1:$1048576,29,FALSE)</f>
        <v>0</v>
      </c>
      <c r="AH57" s="129">
        <f>VLOOKUP($B$9&amp;"-"&amp;$B57,Database!$1:$1048576,30,FALSE)</f>
        <v>0</v>
      </c>
      <c r="AI57" s="129">
        <f>VLOOKUP($B$9&amp;"-"&amp;$B57,Database!$1:$1048576,31,FALSE)</f>
        <v>0</v>
      </c>
      <c r="AJ57" s="130"/>
      <c r="AK57" s="129">
        <f>VLOOKUP($B$9&amp;"-"&amp;$B57,Database!$1:$1048576,32,FALSE)</f>
        <v>0</v>
      </c>
      <c r="AL57" s="129">
        <f>VLOOKUP($B$9&amp;"-"&amp;$B57,Database!$1:$1048576,33,FALSE)</f>
        <v>0</v>
      </c>
      <c r="AM57" s="129">
        <f>VLOOKUP($B$9&amp;"-"&amp;$B57,Database!$1:$1048576,34,FALSE)</f>
        <v>0</v>
      </c>
      <c r="AN57" s="129">
        <f>VLOOKUP($B$9&amp;"-"&amp;$B57,Database!$1:$1048576,35,FALSE)</f>
        <v>0</v>
      </c>
      <c r="AO57" s="129">
        <f>VLOOKUP($B$9&amp;"-"&amp;$B57,Database!$1:$1048576,36,FALSE)</f>
        <v>0</v>
      </c>
      <c r="AP57" s="129">
        <f>VLOOKUP($B$9&amp;"-"&amp;$B57,Database!$1:$1048576,37,FALSE)</f>
        <v>0</v>
      </c>
      <c r="AQ57" s="103"/>
      <c r="AR57" s="129">
        <f>VLOOKUP($B$9&amp;"-"&amp;$B57,Database!$1:$1048576,38,FALSE)</f>
        <v>0</v>
      </c>
      <c r="AS57" s="129">
        <f>VLOOKUP($B$9&amp;"-"&amp;$B57,Database!$1:$1048576,39,FALSE)</f>
        <v>0</v>
      </c>
      <c r="AT57" s="129">
        <f>VLOOKUP($B$9&amp;"-"&amp;$B57,Database!$1:$1048576,40,FALSE)</f>
        <v>0</v>
      </c>
      <c r="AU57" s="129">
        <f>VLOOKUP($B$9&amp;"-"&amp;$B57,Database!$1:$1048576,41,FALSE)</f>
        <v>0</v>
      </c>
      <c r="AV57" s="129">
        <f>VLOOKUP($B$9&amp;"-"&amp;$B57,Database!$1:$1048576,42,FALSE)</f>
        <v>0</v>
      </c>
      <c r="AW57" s="129">
        <f>VLOOKUP($B$9&amp;"-"&amp;$B57,Database!$1:$1048576,43,FALSE)</f>
        <v>0</v>
      </c>
      <c r="AX57" s="103"/>
      <c r="AY57" s="129">
        <f>VLOOKUP($B$9&amp;"-"&amp;$B57,Database!$1:$1048576,44,FALSE)</f>
        <v>0</v>
      </c>
      <c r="AZ57" s="129">
        <f>VLOOKUP($B$9&amp;"-"&amp;$B57,Database!$1:$1048576,45,FALSE)</f>
        <v>0</v>
      </c>
      <c r="BA57" s="129">
        <f>VLOOKUP($B$9&amp;"-"&amp;$B57,Database!$1:$1048576,46,FALSE)</f>
        <v>0</v>
      </c>
      <c r="BB57" s="129">
        <f>VLOOKUP($B$9&amp;"-"&amp;$B57,Database!$1:$1048576,47,FALSE)</f>
        <v>0</v>
      </c>
      <c r="BC57" s="129">
        <f>VLOOKUP($B$9&amp;"-"&amp;$B57,Database!$1:$1048576,48,FALSE)</f>
        <v>0</v>
      </c>
      <c r="BD57" s="129">
        <f>VLOOKUP($B$9&amp;"-"&amp;$B57,Database!$1:$1048576,49,FALSE)</f>
        <v>0</v>
      </c>
      <c r="BE57" s="130"/>
      <c r="BF57" s="129">
        <f>VLOOKUP($B$9&amp;"-"&amp;$B57,Database!$1:$1048576,50,FALSE)</f>
        <v>0</v>
      </c>
      <c r="BG57" s="129">
        <f>VLOOKUP($B$9&amp;"-"&amp;$B57,Database!$1:$1048576,51,FALSE)</f>
        <v>0</v>
      </c>
      <c r="BH57" s="129">
        <f>VLOOKUP($B$9&amp;"-"&amp;$B57,Database!$1:$1048576,52,FALSE)</f>
        <v>0</v>
      </c>
      <c r="BI57" s="129">
        <f>VLOOKUP($B$9&amp;"-"&amp;$B57,Database!$1:$1048576,53,FALSE)</f>
        <v>0</v>
      </c>
      <c r="BJ57" s="129">
        <f>VLOOKUP($B$9&amp;"-"&amp;$B57,Database!$1:$1048576,54,FALSE)</f>
        <v>0</v>
      </c>
      <c r="BK57" s="129">
        <f>VLOOKUP($B$9&amp;"-"&amp;$B57,Database!$1:$1048576,55,FALSE)</f>
        <v>0</v>
      </c>
    </row>
    <row r="58" spans="2:63">
      <c r="B58" s="124">
        <v>45170</v>
      </c>
      <c r="D58" s="125">
        <f>VLOOKUP($B$9&amp;"-"&amp;$B58,Database!$1:$1048576,10,FALSE)</f>
        <v>113.63277896737124</v>
      </c>
      <c r="F58" s="127">
        <f>VLOOKUP($B$9&amp;"-"&amp;$B58,Database!$1:$1048576,4,FALSE)</f>
        <v>28.641494221983333</v>
      </c>
      <c r="G58" s="127">
        <f>VLOOKUP($B$9&amp;"-"&amp;$B58,Database!$1:$1048576,5,FALSE)</f>
        <v>9.405095280377024</v>
      </c>
      <c r="H58" s="127">
        <f>VLOOKUP($B$9&amp;"-"&amp;$B58,Database!$1:$1048576,6,FALSE)</f>
        <v>-19.517602794947596</v>
      </c>
      <c r="I58" s="127">
        <f>VLOOKUP($B$9&amp;"-"&amp;$B58,Database!$1:$1048576,7,FALSE)</f>
        <v>0</v>
      </c>
      <c r="J58" s="127">
        <f>VLOOKUP($B$9&amp;"-"&amp;$B58,Database!$1:$1048576,8,FALSE)</f>
        <v>6.1266306946246827</v>
      </c>
      <c r="K58" s="127">
        <f>VLOOKUP($B$9&amp;"-"&amp;$B58,Database!$1:$1048576,9,FALSE)</f>
        <v>-6.1458333333333348</v>
      </c>
      <c r="M58" s="128">
        <f>VLOOKUP($B$9&amp;"-"&amp;$B58,Database!$1:$1048576,12,FALSE)</f>
        <v>33.027777777777786</v>
      </c>
      <c r="N58" s="128">
        <f>VLOOKUP($B$9&amp;"-"&amp;$B58,Database!$1:$1048576,13,FALSE)</f>
        <v>-12.484993997599037</v>
      </c>
      <c r="O58" s="128">
        <f>VLOOKUP($B$9&amp;"-"&amp;$B58,Database!$1:$1048576,14,FALSE)</f>
        <v>19.207683073229294</v>
      </c>
      <c r="P58" s="128">
        <f>VLOOKUP($B$9&amp;"-"&amp;$B58,Database!$1:$1048576,15,FALSE)</f>
        <v>-6.9930555555555554</v>
      </c>
      <c r="Q58" s="128">
        <f>VLOOKUP($B$9&amp;"-"&amp;$B58,Database!$1:$1048576,16,FALSE)</f>
        <v>39.263142775064637</v>
      </c>
      <c r="R58" s="128">
        <f>VLOOKUP($B$9&amp;"-"&amp;$B58,Database!$1:$1048576,17,FALSE)</f>
        <v>15.172766454817735</v>
      </c>
      <c r="S58" s="112"/>
      <c r="T58" s="128">
        <f>VLOOKUP($B$9&amp;"-"&amp;$B58,Database!$1:$1048576,18,FALSE)</f>
        <v>11.67290445590001</v>
      </c>
      <c r="U58" s="128">
        <f>VLOOKUP($B$9&amp;"-"&amp;$B58,Database!$1:$1048576,19,FALSE)</f>
        <v>3.1671933352484927</v>
      </c>
      <c r="V58" s="128">
        <f>VLOOKUP($B$9&amp;"-"&amp;$B58,Database!$1:$1048576,20,FALSE)</f>
        <v>42.515888669734814</v>
      </c>
      <c r="W58" s="128">
        <f>VLOOKUP($B$9&amp;"-"&amp;$B58,Database!$1:$1048576,21,FALSE)</f>
        <v>-2.1545532892846881</v>
      </c>
      <c r="X58" s="128">
        <f>VLOOKUP($B$9&amp;"-"&amp;$B58,Database!$1:$1048576,22,FALSE)</f>
        <v>50.608695652173914</v>
      </c>
      <c r="Y58" s="128">
        <f>VLOOKUP($B$9&amp;"-"&amp;$B58,Database!$1:$1048576,23,FALSE)</f>
        <v>13.485280151946821</v>
      </c>
      <c r="Z58" s="112"/>
      <c r="AA58" s="128">
        <f>VLOOKUP($B$9&amp;"-"&amp;$B58,Database!$1:$1048576,24,FALSE)</f>
        <v>2.1328775267538647</v>
      </c>
      <c r="AB58" s="128">
        <f>VLOOKUP($B$9&amp;"-"&amp;$B58,Database!$1:$1048576,25,FALSE)</f>
        <v>8.035649061290087</v>
      </c>
      <c r="AC58" s="107"/>
      <c r="AD58" s="129">
        <f>VLOOKUP($B$9&amp;"-"&amp;$B58,Database!$1:$1048576,26,FALSE)</f>
        <v>0</v>
      </c>
      <c r="AE58" s="129">
        <f>VLOOKUP($B$9&amp;"-"&amp;$B58,Database!$1:$1048576,27,FALSE)</f>
        <v>0</v>
      </c>
      <c r="AF58" s="129">
        <f>VLOOKUP($B$9&amp;"-"&amp;$B58,Database!$1:$1048576,28,FALSE)</f>
        <v>0</v>
      </c>
      <c r="AG58" s="129">
        <f>VLOOKUP($B$9&amp;"-"&amp;$B58,Database!$1:$1048576,29,FALSE)</f>
        <v>0</v>
      </c>
      <c r="AH58" s="129">
        <f>VLOOKUP($B$9&amp;"-"&amp;$B58,Database!$1:$1048576,30,FALSE)</f>
        <v>0</v>
      </c>
      <c r="AI58" s="129">
        <f>VLOOKUP($B$9&amp;"-"&amp;$B58,Database!$1:$1048576,31,FALSE)</f>
        <v>0</v>
      </c>
      <c r="AJ58" s="130"/>
      <c r="AK58" s="129">
        <f>VLOOKUP($B$9&amp;"-"&amp;$B58,Database!$1:$1048576,32,FALSE)</f>
        <v>0</v>
      </c>
      <c r="AL58" s="129">
        <f>VLOOKUP($B$9&amp;"-"&amp;$B58,Database!$1:$1048576,33,FALSE)</f>
        <v>0</v>
      </c>
      <c r="AM58" s="129">
        <f>VLOOKUP($B$9&amp;"-"&amp;$B58,Database!$1:$1048576,34,FALSE)</f>
        <v>0</v>
      </c>
      <c r="AN58" s="129">
        <f>VLOOKUP($B$9&amp;"-"&amp;$B58,Database!$1:$1048576,35,FALSE)</f>
        <v>0</v>
      </c>
      <c r="AO58" s="129">
        <f>VLOOKUP($B$9&amp;"-"&amp;$B58,Database!$1:$1048576,36,FALSE)</f>
        <v>0</v>
      </c>
      <c r="AP58" s="129">
        <f>VLOOKUP($B$9&amp;"-"&amp;$B58,Database!$1:$1048576,37,FALSE)</f>
        <v>0</v>
      </c>
      <c r="AQ58" s="103"/>
      <c r="AR58" s="129">
        <f>VLOOKUP($B$9&amp;"-"&amp;$B58,Database!$1:$1048576,38,FALSE)</f>
        <v>0</v>
      </c>
      <c r="AS58" s="129">
        <f>VLOOKUP($B$9&amp;"-"&amp;$B58,Database!$1:$1048576,39,FALSE)</f>
        <v>0</v>
      </c>
      <c r="AT58" s="129">
        <f>VLOOKUP($B$9&amp;"-"&amp;$B58,Database!$1:$1048576,40,FALSE)</f>
        <v>0</v>
      </c>
      <c r="AU58" s="129">
        <f>VLOOKUP($B$9&amp;"-"&amp;$B58,Database!$1:$1048576,41,FALSE)</f>
        <v>0</v>
      </c>
      <c r="AV58" s="129">
        <f>VLOOKUP($B$9&amp;"-"&amp;$B58,Database!$1:$1048576,42,FALSE)</f>
        <v>0</v>
      </c>
      <c r="AW58" s="129">
        <f>VLOOKUP($B$9&amp;"-"&amp;$B58,Database!$1:$1048576,43,FALSE)</f>
        <v>0</v>
      </c>
      <c r="AX58" s="103"/>
      <c r="AY58" s="129">
        <f>VLOOKUP($B$9&amp;"-"&amp;$B58,Database!$1:$1048576,44,FALSE)</f>
        <v>0</v>
      </c>
      <c r="AZ58" s="129">
        <f>VLOOKUP($B$9&amp;"-"&amp;$B58,Database!$1:$1048576,45,FALSE)</f>
        <v>0</v>
      </c>
      <c r="BA58" s="129">
        <f>VLOOKUP($B$9&amp;"-"&amp;$B58,Database!$1:$1048576,46,FALSE)</f>
        <v>0</v>
      </c>
      <c r="BB58" s="129">
        <f>VLOOKUP($B$9&amp;"-"&amp;$B58,Database!$1:$1048576,47,FALSE)</f>
        <v>0</v>
      </c>
      <c r="BC58" s="129">
        <f>VLOOKUP($B$9&amp;"-"&amp;$B58,Database!$1:$1048576,48,FALSE)</f>
        <v>0</v>
      </c>
      <c r="BD58" s="129">
        <f>VLOOKUP($B$9&amp;"-"&amp;$B58,Database!$1:$1048576,49,FALSE)</f>
        <v>0</v>
      </c>
      <c r="BE58" s="130"/>
      <c r="BF58" s="129">
        <f>VLOOKUP($B$9&amp;"-"&amp;$B58,Database!$1:$1048576,50,FALSE)</f>
        <v>0</v>
      </c>
      <c r="BG58" s="129">
        <f>VLOOKUP($B$9&amp;"-"&amp;$B58,Database!$1:$1048576,51,FALSE)</f>
        <v>0</v>
      </c>
      <c r="BH58" s="129">
        <f>VLOOKUP($B$9&amp;"-"&amp;$B58,Database!$1:$1048576,52,FALSE)</f>
        <v>0</v>
      </c>
      <c r="BI58" s="129">
        <f>VLOOKUP($B$9&amp;"-"&amp;$B58,Database!$1:$1048576,53,FALSE)</f>
        <v>0</v>
      </c>
      <c r="BJ58" s="129">
        <f>VLOOKUP($B$9&amp;"-"&amp;$B58,Database!$1:$1048576,54,FALSE)</f>
        <v>0</v>
      </c>
      <c r="BK58" s="129">
        <f>VLOOKUP($B$9&amp;"-"&amp;$B58,Database!$1:$1048576,55,FALSE)</f>
        <v>0</v>
      </c>
    </row>
    <row r="59" spans="2:63">
      <c r="B59" s="124">
        <v>45261</v>
      </c>
      <c r="D59" s="125">
        <f>VLOOKUP($B$9&amp;"-"&amp;$B59,Database!$1:$1048576,10,FALSE)</f>
        <v>116.83711540250616</v>
      </c>
      <c r="F59" s="127">
        <f>VLOOKUP($B$9&amp;"-"&amp;$B59,Database!$1:$1048576,4,FALSE)</f>
        <v>25.846153846153847</v>
      </c>
      <c r="G59" s="127">
        <f>VLOOKUP($B$9&amp;"-"&amp;$B59,Database!$1:$1048576,5,FALSE)</f>
        <v>8.0764377140796828</v>
      </c>
      <c r="H59" s="127">
        <f>VLOOKUP($B$9&amp;"-"&amp;$B59,Database!$1:$1048576,6,FALSE)</f>
        <v>-21.301775147928996</v>
      </c>
      <c r="I59" s="127">
        <f>VLOOKUP($B$9&amp;"-"&amp;$B59,Database!$1:$1048576,7,FALSE)</f>
        <v>1.6765819361817189</v>
      </c>
      <c r="J59" s="127">
        <f>VLOOKUP($B$9&amp;"-"&amp;$B59,Database!$1:$1048576,8,FALSE)</f>
        <v>24.609375</v>
      </c>
      <c r="K59" s="127">
        <f>VLOOKUP($B$9&amp;"-"&amp;$B59,Database!$1:$1048576,9,FALSE)</f>
        <v>-9.124755859375</v>
      </c>
      <c r="M59" s="128">
        <f>VLOOKUP($B$9&amp;"-"&amp;$B59,Database!$1:$1048576,12,FALSE)</f>
        <v>53.320106640213282</v>
      </c>
      <c r="N59" s="128">
        <f>VLOOKUP($B$9&amp;"-"&amp;$B59,Database!$1:$1048576,13,FALSE)</f>
        <v>-7.2751322751322745</v>
      </c>
      <c r="O59" s="128">
        <f>VLOOKUP($B$9&amp;"-"&amp;$B59,Database!$1:$1048576,14,FALSE)</f>
        <v>26.118400000000001</v>
      </c>
      <c r="P59" s="128">
        <f>VLOOKUP($B$9&amp;"-"&amp;$B59,Database!$1:$1048576,15,FALSE)</f>
        <v>-6.6515495086923675</v>
      </c>
      <c r="Q59" s="128">
        <f>VLOOKUP($B$9&amp;"-"&amp;$B59,Database!$1:$1048576,16,FALSE)</f>
        <v>33.017599999999995</v>
      </c>
      <c r="R59" s="128">
        <f>VLOOKUP($B$9&amp;"-"&amp;$B59,Database!$1:$1048576,17,FALSE)</f>
        <v>15.87203174406349</v>
      </c>
      <c r="S59" s="112"/>
      <c r="T59" s="128">
        <f>VLOOKUP($B$9&amp;"-"&amp;$B59,Database!$1:$1048576,18,FALSE)</f>
        <v>18.302436604873211</v>
      </c>
      <c r="U59" s="128">
        <f>VLOOKUP($B$9&amp;"-"&amp;$B59,Database!$1:$1048576,19,FALSE)</f>
        <v>-3.1462753651926767</v>
      </c>
      <c r="V59" s="128">
        <f>VLOOKUP($B$9&amp;"-"&amp;$B59,Database!$1:$1048576,20,FALSE)</f>
        <v>31.875</v>
      </c>
      <c r="W59" s="128">
        <f>VLOOKUP($B$9&amp;"-"&amp;$B59,Database!$1:$1048576,21,FALSE)</f>
        <v>-0.77995901910238497</v>
      </c>
      <c r="X59" s="128">
        <f>VLOOKUP($B$9&amp;"-"&amp;$B59,Database!$1:$1048576,22,FALSE)</f>
        <v>41.943856293968999</v>
      </c>
      <c r="Y59" s="128">
        <f>VLOOKUP($B$9&amp;"-"&amp;$B59,Database!$1:$1048576,23,FALSE)</f>
        <v>21.032454226981294</v>
      </c>
      <c r="Z59" s="112"/>
      <c r="AA59" s="128">
        <f>VLOOKUP($B$9&amp;"-"&amp;$B59,Database!$1:$1048576,24,FALSE)</f>
        <v>5.4729327781082704</v>
      </c>
      <c r="AB59" s="128">
        <f>VLOOKUP($B$9&amp;"-"&amp;$B59,Database!$1:$1048576,25,FALSE)</f>
        <v>9.3333333333333321</v>
      </c>
      <c r="AC59" s="107"/>
      <c r="AD59" s="129"/>
      <c r="AE59" s="129"/>
      <c r="AF59" s="129"/>
      <c r="AG59" s="129"/>
      <c r="AH59" s="129"/>
      <c r="AI59" s="129"/>
      <c r="AJ59" s="130"/>
      <c r="AK59" s="129"/>
      <c r="AL59" s="129"/>
      <c r="AM59" s="129"/>
      <c r="AN59" s="129"/>
      <c r="AO59" s="129"/>
      <c r="AP59" s="129"/>
      <c r="AQ59" s="103"/>
      <c r="AR59" s="129"/>
      <c r="AS59" s="129"/>
      <c r="AT59" s="129"/>
      <c r="AU59" s="129"/>
      <c r="AV59" s="129"/>
      <c r="AW59" s="129"/>
      <c r="AX59" s="103"/>
      <c r="AY59" s="129"/>
      <c r="AZ59" s="129"/>
      <c r="BA59" s="129"/>
      <c r="BB59" s="129"/>
      <c r="BC59" s="129"/>
      <c r="BD59" s="129"/>
      <c r="BE59" s="130"/>
      <c r="BF59" s="129"/>
      <c r="BG59" s="129"/>
      <c r="BH59" s="129"/>
      <c r="BI59" s="129"/>
      <c r="BJ59" s="129"/>
      <c r="BK59" s="129"/>
    </row>
    <row r="60" spans="2:63">
      <c r="B60" s="124">
        <v>45352</v>
      </c>
      <c r="D60" s="125">
        <f>VLOOKUP($B$9&amp;"-"&amp;$B60,Database!$1:$1048576,10,FALSE)</f>
        <v>119.65762355297244</v>
      </c>
      <c r="F60" s="127">
        <f>VLOOKUP($B$9&amp;"-"&amp;$B60,Database!$1:$1048576,4,FALSE)</f>
        <v>35.635581832840643</v>
      </c>
      <c r="G60" s="127">
        <f>VLOOKUP($B$9&amp;"-"&amp;$B60,Database!$1:$1048576,5,FALSE)</f>
        <v>9.0362680144798855</v>
      </c>
      <c r="H60" s="127">
        <f>VLOOKUP($B$9&amp;"-"&amp;$B60,Database!$1:$1048576,6,FALSE)</f>
        <v>-4.2222222222222205</v>
      </c>
      <c r="I60" s="127">
        <f>VLOOKUP($B$9&amp;"-"&amp;$B60,Database!$1:$1048576,7,FALSE)</f>
        <v>3.2249395323837677</v>
      </c>
      <c r="J60" s="127">
        <f>VLOOKUP($B$9&amp;"-"&amp;$B60,Database!$1:$1048576,8,FALSE)</f>
        <v>-27.108804043439655</v>
      </c>
      <c r="K60" s="127">
        <f>VLOOKUP($B$9&amp;"-"&amp;$B60,Database!$1:$1048576,9,FALSE)</f>
        <v>2.3727137913989131</v>
      </c>
      <c r="M60" s="128">
        <f>VLOOKUP($B$9&amp;"-"&amp;$B60,Database!$1:$1048576,12,FALSE)</f>
        <v>63.108035474334855</v>
      </c>
      <c r="N60" s="128">
        <f>VLOOKUP($B$9&amp;"-"&amp;$B60,Database!$1:$1048576,13,FALSE)</f>
        <v>-5.2538662523833057</v>
      </c>
      <c r="O60" s="128">
        <f>VLOOKUP($B$9&amp;"-"&amp;$B60,Database!$1:$1048576,14,FALSE)</f>
        <v>21.926417625873874</v>
      </c>
      <c r="P60" s="128">
        <f>VLOOKUP($B$9&amp;"-"&amp;$B60,Database!$1:$1048576,15,FALSE)</f>
        <v>1.0380622837370239</v>
      </c>
      <c r="Q60" s="128">
        <f>VLOOKUP($B$9&amp;"-"&amp;$B60,Database!$1:$1048576,16,FALSE)</f>
        <v>42.466245331801204</v>
      </c>
      <c r="R60" s="128">
        <f>VLOOKUP($B$9&amp;"-"&amp;$B60,Database!$1:$1048576,17,FALSE)</f>
        <v>19.885601299343268</v>
      </c>
      <c r="S60" s="112"/>
      <c r="T60" s="128">
        <f>VLOOKUP($B$9&amp;"-"&amp;$B60,Database!$1:$1048576,18,FALSE)</f>
        <v>25.817908612799673</v>
      </c>
      <c r="U60" s="128">
        <f>VLOOKUP($B$9&amp;"-"&amp;$B60,Database!$1:$1048576,19,FALSE)</f>
        <v>-3.7920137891410524</v>
      </c>
      <c r="V60" s="128">
        <f>VLOOKUP($B$9&amp;"-"&amp;$B60,Database!$1:$1048576,20,FALSE)</f>
        <v>32.507853020673529</v>
      </c>
      <c r="W60" s="128">
        <f>VLOOKUP($B$9&amp;"-"&amp;$B60,Database!$1:$1048576,21,FALSE)</f>
        <v>-2.9301924734271765</v>
      </c>
      <c r="X60" s="128">
        <f>VLOOKUP($B$9&amp;"-"&amp;$B60,Database!$1:$1048576,22,FALSE)</f>
        <v>40.597353497164463</v>
      </c>
      <c r="Y60" s="128">
        <f>VLOOKUP($B$9&amp;"-"&amp;$B60,Database!$1:$1048576,23,FALSE)</f>
        <v>8.2840236686390529</v>
      </c>
      <c r="Z60" s="112"/>
      <c r="AA60" s="128">
        <f>VLOOKUP($B$9&amp;"-"&amp;$B60,Database!$1:$1048576,24,FALSE)</f>
        <v>0</v>
      </c>
      <c r="AB60" s="128">
        <f>VLOOKUP($B$9&amp;"-"&amp;$B60,Database!$1:$1048576,25,FALSE)</f>
        <v>0</v>
      </c>
      <c r="AC60" s="107"/>
      <c r="AD60" s="129"/>
      <c r="AE60" s="129"/>
      <c r="AF60" s="129"/>
      <c r="AG60" s="129"/>
      <c r="AH60" s="129"/>
      <c r="AI60" s="129"/>
      <c r="AJ60" s="130"/>
      <c r="AK60" s="129"/>
      <c r="AL60" s="129"/>
      <c r="AM60" s="129"/>
      <c r="AN60" s="129"/>
      <c r="AO60" s="129"/>
      <c r="AP60" s="129"/>
      <c r="AQ60" s="103"/>
      <c r="AR60" s="129"/>
      <c r="AS60" s="129"/>
      <c r="AT60" s="129"/>
      <c r="AU60" s="129"/>
      <c r="AV60" s="129"/>
      <c r="AW60" s="129"/>
      <c r="AX60" s="103"/>
      <c r="AY60" s="129"/>
      <c r="AZ60" s="129"/>
      <c r="BA60" s="129"/>
      <c r="BB60" s="129"/>
      <c r="BC60" s="129"/>
      <c r="BD60" s="129"/>
      <c r="BE60" s="130"/>
      <c r="BF60" s="129"/>
      <c r="BG60" s="129"/>
      <c r="BH60" s="129"/>
      <c r="BI60" s="129"/>
      <c r="BJ60" s="129"/>
      <c r="BK60" s="129"/>
    </row>
    <row r="61" spans="2:63">
      <c r="B61" s="124">
        <v>45444</v>
      </c>
      <c r="D61" s="125">
        <f>VLOOKUP($B$9&amp;"-"&amp;$B61,Database!$1:$1048576,10,FALSE)</f>
        <v>105.91856217259443</v>
      </c>
      <c r="F61" s="127">
        <f>VLOOKUP($B$9&amp;"-"&amp;$B61,Database!$1:$1048576,4,FALSE)</f>
        <v>21.325443786982245</v>
      </c>
      <c r="G61" s="127">
        <f>VLOOKUP($B$9&amp;"-"&amp;$B61,Database!$1:$1048576,5,FALSE)</f>
        <v>12.118343195266274</v>
      </c>
      <c r="H61" s="127">
        <f>VLOOKUP($B$9&amp;"-"&amp;$B61,Database!$1:$1048576,6,FALSE)</f>
        <v>-28.994082840236686</v>
      </c>
      <c r="I61" s="127">
        <f>VLOOKUP($B$9&amp;"-"&amp;$B61,Database!$1:$1048576,7,FALSE)</f>
        <v>-7.6904296875</v>
      </c>
      <c r="J61" s="127">
        <f>VLOOKUP($B$9&amp;"-"&amp;$B61,Database!$1:$1048576,8,FALSE)</f>
        <v>-7.0295857988165675</v>
      </c>
      <c r="K61" s="127">
        <f>VLOOKUP($B$9&amp;"-"&amp;$B61,Database!$1:$1048576,9,FALSE)</f>
        <v>-1.6845703125</v>
      </c>
      <c r="M61" s="128">
        <f>VLOOKUP($B$9&amp;"-"&amp;$B61,Database!$1:$1048576,12,FALSE)</f>
        <v>68.639053254437869</v>
      </c>
      <c r="N61" s="128">
        <f>VLOOKUP($B$9&amp;"-"&amp;$B61,Database!$1:$1048576,13,FALSE)</f>
        <v>-8.30078125</v>
      </c>
      <c r="O61" s="128">
        <f>VLOOKUP($B$9&amp;"-"&amp;$B61,Database!$1:$1048576,14,FALSE)</f>
        <v>16.124968505920886</v>
      </c>
      <c r="P61" s="128">
        <f>VLOOKUP($B$9&amp;"-"&amp;$B61,Database!$1:$1048576,15,FALSE)</f>
        <v>-4.98046875</v>
      </c>
      <c r="Q61" s="128">
        <f>VLOOKUP($B$9&amp;"-"&amp;$B61,Database!$1:$1048576,16,FALSE)</f>
        <v>37.692113882590078</v>
      </c>
      <c r="R61" s="128">
        <f>VLOOKUP($B$9&amp;"-"&amp;$B61,Database!$1:$1048576,17,FALSE)</f>
        <v>10.9375</v>
      </c>
      <c r="S61" s="112"/>
      <c r="T61" s="128">
        <f>VLOOKUP($B$9&amp;"-"&amp;$B61,Database!$1:$1048576,18,FALSE)</f>
        <v>13.065088757396449</v>
      </c>
      <c r="U61" s="128">
        <f>VLOOKUP($B$9&amp;"-"&amp;$B61,Database!$1:$1048576,19,FALSE)</f>
        <v>-2.9226505416981605</v>
      </c>
      <c r="V61" s="128">
        <f>VLOOKUP($B$9&amp;"-"&amp;$B61,Database!$1:$1048576,20,FALSE)</f>
        <v>36.709498614260525</v>
      </c>
      <c r="W61" s="128">
        <f>VLOOKUP($B$9&amp;"-"&amp;$B61,Database!$1:$1048576,21,FALSE)</f>
        <v>-2.0291363163371479</v>
      </c>
      <c r="X61" s="128">
        <f>VLOOKUP($B$9&amp;"-"&amp;$B61,Database!$1:$1048576,22,FALSE)</f>
        <v>29.478458049886619</v>
      </c>
      <c r="Y61" s="128">
        <f>VLOOKUP($B$9&amp;"-"&amp;$B61,Database!$1:$1048576,23,FALSE)</f>
        <v>11.489040060468632</v>
      </c>
      <c r="Z61" s="112"/>
      <c r="AA61" s="128">
        <f>VLOOKUP($B$9&amp;"-"&amp;$B61,Database!$1:$1048576,24,FALSE)</f>
        <v>0</v>
      </c>
      <c r="AB61" s="128">
        <f>VLOOKUP($B$9&amp;"-"&amp;$B61,Database!$1:$1048576,25,FALSE)</f>
        <v>0</v>
      </c>
      <c r="AC61" s="107"/>
      <c r="AD61" s="129"/>
      <c r="AE61" s="129"/>
      <c r="AF61" s="129"/>
      <c r="AG61" s="129"/>
      <c r="AH61" s="129"/>
      <c r="AI61" s="129"/>
      <c r="AJ61" s="130"/>
      <c r="AK61" s="129"/>
      <c r="AL61" s="129"/>
      <c r="AM61" s="129"/>
      <c r="AN61" s="129"/>
      <c r="AO61" s="129"/>
      <c r="AP61" s="129"/>
      <c r="AQ61" s="103"/>
      <c r="AR61" s="129"/>
      <c r="AS61" s="129"/>
      <c r="AT61" s="129"/>
      <c r="AU61" s="129"/>
      <c r="AV61" s="129"/>
      <c r="AW61" s="129"/>
      <c r="AX61" s="103"/>
      <c r="AY61" s="129"/>
      <c r="AZ61" s="129"/>
      <c r="BA61" s="129"/>
      <c r="BB61" s="129"/>
      <c r="BC61" s="129"/>
      <c r="BD61" s="129"/>
      <c r="BE61" s="130"/>
      <c r="BF61" s="129"/>
      <c r="BG61" s="129"/>
      <c r="BH61" s="129"/>
      <c r="BI61" s="129"/>
      <c r="BJ61" s="129"/>
      <c r="BK61" s="129"/>
    </row>
    <row r="62" spans="2:63">
      <c r="B62" s="124">
        <v>45536</v>
      </c>
      <c r="D62" s="125">
        <f>VLOOKUP($B$9&amp;"-"&amp;$B62,Database!$1:$1048576,10,FALSE)</f>
        <v>113</v>
      </c>
      <c r="F62" s="127">
        <f>VLOOKUP($B$9&amp;"-"&amp;$B62,Database!$1:$1048576,4,FALSE)</f>
        <v>27.4</v>
      </c>
      <c r="G62" s="127">
        <f>VLOOKUP($B$9&amp;"-"&amp;$B62,Database!$1:$1048576,5,FALSE)</f>
        <v>9.8000000000000007</v>
      </c>
      <c r="H62" s="127">
        <f>VLOOKUP($B$9&amp;"-"&amp;$B62,Database!$1:$1048576,6,FALSE)</f>
        <v>-12.516796560064497</v>
      </c>
      <c r="I62" s="127">
        <f>VLOOKUP($B$9&amp;"-"&amp;$B62,Database!$1:$1048576,7,FALSE)</f>
        <v>10.339962375705456</v>
      </c>
      <c r="J62" s="127">
        <f>VLOOKUP($B$9&amp;"-"&amp;$B62,Database!$1:$1048576,8,FALSE)</f>
        <v>-24.187303674483157</v>
      </c>
      <c r="K62" s="127">
        <f>VLOOKUP($B$9&amp;"-"&amp;$B62,Database!$1:$1048576,9,FALSE)</f>
        <v>0</v>
      </c>
      <c r="M62" s="128">
        <f>VLOOKUP($B$9&amp;"-"&amp;$B62,Database!$1:$1048576,12,FALSE)</f>
        <v>57.256944444444436</v>
      </c>
      <c r="N62" s="128">
        <f>VLOOKUP($B$9&amp;"-"&amp;$B62,Database!$1:$1048576,13,FALSE)</f>
        <v>2.0214030915576706</v>
      </c>
      <c r="O62" s="128">
        <f>VLOOKUP($B$9&amp;"-"&amp;$B62,Database!$1:$1048576,14,FALSE)</f>
        <v>17.814744801512287</v>
      </c>
      <c r="P62" s="128">
        <f>VLOOKUP($B$9&amp;"-"&amp;$B62,Database!$1:$1048576,15,FALSE)</f>
        <v>1.693761814744801</v>
      </c>
      <c r="Q62" s="128">
        <f>VLOOKUP($B$9&amp;"-"&amp;$B62,Database!$1:$1048576,16,FALSE)</f>
        <v>34.750529622324493</v>
      </c>
      <c r="R62" s="128">
        <f>VLOOKUP($B$9&amp;"-"&amp;$B62,Database!$1:$1048576,17,FALSE)</f>
        <v>13.850415512465375</v>
      </c>
      <c r="S62" s="112"/>
      <c r="T62" s="128">
        <f>VLOOKUP($B$9&amp;"-"&amp;$B62,Database!$1:$1048576,18,FALSE)</f>
        <v>13.21940540922251</v>
      </c>
      <c r="U62" s="128">
        <f>VLOOKUP($B$9&amp;"-"&amp;$B62,Database!$1:$1048576,19,FALSE)</f>
        <v>-1.5389350569405971</v>
      </c>
      <c r="V62" s="128">
        <f>VLOOKUP($B$9&amp;"-"&amp;$B62,Database!$1:$1048576,20,FALSE)</f>
        <v>23.038903061224492</v>
      </c>
      <c r="W62" s="128">
        <f>VLOOKUP($B$9&amp;"-"&amp;$B62,Database!$1:$1048576,21,FALSE)</f>
        <v>-2.313123934745557</v>
      </c>
      <c r="X62" s="128">
        <f>VLOOKUP($B$9&amp;"-"&amp;$B62,Database!$1:$1048576,22,FALSE)</f>
        <v>41.585088887148558</v>
      </c>
      <c r="Y62" s="128">
        <f>VLOOKUP($B$9&amp;"-"&amp;$B62,Database!$1:$1048576,23,FALSE)</f>
        <v>19.03254605957309</v>
      </c>
      <c r="Z62" s="112"/>
      <c r="AA62" s="128">
        <f>VLOOKUP($B$9&amp;"-"&amp;$B62,Database!$1:$1048576,24,FALSE)</f>
        <v>0</v>
      </c>
      <c r="AB62" s="128">
        <f>VLOOKUP($B$9&amp;"-"&amp;$B62,Database!$1:$1048576,25,FALSE)</f>
        <v>0</v>
      </c>
      <c r="AC62" s="107"/>
      <c r="AD62" s="129"/>
      <c r="AE62" s="129"/>
      <c r="AF62" s="129"/>
      <c r="AG62" s="129"/>
      <c r="AH62" s="129"/>
      <c r="AI62" s="129"/>
      <c r="AJ62" s="130"/>
      <c r="AK62" s="129"/>
      <c r="AL62" s="129"/>
      <c r="AM62" s="129"/>
      <c r="AN62" s="129"/>
      <c r="AO62" s="129"/>
      <c r="AP62" s="129"/>
      <c r="AQ62" s="103"/>
      <c r="AR62" s="129"/>
      <c r="AS62" s="129"/>
      <c r="AT62" s="129"/>
      <c r="AU62" s="129"/>
      <c r="AV62" s="129"/>
      <c r="AW62" s="129"/>
      <c r="AX62" s="103"/>
      <c r="AY62" s="129"/>
      <c r="AZ62" s="129"/>
      <c r="BA62" s="129"/>
      <c r="BB62" s="129"/>
      <c r="BC62" s="129"/>
      <c r="BD62" s="129"/>
      <c r="BE62" s="130"/>
      <c r="BF62" s="129"/>
      <c r="BG62" s="129"/>
      <c r="BH62" s="129"/>
      <c r="BI62" s="129"/>
      <c r="BJ62" s="129"/>
      <c r="BK62" s="129"/>
    </row>
    <row r="63" spans="2:63">
      <c r="B63" s="124">
        <v>45627</v>
      </c>
      <c r="D63" s="125">
        <f>VLOOKUP($B$9&amp;"-"&amp;$B63,Database!$1:$1048576,10,FALSE)</f>
        <v>125.57902118939721</v>
      </c>
      <c r="F63" s="127">
        <f>VLOOKUP($B$9&amp;"-"&amp;$B63,Database!$1:$1048576,4,FALSE)</f>
        <v>36.335051096165607</v>
      </c>
      <c r="G63" s="127">
        <f>VLOOKUP($B$9&amp;"-"&amp;$B63,Database!$1:$1048576,5,FALSE)</f>
        <v>14.34013605442177</v>
      </c>
      <c r="H63" s="127">
        <f>VLOOKUP($B$9&amp;"-"&amp;$B63,Database!$1:$1048576,6,FALSE)</f>
        <v>-10.786968294174162</v>
      </c>
      <c r="I63" s="127">
        <f>VLOOKUP($B$9&amp;"-"&amp;$B63,Database!$1:$1048576,7,FALSE)</f>
        <v>22.063011747953009</v>
      </c>
      <c r="J63" s="127">
        <f>VLOOKUP($B$9&amp;"-"&amp;$B63,Database!$1:$1048576,8,FALSE)</f>
        <v>-32.239999999999995</v>
      </c>
      <c r="K63" s="127">
        <f>VLOOKUP($B$9&amp;"-"&amp;$B63,Database!$1:$1048576,9,FALSE)</f>
        <v>4.4008875739644973</v>
      </c>
      <c r="M63" s="128">
        <f>VLOOKUP($B$9&amp;"-"&amp;$B63,Database!$1:$1048576,12,FALSE)</f>
        <v>63.963718820861679</v>
      </c>
      <c r="N63" s="128">
        <f>VLOOKUP($B$9&amp;"-"&amp;$B63,Database!$1:$1048576,13,FALSE)</f>
        <v>9.2455621301775164</v>
      </c>
      <c r="O63" s="128">
        <f>VLOOKUP($B$9&amp;"-"&amp;$B63,Database!$1:$1048576,14,FALSE)</f>
        <v>30.76923076923077</v>
      </c>
      <c r="P63" s="128">
        <f>VLOOKUP($B$9&amp;"-"&amp;$B63,Database!$1:$1048576,15,FALSE)</f>
        <v>1.9228956546328588</v>
      </c>
      <c r="Q63" s="128">
        <f>VLOOKUP($B$9&amp;"-"&amp;$B63,Database!$1:$1048576,16,FALSE)</f>
        <v>42.303704401922893</v>
      </c>
      <c r="R63" s="128">
        <f>VLOOKUP($B$9&amp;"-"&amp;$B63,Database!$1:$1048576,17,FALSE)</f>
        <v>13.940993496088227</v>
      </c>
      <c r="S63" s="112"/>
      <c r="T63" s="128">
        <f>VLOOKUP($B$9&amp;"-"&amp;$B63,Database!$1:$1048576,18,FALSE)</f>
        <v>25.295857988165682</v>
      </c>
      <c r="U63" s="128">
        <f>VLOOKUP($B$9&amp;"-"&amp;$B63,Database!$1:$1048576,19,FALSE)</f>
        <v>1.470588235294118</v>
      </c>
      <c r="V63" s="128">
        <f>VLOOKUP($B$9&amp;"-"&amp;$B63,Database!$1:$1048576,20,FALSE)</f>
        <v>43.265152229239327</v>
      </c>
      <c r="W63" s="128">
        <f>VLOOKUP($B$9&amp;"-"&amp;$B63,Database!$1:$1048576,21,FALSE)</f>
        <v>0.96116878123798477</v>
      </c>
      <c r="X63" s="128">
        <f>VLOOKUP($B$9&amp;"-"&amp;$B63,Database!$1:$1048576,22,FALSE)</f>
        <v>53.450595924644368</v>
      </c>
      <c r="Y63" s="128">
        <f>VLOOKUP($B$9&amp;"-"&amp;$B63,Database!$1:$1048576,23,FALSE)</f>
        <v>21.549404075355632</v>
      </c>
      <c r="Z63" s="112"/>
      <c r="AA63" s="128">
        <f>VLOOKUP($B$9&amp;"-"&amp;$B63,Database!$1:$1048576,24,FALSE)</f>
        <v>0</v>
      </c>
      <c r="AB63" s="128">
        <f>VLOOKUP($B$9&amp;"-"&amp;$B63,Database!$1:$1048576,25,FALSE)</f>
        <v>0</v>
      </c>
      <c r="AC63" s="107"/>
      <c r="AD63" s="129">
        <f>VLOOKUP($B$9&amp;"-"&amp;$B63,Database!$1:$1048576,26,FALSE)</f>
        <v>0</v>
      </c>
      <c r="AE63" s="129">
        <f>VLOOKUP($B$9&amp;"-"&amp;$B63,Database!$1:$1048576,27,FALSE)</f>
        <v>0</v>
      </c>
      <c r="AF63" s="129">
        <f>VLOOKUP($B$9&amp;"-"&amp;$B63,Database!$1:$1048576,28,FALSE)</f>
        <v>0</v>
      </c>
      <c r="AG63" s="129">
        <f>VLOOKUP($B$9&amp;"-"&amp;$B63,Database!$1:$1048576,29,FALSE)</f>
        <v>0</v>
      </c>
      <c r="AH63" s="129">
        <f>VLOOKUP($B$9&amp;"-"&amp;$B63,Database!$1:$1048576,30,FALSE)</f>
        <v>0</v>
      </c>
      <c r="AI63" s="129">
        <f>VLOOKUP($B$9&amp;"-"&amp;$B63,Database!$1:$1048576,31,FALSE)</f>
        <v>0</v>
      </c>
      <c r="AJ63" s="130"/>
      <c r="AK63" s="129">
        <f>VLOOKUP($B$9&amp;"-"&amp;$B63,Database!$1:$1048576,32,FALSE)</f>
        <v>0</v>
      </c>
      <c r="AL63" s="129">
        <f>VLOOKUP($B$9&amp;"-"&amp;$B63,Database!$1:$1048576,33,FALSE)</f>
        <v>0</v>
      </c>
      <c r="AM63" s="129">
        <f>VLOOKUP($B$9&amp;"-"&amp;$B63,Database!$1:$1048576,34,FALSE)</f>
        <v>0</v>
      </c>
      <c r="AN63" s="129">
        <f>VLOOKUP($B$9&amp;"-"&amp;$B63,Database!$1:$1048576,35,FALSE)</f>
        <v>0</v>
      </c>
      <c r="AO63" s="129">
        <f>VLOOKUP($B$9&amp;"-"&amp;$B63,Database!$1:$1048576,36,FALSE)</f>
        <v>0</v>
      </c>
      <c r="AP63" s="129">
        <f>VLOOKUP($B$9&amp;"-"&amp;$B63,Database!$1:$1048576,37,FALSE)</f>
        <v>0</v>
      </c>
      <c r="AQ63" s="103"/>
      <c r="AR63" s="129">
        <f>VLOOKUP($B$9&amp;"-"&amp;$B63,Database!$1:$1048576,38,FALSE)</f>
        <v>0</v>
      </c>
      <c r="AS63" s="129">
        <f>VLOOKUP($B$9&amp;"-"&amp;$B63,Database!$1:$1048576,39,FALSE)</f>
        <v>0</v>
      </c>
      <c r="AT63" s="129">
        <f>VLOOKUP($B$9&amp;"-"&amp;$B63,Database!$1:$1048576,40,FALSE)</f>
        <v>0</v>
      </c>
      <c r="AU63" s="129">
        <f>VLOOKUP($B$9&amp;"-"&amp;$B63,Database!$1:$1048576,41,FALSE)</f>
        <v>0</v>
      </c>
      <c r="AV63" s="129">
        <f>VLOOKUP($B$9&amp;"-"&amp;$B63,Database!$1:$1048576,42,FALSE)</f>
        <v>0</v>
      </c>
      <c r="AW63" s="129">
        <f>VLOOKUP($B$9&amp;"-"&amp;$B63,Database!$1:$1048576,43,FALSE)</f>
        <v>0</v>
      </c>
      <c r="AX63" s="103"/>
      <c r="AY63" s="129">
        <f>VLOOKUP($B$9&amp;"-"&amp;$B63,Database!$1:$1048576,44,FALSE)</f>
        <v>0</v>
      </c>
      <c r="AZ63" s="129">
        <f>VLOOKUP($B$9&amp;"-"&amp;$B63,Database!$1:$1048576,45,FALSE)</f>
        <v>0</v>
      </c>
      <c r="BA63" s="129">
        <f>VLOOKUP($B$9&amp;"-"&amp;$B63,Database!$1:$1048576,46,FALSE)</f>
        <v>0</v>
      </c>
      <c r="BB63" s="129">
        <f>VLOOKUP($B$9&amp;"-"&amp;$B63,Database!$1:$1048576,47,FALSE)</f>
        <v>0</v>
      </c>
      <c r="BC63" s="129">
        <f>VLOOKUP($B$9&amp;"-"&amp;$B63,Database!$1:$1048576,48,FALSE)</f>
        <v>0</v>
      </c>
      <c r="BD63" s="129">
        <f>VLOOKUP($B$9&amp;"-"&amp;$B63,Database!$1:$1048576,49,FALSE)</f>
        <v>0</v>
      </c>
      <c r="BE63" s="130"/>
      <c r="BF63" s="129">
        <f>VLOOKUP($B$9&amp;"-"&amp;$B63,Database!$1:$1048576,50,FALSE)</f>
        <v>0</v>
      </c>
      <c r="BG63" s="129">
        <f>VLOOKUP($B$9&amp;"-"&amp;$B63,Database!$1:$1048576,51,FALSE)</f>
        <v>0</v>
      </c>
      <c r="BH63" s="129">
        <f>VLOOKUP($B$9&amp;"-"&amp;$B63,Database!$1:$1048576,52,FALSE)</f>
        <v>0</v>
      </c>
      <c r="BI63" s="129">
        <f>VLOOKUP($B$9&amp;"-"&amp;$B63,Database!$1:$1048576,53,FALSE)</f>
        <v>0</v>
      </c>
      <c r="BJ63" s="129">
        <f>VLOOKUP($B$9&amp;"-"&amp;$B63,Database!$1:$1048576,54,FALSE)</f>
        <v>0</v>
      </c>
      <c r="BK63" s="129">
        <f>VLOOKUP($B$9&amp;"-"&amp;$B63,Database!$1:$1048576,55,FALSE)</f>
        <v>0</v>
      </c>
    </row>
    <row r="64" spans="2:63" ht="15" customHeight="1"/>
    <row r="65" ht="15" customHeight="1"/>
  </sheetData>
  <sheetProtection algorithmName="SHA-512" hashValue="9stvvoz6wSxexoYxd1R6zogQpS0QoP5wYNFvsPqIThEtQHjZR63aP46D+xbpTqQFNOUimeCeH+Dsv+g7phohqQ==" saltValue="5DlXhjow9uA9Cm8QWHuOGQ==" spinCount="100000" sheet="1" objects="1" scenarios="1"/>
  <mergeCells count="23">
    <mergeCell ref="B5:D5"/>
    <mergeCell ref="E5:G5"/>
    <mergeCell ref="H5:J5"/>
    <mergeCell ref="K5:N5"/>
    <mergeCell ref="B6:D6"/>
    <mergeCell ref="E6:G6"/>
    <mergeCell ref="H6:J6"/>
    <mergeCell ref="F9:K9"/>
    <mergeCell ref="M9:R9"/>
    <mergeCell ref="T9:Y9"/>
    <mergeCell ref="AA9:AB9"/>
    <mergeCell ref="AD9:AI9"/>
    <mergeCell ref="BK4:BM4"/>
    <mergeCell ref="AR9:AW9"/>
    <mergeCell ref="AY9:BD9"/>
    <mergeCell ref="BF9:BK9"/>
    <mergeCell ref="Y4:AA4"/>
    <mergeCell ref="AB4:AD4"/>
    <mergeCell ref="AI4:AK4"/>
    <mergeCell ref="AP4:AR4"/>
    <mergeCell ref="AW4:AY4"/>
    <mergeCell ref="BD4:BF4"/>
    <mergeCell ref="AK9:AP9"/>
  </mergeCells>
  <hyperlinks>
    <hyperlink ref="B5" display="Construction Activity Levels" xr:uid="{00000000-0004-0000-0500-000000000000}"/>
    <hyperlink ref="B6" display="Cap Rate Expectations" xr:uid="{00000000-0004-0000-0500-000001000000}"/>
    <hyperlink ref="AI4" display="Go back" xr:uid="{00000000-0004-0000-0500-000003000000}"/>
    <hyperlink ref="AB4" display="Go back" xr:uid="{00000000-0004-0000-0500-000004000000}"/>
    <hyperlink ref="Y4" display="Go back" xr:uid="{00000000-0004-0000-0500-000005000000}"/>
    <hyperlink ref="AP4" display="Go back" xr:uid="{00000000-0004-0000-0500-00000A000000}"/>
    <hyperlink ref="AW4" display="Go back" xr:uid="{00000000-0004-0000-0500-00000B000000}"/>
    <hyperlink ref="BD4" display="Go back" xr:uid="{00000000-0004-0000-0500-00000C000000}"/>
    <hyperlink ref="B5:D5" location="QLD!T9" tooltip="Construction Activity Levels" display="Construction Activity Levels" xr:uid="{00000000-0004-0000-0500-000011000000}"/>
    <hyperlink ref="B6:D6" location="QLD!AA9" tooltip="Cap Rate Expectations" display="Cap Rate Expectations" xr:uid="{00000000-0004-0000-0500-000012000000}"/>
    <hyperlink ref="Y4:AA4" location="QLD!A1" tooltip="Go back" display="Go back" xr:uid="{00000000-0004-0000-0500-000015000000}"/>
    <hyperlink ref="AB4:AD4" location="QLD!A1" tooltip="Go back" display="Go back" xr:uid="{00000000-0004-0000-0500-000016000000}"/>
    <hyperlink ref="AI4:AK4" location="QLD!A1" tooltip="Go back" display="Go back" xr:uid="{00000000-0004-0000-0500-000017000000}"/>
    <hyperlink ref="AP4:AR4" location="QLD!A1" tooltip="Go back" display="Go back" xr:uid="{00000000-0004-0000-0500-000018000000}"/>
    <hyperlink ref="AW4:AY4" location="QLD!A1" tooltip="Go back" display="Go back" xr:uid="{00000000-0004-0000-0500-000019000000}"/>
    <hyperlink ref="BD4:BF4" location="QLD!A1" tooltip="Go back" display="Go back" xr:uid="{00000000-0004-0000-0500-00001A000000}"/>
  </hyperlinks>
  <pageMargins left="0.7" right="0.7" top="0.75" bottom="0.75" header="0.3" footer="0.3"/>
  <pageSetup paperSize="9" scale="76" orientation="landscape" r:id="rId1"/>
  <colBreaks count="3" manualBreakCount="3">
    <brk id="18" max="26" man="1"/>
    <brk id="35" max="26" man="1"/>
    <brk id="49" max="2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BM65"/>
  <sheetViews>
    <sheetView zoomScale="85" zoomScaleNormal="85" workbookViewId="0">
      <pane ySplit="10" topLeftCell="A39" activePane="bottomLeft" state="frozen"/>
      <selection pane="bottomLeft" activeCell="B10" sqref="B10"/>
    </sheetView>
  </sheetViews>
  <sheetFormatPr defaultColWidth="9.140625" defaultRowHeight="15" customHeight="1" zeroHeight="1"/>
  <cols>
    <col min="1" max="1" width="2.42578125" style="12" customWidth="1"/>
    <col min="2" max="2" width="9.140625" style="12" customWidth="1"/>
    <col min="3" max="3" width="5.42578125" style="12" customWidth="1"/>
    <col min="4" max="4" width="11.140625" style="12" customWidth="1"/>
    <col min="5" max="5" width="4.5703125" style="12" customWidth="1"/>
    <col min="6" max="11" width="10.5703125" style="41" customWidth="1"/>
    <col min="12" max="12" width="4.5703125" style="12" customWidth="1"/>
    <col min="13" max="17" width="10.5703125" style="12" customWidth="1"/>
    <col min="18" max="18" width="10.85546875" style="12" customWidth="1"/>
    <col min="19" max="19" width="4.5703125" style="12" customWidth="1"/>
    <col min="20" max="25" width="10.5703125" style="12" customWidth="1"/>
    <col min="26" max="26" width="4.5703125" style="12" customWidth="1"/>
    <col min="27" max="28" width="14.42578125" style="12" hidden="1" customWidth="1"/>
    <col min="29" max="29" width="4.5703125" style="12" hidden="1" customWidth="1"/>
    <col min="30" max="35" width="10.5703125" style="12" hidden="1" customWidth="1"/>
    <col min="36" max="36" width="4.5703125" style="12" hidden="1" customWidth="1"/>
    <col min="37" max="42" width="10.5703125" style="12" hidden="1" customWidth="1"/>
    <col min="43" max="43" width="4.5703125" style="12" hidden="1" customWidth="1"/>
    <col min="44" max="49" width="10.5703125" style="12" hidden="1" customWidth="1"/>
    <col min="50" max="50" width="4.5703125" style="12" hidden="1" customWidth="1"/>
    <col min="51" max="56" width="10.5703125" style="12" hidden="1" customWidth="1"/>
    <col min="57" max="57" width="4.5703125" style="12" hidden="1" customWidth="1"/>
    <col min="58" max="63" width="10.5703125" style="12" hidden="1" customWidth="1"/>
    <col min="64" max="65" width="0" style="12" hidden="1" customWidth="1"/>
    <col min="66" max="16384" width="9.140625" style="12"/>
  </cols>
  <sheetData>
    <row r="1" spans="1:65" ht="46.5">
      <c r="B1" s="2" t="s">
        <v>131</v>
      </c>
      <c r="D1" s="3"/>
      <c r="E1" s="45"/>
      <c r="F1" s="46"/>
      <c r="G1" s="46"/>
      <c r="H1" s="46"/>
      <c r="I1" s="46"/>
      <c r="J1" s="46"/>
      <c r="K1" s="46"/>
      <c r="L1" s="4"/>
      <c r="M1" s="5"/>
      <c r="S1" s="4"/>
      <c r="Z1" s="4"/>
      <c r="AC1" s="4"/>
      <c r="AJ1" s="4"/>
      <c r="AQ1" s="4"/>
      <c r="AX1" s="4"/>
      <c r="BE1" s="4"/>
    </row>
    <row r="2" spans="1:65" ht="26.25">
      <c r="B2" s="7" t="str">
        <f>"Western Australia - December Quarter "&amp;Calculator!E2</f>
        <v>Western Australia - December Quarter 2024</v>
      </c>
      <c r="D2" s="8"/>
      <c r="E2" s="8"/>
      <c r="F2" s="47"/>
      <c r="G2" s="47"/>
      <c r="H2" s="47"/>
      <c r="I2" s="47"/>
      <c r="J2" s="47"/>
      <c r="K2" s="47"/>
      <c r="L2" s="9"/>
      <c r="M2" s="10"/>
      <c r="S2" s="9"/>
      <c r="Z2" s="9"/>
      <c r="AC2" s="9"/>
      <c r="AJ2" s="9"/>
      <c r="AQ2" s="9"/>
      <c r="AX2" s="9"/>
      <c r="BE2" s="9"/>
    </row>
    <row r="3" spans="1:65"/>
    <row r="4" spans="1:65">
      <c r="A4" s="42"/>
      <c r="B4" s="21" t="s">
        <v>33</v>
      </c>
      <c r="Y4" s="60" t="s">
        <v>36</v>
      </c>
      <c r="Z4" s="60"/>
      <c r="AA4" s="60"/>
      <c r="AB4" s="60" t="s">
        <v>36</v>
      </c>
      <c r="AC4" s="60"/>
      <c r="AD4" s="60"/>
      <c r="AE4" s="64"/>
      <c r="AF4" s="64"/>
      <c r="AG4" s="64"/>
      <c r="AH4" s="64"/>
      <c r="AI4" s="60" t="s">
        <v>36</v>
      </c>
      <c r="AJ4" s="60"/>
      <c r="AK4" s="60"/>
      <c r="AL4" s="40"/>
      <c r="AM4" s="40"/>
      <c r="AN4" s="40"/>
      <c r="AO4" s="40"/>
      <c r="AP4" s="60" t="s">
        <v>36</v>
      </c>
      <c r="AQ4" s="60"/>
      <c r="AR4" s="60"/>
      <c r="AS4" s="40"/>
      <c r="AT4" s="40"/>
      <c r="AU4" s="40"/>
      <c r="AV4" s="40"/>
      <c r="AW4" s="60" t="s">
        <v>36</v>
      </c>
      <c r="AX4" s="60"/>
      <c r="AY4" s="60"/>
      <c r="AZ4" s="40"/>
      <c r="BA4" s="40"/>
      <c r="BB4" s="40"/>
      <c r="BC4" s="40"/>
      <c r="BD4" s="60" t="s">
        <v>36</v>
      </c>
      <c r="BE4" s="60"/>
      <c r="BF4" s="60"/>
      <c r="BG4" s="40"/>
      <c r="BH4" s="40"/>
      <c r="BI4" s="40"/>
      <c r="BJ4" s="40"/>
      <c r="BK4" s="60" t="s">
        <v>36</v>
      </c>
      <c r="BL4" s="60"/>
      <c r="BM4" s="60"/>
    </row>
    <row r="5" spans="1:65">
      <c r="A5" s="42"/>
      <c r="B5" s="148" t="s">
        <v>28</v>
      </c>
      <c r="C5" s="152"/>
      <c r="D5" s="152"/>
      <c r="E5" s="148"/>
      <c r="F5" s="153"/>
      <c r="G5" s="153"/>
      <c r="H5" s="148"/>
      <c r="I5" s="153"/>
      <c r="J5" s="153"/>
      <c r="K5" s="148"/>
      <c r="L5" s="152"/>
      <c r="M5" s="152"/>
      <c r="N5" s="152"/>
      <c r="O5" s="40"/>
      <c r="P5" s="40"/>
      <c r="Q5" s="40"/>
      <c r="R5" s="40"/>
    </row>
    <row r="6" spans="1:65">
      <c r="A6" s="42"/>
      <c r="B6" s="148" t="s">
        <v>38</v>
      </c>
      <c r="C6" s="153"/>
      <c r="D6" s="153"/>
      <c r="E6" s="148"/>
      <c r="F6" s="153"/>
      <c r="G6" s="153"/>
      <c r="H6" s="148"/>
      <c r="I6" s="152"/>
      <c r="J6" s="152"/>
      <c r="K6" s="60"/>
      <c r="L6" s="60"/>
      <c r="M6" s="60"/>
      <c r="N6" s="60"/>
      <c r="O6" s="40"/>
      <c r="P6" s="40"/>
      <c r="Q6" s="40"/>
      <c r="R6" s="40"/>
    </row>
    <row r="7" spans="1:65">
      <c r="A7" s="42"/>
    </row>
    <row r="8" spans="1:65">
      <c r="B8" s="43"/>
    </row>
    <row r="9" spans="1:65" s="23" customFormat="1" ht="21.75" customHeight="1">
      <c r="A9" s="85"/>
      <c r="B9" s="69" t="s">
        <v>7</v>
      </c>
      <c r="C9" s="85"/>
      <c r="D9" s="85"/>
      <c r="E9" s="116"/>
      <c r="F9" s="151" t="s">
        <v>12</v>
      </c>
      <c r="G9" s="151"/>
      <c r="H9" s="151"/>
      <c r="I9" s="151"/>
      <c r="J9" s="151"/>
      <c r="K9" s="151"/>
      <c r="L9" s="92"/>
      <c r="M9" s="149" t="s">
        <v>18</v>
      </c>
      <c r="N9" s="149"/>
      <c r="O9" s="149"/>
      <c r="P9" s="149"/>
      <c r="Q9" s="149"/>
      <c r="R9" s="149"/>
      <c r="S9" s="92"/>
      <c r="T9" s="149" t="s">
        <v>75</v>
      </c>
      <c r="U9" s="149"/>
      <c r="V9" s="149"/>
      <c r="W9" s="149"/>
      <c r="X9" s="149"/>
      <c r="Y9" s="149"/>
      <c r="Z9" s="92"/>
      <c r="AA9" s="144" t="s">
        <v>77</v>
      </c>
      <c r="AB9" s="150"/>
      <c r="AC9" s="92"/>
      <c r="AD9" s="149" t="s">
        <v>45</v>
      </c>
      <c r="AE9" s="149"/>
      <c r="AF9" s="149"/>
      <c r="AG9" s="149"/>
      <c r="AH9" s="149"/>
      <c r="AI9" s="149"/>
      <c r="AJ9" s="92"/>
      <c r="AK9" s="149" t="s">
        <v>44</v>
      </c>
      <c r="AL9" s="149"/>
      <c r="AM9" s="149"/>
      <c r="AN9" s="149"/>
      <c r="AO9" s="149"/>
      <c r="AP9" s="149"/>
      <c r="AQ9" s="92"/>
      <c r="AR9" s="149" t="s">
        <v>47</v>
      </c>
      <c r="AS9" s="149"/>
      <c r="AT9" s="149"/>
      <c r="AU9" s="149"/>
      <c r="AV9" s="149"/>
      <c r="AW9" s="149"/>
      <c r="AX9" s="92"/>
      <c r="AY9" s="149" t="s">
        <v>46</v>
      </c>
      <c r="AZ9" s="149"/>
      <c r="BA9" s="149"/>
      <c r="BB9" s="149"/>
      <c r="BC9" s="149"/>
      <c r="BD9" s="149"/>
      <c r="BE9" s="92"/>
      <c r="BF9" s="149" t="s">
        <v>48</v>
      </c>
      <c r="BG9" s="149"/>
      <c r="BH9" s="149"/>
      <c r="BI9" s="149"/>
      <c r="BJ9" s="149"/>
      <c r="BK9" s="149"/>
    </row>
    <row r="10" spans="1:65" ht="38.25">
      <c r="A10" s="84"/>
      <c r="B10" s="117" t="s">
        <v>39</v>
      </c>
      <c r="C10" s="93"/>
      <c r="D10" s="118" t="s">
        <v>11</v>
      </c>
      <c r="E10" s="119"/>
      <c r="F10" s="120" t="s">
        <v>23</v>
      </c>
      <c r="G10" s="120" t="s">
        <v>22</v>
      </c>
      <c r="H10" s="120" t="s">
        <v>40</v>
      </c>
      <c r="I10" s="120" t="s">
        <v>41</v>
      </c>
      <c r="J10" s="120" t="s">
        <v>20</v>
      </c>
      <c r="K10" s="120" t="s">
        <v>21</v>
      </c>
      <c r="L10" s="121"/>
      <c r="M10" s="120" t="s">
        <v>17</v>
      </c>
      <c r="N10" s="120" t="s">
        <v>10</v>
      </c>
      <c r="O10" s="120" t="s">
        <v>13</v>
      </c>
      <c r="P10" s="120" t="s">
        <v>14</v>
      </c>
      <c r="Q10" s="120" t="s">
        <v>15</v>
      </c>
      <c r="R10" s="120" t="s">
        <v>16</v>
      </c>
      <c r="S10" s="121"/>
      <c r="T10" s="120" t="s">
        <v>17</v>
      </c>
      <c r="U10" s="120" t="s">
        <v>10</v>
      </c>
      <c r="V10" s="120" t="s">
        <v>13</v>
      </c>
      <c r="W10" s="120" t="s">
        <v>14</v>
      </c>
      <c r="X10" s="120" t="s">
        <v>15</v>
      </c>
      <c r="Y10" s="120" t="s">
        <v>16</v>
      </c>
      <c r="Z10" s="121"/>
      <c r="AA10" s="122" t="s">
        <v>25</v>
      </c>
      <c r="AB10" s="122" t="s">
        <v>26</v>
      </c>
      <c r="AC10" s="121"/>
      <c r="AD10" s="123">
        <v>0</v>
      </c>
      <c r="AE10" s="120" t="s">
        <v>49</v>
      </c>
      <c r="AF10" s="120" t="s">
        <v>50</v>
      </c>
      <c r="AG10" s="120" t="s">
        <v>51</v>
      </c>
      <c r="AH10" s="120" t="s">
        <v>52</v>
      </c>
      <c r="AI10" s="120" t="s">
        <v>53</v>
      </c>
      <c r="AJ10" s="121"/>
      <c r="AK10" s="123">
        <v>0</v>
      </c>
      <c r="AL10" s="120" t="s">
        <v>49</v>
      </c>
      <c r="AM10" s="120" t="s">
        <v>50</v>
      </c>
      <c r="AN10" s="120" t="s">
        <v>51</v>
      </c>
      <c r="AO10" s="120" t="s">
        <v>52</v>
      </c>
      <c r="AP10" s="120" t="s">
        <v>53</v>
      </c>
      <c r="AQ10" s="121"/>
      <c r="AR10" s="123">
        <v>0</v>
      </c>
      <c r="AS10" s="120" t="s">
        <v>49</v>
      </c>
      <c r="AT10" s="120" t="s">
        <v>50</v>
      </c>
      <c r="AU10" s="120" t="s">
        <v>51</v>
      </c>
      <c r="AV10" s="120" t="s">
        <v>52</v>
      </c>
      <c r="AW10" s="120" t="s">
        <v>53</v>
      </c>
      <c r="AX10" s="121"/>
      <c r="AY10" s="123">
        <v>0</v>
      </c>
      <c r="AZ10" s="120" t="s">
        <v>49</v>
      </c>
      <c r="BA10" s="120" t="s">
        <v>50</v>
      </c>
      <c r="BB10" s="120" t="s">
        <v>51</v>
      </c>
      <c r="BC10" s="120" t="s">
        <v>52</v>
      </c>
      <c r="BD10" s="120" t="s">
        <v>53</v>
      </c>
      <c r="BE10" s="121"/>
      <c r="BF10" s="123">
        <v>0</v>
      </c>
      <c r="BG10" s="120" t="s">
        <v>49</v>
      </c>
      <c r="BH10" s="120" t="s">
        <v>50</v>
      </c>
      <c r="BI10" s="120" t="s">
        <v>51</v>
      </c>
      <c r="BJ10" s="120" t="s">
        <v>52</v>
      </c>
      <c r="BK10" s="120" t="s">
        <v>53</v>
      </c>
    </row>
    <row r="11" spans="1:65" s="42" customFormat="1">
      <c r="A11" s="84"/>
      <c r="B11" s="124">
        <v>40878</v>
      </c>
      <c r="C11" s="90"/>
      <c r="D11" s="125">
        <f>VLOOKUP($B$9&amp;"-"&amp;$B11,Database!$1:$1048576,10,FALSE)</f>
        <v>127</v>
      </c>
      <c r="E11" s="126"/>
      <c r="F11" s="127">
        <f>VLOOKUP($B$9&amp;"-"&amp;$B11,Database!$1:$1048576,4,FALSE)</f>
        <v>24.146532598977934</v>
      </c>
      <c r="G11" s="127">
        <f>VLOOKUP($B$9&amp;"-"&amp;$B11,Database!$1:$1048576,5,FALSE)</f>
        <v>23.281500000000001</v>
      </c>
      <c r="H11" s="127">
        <f>VLOOKUP($B$9&amp;"-"&amp;$B11,Database!$1:$1048576,6,FALSE)</f>
        <v>-12.207370779571969</v>
      </c>
      <c r="I11" s="127">
        <f>VLOOKUP($B$9&amp;"-"&amp;$B11,Database!$1:$1048576,7,FALSE)</f>
        <v>16.247061290714225</v>
      </c>
      <c r="J11" s="127">
        <f>VLOOKUP($B$9&amp;"-"&amp;$B11,Database!$1:$1048576,8,FALSE)</f>
        <v>-35.86</v>
      </c>
      <c r="K11" s="127">
        <f>VLOOKUP($B$9&amp;"-"&amp;$B11,Database!$1:$1048576,9,FALSE)</f>
        <v>-8.9397000000000002</v>
      </c>
      <c r="L11" s="112"/>
      <c r="M11" s="128">
        <f>VLOOKUP($B$9&amp;"-"&amp;$B11,Database!$1:$1048576,12,FALSE)</f>
        <v>-3.5325000000000002</v>
      </c>
      <c r="N11" s="128">
        <f>VLOOKUP($B$9&amp;"-"&amp;$B11,Database!$1:$1048576,13,FALSE)</f>
        <v>32.447999999999993</v>
      </c>
      <c r="O11" s="128">
        <f>VLOOKUP($B$9&amp;"-"&amp;$B11,Database!$1:$1048576,14,FALSE)</f>
        <v>13.115000000000002</v>
      </c>
      <c r="P11" s="128">
        <f>VLOOKUP($B$9&amp;"-"&amp;$B11,Database!$1:$1048576,15,FALSE)</f>
        <v>-3.4027999999999996</v>
      </c>
      <c r="Q11" s="128">
        <f>VLOOKUP($B$9&amp;"-"&amp;$B11,Database!$1:$1048576,16,FALSE)</f>
        <v>10.087804296298506</v>
      </c>
      <c r="R11" s="128">
        <f>VLOOKUP($B$9&amp;"-"&amp;$B11,Database!$1:$1048576,17,FALSE)</f>
        <v>-10.529399999999997</v>
      </c>
      <c r="S11" s="112"/>
      <c r="T11" s="128">
        <f>VLOOKUP($B$9&amp;"-"&amp;$B11,Database!$1:$1048576,18,FALSE)</f>
        <v>4.0701754385964914</v>
      </c>
      <c r="U11" s="128">
        <f>VLOOKUP($B$9&amp;"-"&amp;$B11,Database!$1:$1048576,19,FALSE)</f>
        <v>50.408163265306129</v>
      </c>
      <c r="V11" s="128">
        <f>VLOOKUP($B$9&amp;"-"&amp;$B11,Database!$1:$1048576,20,FALSE)</f>
        <v>42.10526315789474</v>
      </c>
      <c r="W11" s="128">
        <f>VLOOKUP($B$9&amp;"-"&amp;$B11,Database!$1:$1048576,21,FALSE)</f>
        <v>4.2881617844665403</v>
      </c>
      <c r="X11" s="128">
        <f>VLOOKUP($B$9&amp;"-"&amp;$B11,Database!$1:$1048576,22,FALSE)</f>
        <v>36.380165289256198</v>
      </c>
      <c r="Y11" s="128">
        <f>VLOOKUP($B$9&amp;"-"&amp;$B11,Database!$1:$1048576,23,FALSE)</f>
        <v>-0.20280669986419225</v>
      </c>
      <c r="Z11" s="112"/>
      <c r="AA11" s="128" t="str">
        <f>VLOOKUP($B$9&amp;"-"&amp;$B11,Database!$1:$1048576,24,FALSE)</f>
        <v>-</v>
      </c>
      <c r="AB11" s="128" t="str">
        <f>VLOOKUP($B$9&amp;"-"&amp;$B11,Database!$1:$1048576,25,FALSE)</f>
        <v>-</v>
      </c>
      <c r="AC11" s="107"/>
      <c r="AD11" s="129" t="str">
        <f>VLOOKUP($B$9&amp;"-"&amp;$B11,Database!$1:$1048576,26,FALSE)</f>
        <v>-</v>
      </c>
      <c r="AE11" s="129" t="str">
        <f>VLOOKUP($B$9&amp;"-"&amp;$B11,Database!$1:$1048576,27,FALSE)</f>
        <v>-</v>
      </c>
      <c r="AF11" s="129" t="str">
        <f>VLOOKUP($B$9&amp;"-"&amp;$B11,Database!$1:$1048576,28,FALSE)</f>
        <v>-</v>
      </c>
      <c r="AG11" s="129" t="str">
        <f>VLOOKUP($B$9&amp;"-"&amp;$B11,Database!$1:$1048576,29,FALSE)</f>
        <v>-</v>
      </c>
      <c r="AH11" s="129" t="str">
        <f>VLOOKUP($B$9&amp;"-"&amp;$B11,Database!$1:$1048576,30,FALSE)</f>
        <v>-</v>
      </c>
      <c r="AI11" s="129" t="str">
        <f>VLOOKUP($B$9&amp;"-"&amp;$B11,Database!$1:$1048576,31,FALSE)</f>
        <v>-</v>
      </c>
      <c r="AJ11" s="103"/>
      <c r="AK11" s="129" t="str">
        <f>VLOOKUP($B$9&amp;"-"&amp;$B11,Database!$1:$1048576,32,FALSE)</f>
        <v>-</v>
      </c>
      <c r="AL11" s="129" t="str">
        <f>VLOOKUP($B$9&amp;"-"&amp;$B11,Database!$1:$1048576,33,FALSE)</f>
        <v>-</v>
      </c>
      <c r="AM11" s="129" t="str">
        <f>VLOOKUP($B$9&amp;"-"&amp;$B11,Database!$1:$1048576,34,FALSE)</f>
        <v>-</v>
      </c>
      <c r="AN11" s="129" t="str">
        <f>VLOOKUP($B$9&amp;"-"&amp;$B11,Database!$1:$1048576,35,FALSE)</f>
        <v>-</v>
      </c>
      <c r="AO11" s="129" t="str">
        <f>VLOOKUP($B$9&amp;"-"&amp;$B11,Database!$1:$1048576,36,FALSE)</f>
        <v>-</v>
      </c>
      <c r="AP11" s="129" t="str">
        <f>VLOOKUP($B$9&amp;"-"&amp;$B11,Database!$1:$1048576,37,FALSE)</f>
        <v>-</v>
      </c>
      <c r="AQ11" s="103"/>
      <c r="AR11" s="129" t="str">
        <f>VLOOKUP($B$9&amp;"-"&amp;$B11,Database!$1:$1048576,38,FALSE)</f>
        <v>-</v>
      </c>
      <c r="AS11" s="129" t="str">
        <f>VLOOKUP($B$9&amp;"-"&amp;$B11,Database!$1:$1048576,39,FALSE)</f>
        <v>-</v>
      </c>
      <c r="AT11" s="129" t="str">
        <f>VLOOKUP($B$9&amp;"-"&amp;$B11,Database!$1:$1048576,40,FALSE)</f>
        <v>-</v>
      </c>
      <c r="AU11" s="129" t="str">
        <f>VLOOKUP($B$9&amp;"-"&amp;$B11,Database!$1:$1048576,41,FALSE)</f>
        <v>-</v>
      </c>
      <c r="AV11" s="129" t="str">
        <f>VLOOKUP($B$9&amp;"-"&amp;$B11,Database!$1:$1048576,42,FALSE)</f>
        <v>-</v>
      </c>
      <c r="AW11" s="129" t="str">
        <f>VLOOKUP($B$9&amp;"-"&amp;$B11,Database!$1:$1048576,43,FALSE)</f>
        <v>-</v>
      </c>
      <c r="AX11" s="103"/>
      <c r="AY11" s="129" t="str">
        <f>VLOOKUP($B$9&amp;"-"&amp;$B11,Database!$1:$1048576,44,FALSE)</f>
        <v>-</v>
      </c>
      <c r="AZ11" s="129" t="str">
        <f>VLOOKUP($B$9&amp;"-"&amp;$B11,Database!$1:$1048576,45,FALSE)</f>
        <v>-</v>
      </c>
      <c r="BA11" s="129" t="str">
        <f>VLOOKUP($B$9&amp;"-"&amp;$B11,Database!$1:$1048576,46,FALSE)</f>
        <v>-</v>
      </c>
      <c r="BB11" s="129" t="str">
        <f>VLOOKUP($B$9&amp;"-"&amp;$B11,Database!$1:$1048576,47,FALSE)</f>
        <v>-</v>
      </c>
      <c r="BC11" s="129" t="str">
        <f>VLOOKUP($B$9&amp;"-"&amp;$B11,Database!$1:$1048576,48,FALSE)</f>
        <v>-</v>
      </c>
      <c r="BD11" s="129" t="str">
        <f>VLOOKUP($B$9&amp;"-"&amp;$B11,Database!$1:$1048576,49,FALSE)</f>
        <v>-</v>
      </c>
      <c r="BE11" s="103"/>
      <c r="BF11" s="129" t="str">
        <f>VLOOKUP($B$9&amp;"-"&amp;$B11,Database!$1:$1048576,50,FALSE)</f>
        <v>-</v>
      </c>
      <c r="BG11" s="129" t="str">
        <f>VLOOKUP($B$9&amp;"-"&amp;$B11,Database!$1:$1048576,51,FALSE)</f>
        <v>-</v>
      </c>
      <c r="BH11" s="129" t="str">
        <f>VLOOKUP($B$9&amp;"-"&amp;$B11,Database!$1:$1048576,52,FALSE)</f>
        <v>-</v>
      </c>
      <c r="BI11" s="129" t="str">
        <f>VLOOKUP($B$9&amp;"-"&amp;$B11,Database!$1:$1048576,53,FALSE)</f>
        <v>-</v>
      </c>
      <c r="BJ11" s="129" t="str">
        <f>VLOOKUP($B$9&amp;"-"&amp;$B11,Database!$1:$1048576,54,FALSE)</f>
        <v>-</v>
      </c>
      <c r="BK11" s="129" t="str">
        <f>VLOOKUP($B$9&amp;"-"&amp;$B11,Database!$1:$1048576,55,FALSE)</f>
        <v>-</v>
      </c>
    </row>
    <row r="12" spans="1:65" s="42" customFormat="1">
      <c r="A12" s="84"/>
      <c r="B12" s="124">
        <v>40969</v>
      </c>
      <c r="C12" s="90"/>
      <c r="D12" s="125">
        <f>VLOOKUP($B$9&amp;"-"&amp;$B12,Database!$1:$1048576,10,FALSE)</f>
        <v>144</v>
      </c>
      <c r="E12" s="126"/>
      <c r="F12" s="127">
        <f>VLOOKUP($B$9&amp;"-"&amp;$B12,Database!$1:$1048576,4,FALSE)</f>
        <v>57.287767355147459</v>
      </c>
      <c r="G12" s="127">
        <f>VLOOKUP($B$9&amp;"-"&amp;$B12,Database!$1:$1048576,5,FALSE)</f>
        <v>20.859000000000002</v>
      </c>
      <c r="H12" s="127">
        <f>VLOOKUP($B$9&amp;"-"&amp;$B12,Database!$1:$1048576,6,FALSE)</f>
        <v>1.5986259743691367</v>
      </c>
      <c r="I12" s="127">
        <f>VLOOKUP($B$9&amp;"-"&amp;$B12,Database!$1:$1048576,7,FALSE)</f>
        <v>35.62130177514792</v>
      </c>
      <c r="J12" s="127">
        <f>VLOOKUP($B$9&amp;"-"&amp;$B12,Database!$1:$1048576,8,FALSE)</f>
        <v>-9.0160000000000018</v>
      </c>
      <c r="K12" s="127">
        <f>VLOOKUP($B$9&amp;"-"&amp;$B12,Database!$1:$1048576,9,FALSE)</f>
        <v>-0.58650000000000058</v>
      </c>
      <c r="L12" s="112"/>
      <c r="M12" s="128">
        <f>VLOOKUP($B$9&amp;"-"&amp;$B12,Database!$1:$1048576,12,FALSE)</f>
        <v>16.063200000000005</v>
      </c>
      <c r="N12" s="128">
        <f>VLOOKUP($B$9&amp;"-"&amp;$B12,Database!$1:$1048576,13,FALSE)</f>
        <v>54.053999999999995</v>
      </c>
      <c r="O12" s="128">
        <f>VLOOKUP($B$9&amp;"-"&amp;$B12,Database!$1:$1048576,14,FALSE)</f>
        <v>23.575199999999999</v>
      </c>
      <c r="P12" s="128">
        <f>VLOOKUP($B$9&amp;"-"&amp;$B12,Database!$1:$1048576,15,FALSE)</f>
        <v>-2.9324999999999997</v>
      </c>
      <c r="Q12" s="128">
        <f>VLOOKUP($B$9&amp;"-"&amp;$B12,Database!$1:$1048576,16,FALSE)</f>
        <v>11.297544075982444</v>
      </c>
      <c r="R12" s="128">
        <f>VLOOKUP($B$9&amp;"-"&amp;$B12,Database!$1:$1048576,17,FALSE)</f>
        <v>7.7763</v>
      </c>
      <c r="S12" s="112"/>
      <c r="T12" s="128">
        <f>VLOOKUP($B$9&amp;"-"&amp;$B12,Database!$1:$1048576,18,FALSE)</f>
        <v>20.92746730083234</v>
      </c>
      <c r="U12" s="128">
        <f>VLOOKUP($B$9&amp;"-"&amp;$B12,Database!$1:$1048576,19,FALSE)</f>
        <v>57.422821156471571</v>
      </c>
      <c r="V12" s="128">
        <f>VLOOKUP($B$9&amp;"-"&amp;$B12,Database!$1:$1048576,20,FALSE)</f>
        <v>46.505482890738534</v>
      </c>
      <c r="W12" s="128">
        <f>VLOOKUP($B$9&amp;"-"&amp;$B12,Database!$1:$1048576,21,FALSE)</f>
        <v>9.6710265556876713</v>
      </c>
      <c r="X12" s="128">
        <f>VLOOKUP($B$9&amp;"-"&amp;$B12,Database!$1:$1048576,22,FALSE)</f>
        <v>34.591388852189482</v>
      </c>
      <c r="Y12" s="128">
        <f>VLOOKUP($B$9&amp;"-"&amp;$B12,Database!$1:$1048576,23,FALSE)</f>
        <v>17.50708298468901</v>
      </c>
      <c r="Z12" s="112"/>
      <c r="AA12" s="128" t="str">
        <f>VLOOKUP($B$9&amp;"-"&amp;$B12,Database!$1:$1048576,24,FALSE)</f>
        <v>-</v>
      </c>
      <c r="AB12" s="128" t="str">
        <f>VLOOKUP($B$9&amp;"-"&amp;$B12,Database!$1:$1048576,25,FALSE)</f>
        <v>-</v>
      </c>
      <c r="AC12" s="107"/>
      <c r="AD12" s="129" t="str">
        <f>VLOOKUP($B$9&amp;"-"&amp;$B12,Database!$1:$1048576,26,FALSE)</f>
        <v>-</v>
      </c>
      <c r="AE12" s="129" t="str">
        <f>VLOOKUP($B$9&amp;"-"&amp;$B12,Database!$1:$1048576,27,FALSE)</f>
        <v>-</v>
      </c>
      <c r="AF12" s="129" t="str">
        <f>VLOOKUP($B$9&amp;"-"&amp;$B12,Database!$1:$1048576,28,FALSE)</f>
        <v>-</v>
      </c>
      <c r="AG12" s="129" t="str">
        <f>VLOOKUP($B$9&amp;"-"&amp;$B12,Database!$1:$1048576,29,FALSE)</f>
        <v>-</v>
      </c>
      <c r="AH12" s="129" t="str">
        <f>VLOOKUP($B$9&amp;"-"&amp;$B12,Database!$1:$1048576,30,FALSE)</f>
        <v>-</v>
      </c>
      <c r="AI12" s="129" t="str">
        <f>VLOOKUP($B$9&amp;"-"&amp;$B12,Database!$1:$1048576,31,FALSE)</f>
        <v>-</v>
      </c>
      <c r="AJ12" s="103"/>
      <c r="AK12" s="129" t="str">
        <f>VLOOKUP($B$9&amp;"-"&amp;$B12,Database!$1:$1048576,32,FALSE)</f>
        <v>-</v>
      </c>
      <c r="AL12" s="129" t="str">
        <f>VLOOKUP($B$9&amp;"-"&amp;$B12,Database!$1:$1048576,33,FALSE)</f>
        <v>-</v>
      </c>
      <c r="AM12" s="129" t="str">
        <f>VLOOKUP($B$9&amp;"-"&amp;$B12,Database!$1:$1048576,34,FALSE)</f>
        <v>-</v>
      </c>
      <c r="AN12" s="129" t="str">
        <f>VLOOKUP($B$9&amp;"-"&amp;$B12,Database!$1:$1048576,35,FALSE)</f>
        <v>-</v>
      </c>
      <c r="AO12" s="129" t="str">
        <f>VLOOKUP($B$9&amp;"-"&amp;$B12,Database!$1:$1048576,36,FALSE)</f>
        <v>-</v>
      </c>
      <c r="AP12" s="129" t="str">
        <f>VLOOKUP($B$9&amp;"-"&amp;$B12,Database!$1:$1048576,37,FALSE)</f>
        <v>-</v>
      </c>
      <c r="AQ12" s="103"/>
      <c r="AR12" s="129" t="str">
        <f>VLOOKUP($B$9&amp;"-"&amp;$B12,Database!$1:$1048576,38,FALSE)</f>
        <v>-</v>
      </c>
      <c r="AS12" s="129" t="str">
        <f>VLOOKUP($B$9&amp;"-"&amp;$B12,Database!$1:$1048576,39,FALSE)</f>
        <v>-</v>
      </c>
      <c r="AT12" s="129" t="str">
        <f>VLOOKUP($B$9&amp;"-"&amp;$B12,Database!$1:$1048576,40,FALSE)</f>
        <v>-</v>
      </c>
      <c r="AU12" s="129" t="str">
        <f>VLOOKUP($B$9&amp;"-"&amp;$B12,Database!$1:$1048576,41,FALSE)</f>
        <v>-</v>
      </c>
      <c r="AV12" s="129" t="str">
        <f>VLOOKUP($B$9&amp;"-"&amp;$B12,Database!$1:$1048576,42,FALSE)</f>
        <v>-</v>
      </c>
      <c r="AW12" s="129" t="str">
        <f>VLOOKUP($B$9&amp;"-"&amp;$B12,Database!$1:$1048576,43,FALSE)</f>
        <v>-</v>
      </c>
      <c r="AX12" s="103"/>
      <c r="AY12" s="129" t="str">
        <f>VLOOKUP($B$9&amp;"-"&amp;$B12,Database!$1:$1048576,44,FALSE)</f>
        <v>-</v>
      </c>
      <c r="AZ12" s="129" t="str">
        <f>VLOOKUP($B$9&amp;"-"&amp;$B12,Database!$1:$1048576,45,FALSE)</f>
        <v>-</v>
      </c>
      <c r="BA12" s="129" t="str">
        <f>VLOOKUP($B$9&amp;"-"&amp;$B12,Database!$1:$1048576,46,FALSE)</f>
        <v>-</v>
      </c>
      <c r="BB12" s="129" t="str">
        <f>VLOOKUP($B$9&amp;"-"&amp;$B12,Database!$1:$1048576,47,FALSE)</f>
        <v>-</v>
      </c>
      <c r="BC12" s="129" t="str">
        <f>VLOOKUP($B$9&amp;"-"&amp;$B12,Database!$1:$1048576,48,FALSE)</f>
        <v>-</v>
      </c>
      <c r="BD12" s="129" t="str">
        <f>VLOOKUP($B$9&amp;"-"&amp;$B12,Database!$1:$1048576,49,FALSE)</f>
        <v>-</v>
      </c>
      <c r="BE12" s="103"/>
      <c r="BF12" s="129" t="str">
        <f>VLOOKUP($B$9&amp;"-"&amp;$B12,Database!$1:$1048576,50,FALSE)</f>
        <v>-</v>
      </c>
      <c r="BG12" s="129" t="str">
        <f>VLOOKUP($B$9&amp;"-"&amp;$B12,Database!$1:$1048576,51,FALSE)</f>
        <v>-</v>
      </c>
      <c r="BH12" s="129" t="str">
        <f>VLOOKUP($B$9&amp;"-"&amp;$B12,Database!$1:$1048576,52,FALSE)</f>
        <v>-</v>
      </c>
      <c r="BI12" s="129" t="str">
        <f>VLOOKUP($B$9&amp;"-"&amp;$B12,Database!$1:$1048576,53,FALSE)</f>
        <v>-</v>
      </c>
      <c r="BJ12" s="129" t="str">
        <f>VLOOKUP($B$9&amp;"-"&amp;$B12,Database!$1:$1048576,54,FALSE)</f>
        <v>-</v>
      </c>
      <c r="BK12" s="129" t="str">
        <f>VLOOKUP($B$9&amp;"-"&amp;$B12,Database!$1:$1048576,55,FALSE)</f>
        <v>-</v>
      </c>
    </row>
    <row r="13" spans="1:65" s="42" customFormat="1">
      <c r="A13" s="84"/>
      <c r="B13" s="124">
        <v>41061</v>
      </c>
      <c r="C13" s="85"/>
      <c r="D13" s="125">
        <f>VLOOKUP($B$9&amp;"-"&amp;$B13,Database!$1:$1048576,10,FALSE)</f>
        <v>135.60559006211179</v>
      </c>
      <c r="E13" s="126"/>
      <c r="F13" s="127">
        <f>VLOOKUP($B$9&amp;"-"&amp;$B13,Database!$1:$1048576,4,FALSE)</f>
        <v>44.936537942209021</v>
      </c>
      <c r="G13" s="127">
        <f>VLOOKUP($B$9&amp;"-"&amp;$B13,Database!$1:$1048576,5,FALSE)</f>
        <v>12.777284826974268</v>
      </c>
      <c r="H13" s="127">
        <f>VLOOKUP($B$9&amp;"-"&amp;$B13,Database!$1:$1048576,6,FALSE)</f>
        <v>-3.2251842135720068</v>
      </c>
      <c r="I13" s="127">
        <f>VLOOKUP($B$9&amp;"-"&amp;$B13,Database!$1:$1048576,7,FALSE)</f>
        <v>29.787623934261802</v>
      </c>
      <c r="J13" s="127">
        <f>VLOOKUP($B$9&amp;"-"&amp;$B13,Database!$1:$1048576,8,FALSE)</f>
        <v>-40.76520967555264</v>
      </c>
      <c r="K13" s="127">
        <f>VLOOKUP($B$9&amp;"-"&amp;$B13,Database!$1:$1048576,9,FALSE)</f>
        <v>-2.9927471933953171</v>
      </c>
      <c r="L13" s="112"/>
      <c r="M13" s="128">
        <f>VLOOKUP($B$9&amp;"-"&amp;$B13,Database!$1:$1048576,12,FALSE)</f>
        <v>10.845453493306584</v>
      </c>
      <c r="N13" s="128">
        <f>VLOOKUP($B$9&amp;"-"&amp;$B13,Database!$1:$1048576,13,FALSE)</f>
        <v>41.137494695420706</v>
      </c>
      <c r="O13" s="128">
        <f>VLOOKUP($B$9&amp;"-"&amp;$B13,Database!$1:$1048576,14,FALSE)</f>
        <v>18.517804097064158</v>
      </c>
      <c r="P13" s="128">
        <f>VLOOKUP($B$9&amp;"-"&amp;$B13,Database!$1:$1048576,15,FALSE)</f>
        <v>-5.3788434088191028</v>
      </c>
      <c r="Q13" s="128">
        <f>VLOOKUP($B$9&amp;"-"&amp;$B13,Database!$1:$1048576,16,FALSE)</f>
        <v>9.6755526407160222</v>
      </c>
      <c r="R13" s="128">
        <f>VLOOKUP($B$9&amp;"-"&amp;$B13,Database!$1:$1048576,17,FALSE)</f>
        <v>11.612206319200647</v>
      </c>
      <c r="S13" s="112"/>
      <c r="T13" s="128">
        <f>VLOOKUP($B$9&amp;"-"&amp;$B13,Database!$1:$1048576,18,FALSE)</f>
        <v>20.494965472011113</v>
      </c>
      <c r="U13" s="128">
        <f>VLOOKUP($B$9&amp;"-"&amp;$B13,Database!$1:$1048576,19,FALSE)</f>
        <v>46.212530380772343</v>
      </c>
      <c r="V13" s="128">
        <f>VLOOKUP($B$9&amp;"-"&amp;$B13,Database!$1:$1048576,20,FALSE)</f>
        <v>33.737124339338763</v>
      </c>
      <c r="W13" s="128">
        <f>VLOOKUP($B$9&amp;"-"&amp;$B13,Database!$1:$1048576,21,FALSE)</f>
        <v>5.99513907642452</v>
      </c>
      <c r="X13" s="128">
        <f>VLOOKUP($B$9&amp;"-"&amp;$B13,Database!$1:$1048576,22,FALSE)</f>
        <v>30.392345974306547</v>
      </c>
      <c r="Y13" s="128">
        <f>VLOOKUP($B$9&amp;"-"&amp;$B13,Database!$1:$1048576,23,FALSE)</f>
        <v>36.399058678291738</v>
      </c>
      <c r="Z13" s="112"/>
      <c r="AA13" s="128" t="str">
        <f>VLOOKUP($B$9&amp;"-"&amp;$B13,Database!$1:$1048576,24,FALSE)</f>
        <v>-</v>
      </c>
      <c r="AB13" s="128" t="str">
        <f>VLOOKUP($B$9&amp;"-"&amp;$B13,Database!$1:$1048576,25,FALSE)</f>
        <v>-</v>
      </c>
      <c r="AC13" s="107"/>
      <c r="AD13" s="129" t="str">
        <f>VLOOKUP($B$9&amp;"-"&amp;$B13,Database!$1:$1048576,26,FALSE)</f>
        <v>-</v>
      </c>
      <c r="AE13" s="129" t="str">
        <f>VLOOKUP($B$9&amp;"-"&amp;$B13,Database!$1:$1048576,27,FALSE)</f>
        <v>-</v>
      </c>
      <c r="AF13" s="129" t="str">
        <f>VLOOKUP($B$9&amp;"-"&amp;$B13,Database!$1:$1048576,28,FALSE)</f>
        <v>-</v>
      </c>
      <c r="AG13" s="129" t="str">
        <f>VLOOKUP($B$9&amp;"-"&amp;$B13,Database!$1:$1048576,29,FALSE)</f>
        <v>-</v>
      </c>
      <c r="AH13" s="129" t="str">
        <f>VLOOKUP($B$9&amp;"-"&amp;$B13,Database!$1:$1048576,30,FALSE)</f>
        <v>-</v>
      </c>
      <c r="AI13" s="129" t="str">
        <f>VLOOKUP($B$9&amp;"-"&amp;$B13,Database!$1:$1048576,31,FALSE)</f>
        <v>-</v>
      </c>
      <c r="AJ13" s="103"/>
      <c r="AK13" s="129" t="str">
        <f>VLOOKUP($B$9&amp;"-"&amp;$B13,Database!$1:$1048576,32,FALSE)</f>
        <v>-</v>
      </c>
      <c r="AL13" s="129" t="str">
        <f>VLOOKUP($B$9&amp;"-"&amp;$B13,Database!$1:$1048576,33,FALSE)</f>
        <v>-</v>
      </c>
      <c r="AM13" s="129" t="str">
        <f>VLOOKUP($B$9&amp;"-"&amp;$B13,Database!$1:$1048576,34,FALSE)</f>
        <v>-</v>
      </c>
      <c r="AN13" s="129" t="str">
        <f>VLOOKUP($B$9&amp;"-"&amp;$B13,Database!$1:$1048576,35,FALSE)</f>
        <v>-</v>
      </c>
      <c r="AO13" s="129" t="str">
        <f>VLOOKUP($B$9&amp;"-"&amp;$B13,Database!$1:$1048576,36,FALSE)</f>
        <v>-</v>
      </c>
      <c r="AP13" s="129" t="str">
        <f>VLOOKUP($B$9&amp;"-"&amp;$B13,Database!$1:$1048576,37,FALSE)</f>
        <v>-</v>
      </c>
      <c r="AQ13" s="103"/>
      <c r="AR13" s="129" t="str">
        <f>VLOOKUP($B$9&amp;"-"&amp;$B13,Database!$1:$1048576,38,FALSE)</f>
        <v>-</v>
      </c>
      <c r="AS13" s="129" t="str">
        <f>VLOOKUP($B$9&amp;"-"&amp;$B13,Database!$1:$1048576,39,FALSE)</f>
        <v>-</v>
      </c>
      <c r="AT13" s="129" t="str">
        <f>VLOOKUP($B$9&amp;"-"&amp;$B13,Database!$1:$1048576,40,FALSE)</f>
        <v>-</v>
      </c>
      <c r="AU13" s="129" t="str">
        <f>VLOOKUP($B$9&amp;"-"&amp;$B13,Database!$1:$1048576,41,FALSE)</f>
        <v>-</v>
      </c>
      <c r="AV13" s="129" t="str">
        <f>VLOOKUP($B$9&amp;"-"&amp;$B13,Database!$1:$1048576,42,FALSE)</f>
        <v>-</v>
      </c>
      <c r="AW13" s="129" t="str">
        <f>VLOOKUP($B$9&amp;"-"&amp;$B13,Database!$1:$1048576,43,FALSE)</f>
        <v>-</v>
      </c>
      <c r="AX13" s="103"/>
      <c r="AY13" s="129" t="str">
        <f>VLOOKUP($B$9&amp;"-"&amp;$B13,Database!$1:$1048576,44,FALSE)</f>
        <v>-</v>
      </c>
      <c r="AZ13" s="129" t="str">
        <f>VLOOKUP($B$9&amp;"-"&amp;$B13,Database!$1:$1048576,45,FALSE)</f>
        <v>-</v>
      </c>
      <c r="BA13" s="129" t="str">
        <f>VLOOKUP($B$9&amp;"-"&amp;$B13,Database!$1:$1048576,46,FALSE)</f>
        <v>-</v>
      </c>
      <c r="BB13" s="129" t="str">
        <f>VLOOKUP($B$9&amp;"-"&amp;$B13,Database!$1:$1048576,47,FALSE)</f>
        <v>-</v>
      </c>
      <c r="BC13" s="129" t="str">
        <f>VLOOKUP($B$9&amp;"-"&amp;$B13,Database!$1:$1048576,48,FALSE)</f>
        <v>-</v>
      </c>
      <c r="BD13" s="129" t="str">
        <f>VLOOKUP($B$9&amp;"-"&amp;$B13,Database!$1:$1048576,49,FALSE)</f>
        <v>-</v>
      </c>
      <c r="BE13" s="103"/>
      <c r="BF13" s="129" t="str">
        <f>VLOOKUP($B$9&amp;"-"&amp;$B13,Database!$1:$1048576,50,FALSE)</f>
        <v>-</v>
      </c>
      <c r="BG13" s="129" t="str">
        <f>VLOOKUP($B$9&amp;"-"&amp;$B13,Database!$1:$1048576,51,FALSE)</f>
        <v>-</v>
      </c>
      <c r="BH13" s="129" t="str">
        <f>VLOOKUP($B$9&amp;"-"&amp;$B13,Database!$1:$1048576,52,FALSE)</f>
        <v>-</v>
      </c>
      <c r="BI13" s="129" t="str">
        <f>VLOOKUP($B$9&amp;"-"&amp;$B13,Database!$1:$1048576,53,FALSE)</f>
        <v>-</v>
      </c>
      <c r="BJ13" s="129" t="str">
        <f>VLOOKUP($B$9&amp;"-"&amp;$B13,Database!$1:$1048576,54,FALSE)</f>
        <v>-</v>
      </c>
      <c r="BK13" s="129" t="str">
        <f>VLOOKUP($B$9&amp;"-"&amp;$B13,Database!$1:$1048576,55,FALSE)</f>
        <v>-</v>
      </c>
    </row>
    <row r="14" spans="1:65" s="42" customFormat="1">
      <c r="A14" s="84"/>
      <c r="B14" s="124">
        <v>41153</v>
      </c>
      <c r="C14" s="85"/>
      <c r="D14" s="125">
        <f>VLOOKUP($B$9&amp;"-"&amp;$B14,Database!$1:$1048576,10,FALSE)</f>
        <v>119.59932648924345</v>
      </c>
      <c r="E14" s="126"/>
      <c r="F14" s="127">
        <f>VLOOKUP($B$9&amp;"-"&amp;$B14,Database!$1:$1048576,4,FALSE)</f>
        <v>37.85767165723896</v>
      </c>
      <c r="G14" s="127">
        <f>VLOOKUP($B$9&amp;"-"&amp;$B14,Database!$1:$1048576,5,FALSE)</f>
        <v>11.290241430614756</v>
      </c>
      <c r="H14" s="127">
        <f>VLOOKUP($B$9&amp;"-"&amp;$B14,Database!$1:$1048576,6,FALSE)</f>
        <v>-8.7781842750253354</v>
      </c>
      <c r="I14" s="127">
        <f>VLOOKUP($B$9&amp;"-"&amp;$B14,Database!$1:$1048576,7,FALSE)</f>
        <v>-1.5004296384427274</v>
      </c>
      <c r="J14" s="127">
        <f>VLOOKUP($B$9&amp;"-"&amp;$B14,Database!$1:$1048576,8,FALSE)</f>
        <v>-30.107310481639342</v>
      </c>
      <c r="K14" s="127">
        <f>VLOOKUP($B$9&amp;"-"&amp;$B14,Database!$1:$1048576,9,FALSE)</f>
        <v>-0.81650842024308334</v>
      </c>
      <c r="L14" s="112"/>
      <c r="M14" s="128">
        <f>VLOOKUP($B$9&amp;"-"&amp;$B14,Database!$1:$1048576,12,FALSE)</f>
        <v>17.624650504208322</v>
      </c>
      <c r="N14" s="128">
        <f>VLOOKUP($B$9&amp;"-"&amp;$B14,Database!$1:$1048576,13,FALSE)</f>
        <v>16.583171013951077</v>
      </c>
      <c r="O14" s="128">
        <f>VLOOKUP($B$9&amp;"-"&amp;$B14,Database!$1:$1048576,14,FALSE)</f>
        <v>8.6020887090398102</v>
      </c>
      <c r="P14" s="128">
        <f>VLOOKUP($B$9&amp;"-"&amp;$B14,Database!$1:$1048576,15,FALSE)</f>
        <v>-6.9201963645250073</v>
      </c>
      <c r="Q14" s="128">
        <f>VLOOKUP($B$9&amp;"-"&amp;$B14,Database!$1:$1048576,16,FALSE)</f>
        <v>9.6428494418848683</v>
      </c>
      <c r="R14" s="128">
        <f>VLOOKUP($B$9&amp;"-"&amp;$B14,Database!$1:$1048576,17,FALSE)</f>
        <v>14.732370677572611</v>
      </c>
      <c r="S14" s="112"/>
      <c r="T14" s="128">
        <f>VLOOKUP($B$9&amp;"-"&amp;$B14,Database!$1:$1048576,18,FALSE)</f>
        <v>29.080924897038003</v>
      </c>
      <c r="U14" s="128">
        <f>VLOOKUP($B$9&amp;"-"&amp;$B14,Database!$1:$1048576,19,FALSE)</f>
        <v>27.738286051074901</v>
      </c>
      <c r="V14" s="128">
        <f>VLOOKUP($B$9&amp;"-"&amp;$B14,Database!$1:$1048576,20,FALSE)</f>
        <v>25.17663463404466</v>
      </c>
      <c r="W14" s="128">
        <f>VLOOKUP($B$9&amp;"-"&amp;$B14,Database!$1:$1048576,21,FALSE)</f>
        <v>5.9189672893501708</v>
      </c>
      <c r="X14" s="128">
        <f>VLOOKUP($B$9&amp;"-"&amp;$B14,Database!$1:$1048576,22,FALSE)</f>
        <v>35.830775754874978</v>
      </c>
      <c r="Y14" s="128">
        <f>VLOOKUP($B$9&amp;"-"&amp;$B14,Database!$1:$1048576,23,FALSE)</f>
        <v>42.262935836525806</v>
      </c>
      <c r="Z14" s="112"/>
      <c r="AA14" s="128" t="str">
        <f>VLOOKUP($B$9&amp;"-"&amp;$B14,Database!$1:$1048576,24,FALSE)</f>
        <v>-</v>
      </c>
      <c r="AB14" s="128" t="str">
        <f>VLOOKUP($B$9&amp;"-"&amp;$B14,Database!$1:$1048576,25,FALSE)</f>
        <v>-</v>
      </c>
      <c r="AC14" s="107"/>
      <c r="AD14" s="129" t="str">
        <f>VLOOKUP($B$9&amp;"-"&amp;$B14,Database!$1:$1048576,26,FALSE)</f>
        <v>-</v>
      </c>
      <c r="AE14" s="129" t="str">
        <f>VLOOKUP($B$9&amp;"-"&amp;$B14,Database!$1:$1048576,27,FALSE)</f>
        <v>-</v>
      </c>
      <c r="AF14" s="129" t="str">
        <f>VLOOKUP($B$9&amp;"-"&amp;$B14,Database!$1:$1048576,28,FALSE)</f>
        <v>-</v>
      </c>
      <c r="AG14" s="129" t="str">
        <f>VLOOKUP($B$9&amp;"-"&amp;$B14,Database!$1:$1048576,29,FALSE)</f>
        <v>-</v>
      </c>
      <c r="AH14" s="129" t="str">
        <f>VLOOKUP($B$9&amp;"-"&amp;$B14,Database!$1:$1048576,30,FALSE)</f>
        <v>-</v>
      </c>
      <c r="AI14" s="129" t="str">
        <f>VLOOKUP($B$9&amp;"-"&amp;$B14,Database!$1:$1048576,31,FALSE)</f>
        <v>-</v>
      </c>
      <c r="AJ14" s="103"/>
      <c r="AK14" s="129" t="str">
        <f>VLOOKUP($B$9&amp;"-"&amp;$B14,Database!$1:$1048576,32,FALSE)</f>
        <v>-</v>
      </c>
      <c r="AL14" s="129" t="str">
        <f>VLOOKUP($B$9&amp;"-"&amp;$B14,Database!$1:$1048576,33,FALSE)</f>
        <v>-</v>
      </c>
      <c r="AM14" s="129" t="str">
        <f>VLOOKUP($B$9&amp;"-"&amp;$B14,Database!$1:$1048576,34,FALSE)</f>
        <v>-</v>
      </c>
      <c r="AN14" s="129" t="str">
        <f>VLOOKUP($B$9&amp;"-"&amp;$B14,Database!$1:$1048576,35,FALSE)</f>
        <v>-</v>
      </c>
      <c r="AO14" s="129" t="str">
        <f>VLOOKUP($B$9&amp;"-"&amp;$B14,Database!$1:$1048576,36,FALSE)</f>
        <v>-</v>
      </c>
      <c r="AP14" s="129" t="str">
        <f>VLOOKUP($B$9&amp;"-"&amp;$B14,Database!$1:$1048576,37,FALSE)</f>
        <v>-</v>
      </c>
      <c r="AQ14" s="103"/>
      <c r="AR14" s="129" t="str">
        <f>VLOOKUP($B$9&amp;"-"&amp;$B14,Database!$1:$1048576,38,FALSE)</f>
        <v>-</v>
      </c>
      <c r="AS14" s="129" t="str">
        <f>VLOOKUP($B$9&amp;"-"&amp;$B14,Database!$1:$1048576,39,FALSE)</f>
        <v>-</v>
      </c>
      <c r="AT14" s="129" t="str">
        <f>VLOOKUP($B$9&amp;"-"&amp;$B14,Database!$1:$1048576,40,FALSE)</f>
        <v>-</v>
      </c>
      <c r="AU14" s="129" t="str">
        <f>VLOOKUP($B$9&amp;"-"&amp;$B14,Database!$1:$1048576,41,FALSE)</f>
        <v>-</v>
      </c>
      <c r="AV14" s="129" t="str">
        <f>VLOOKUP($B$9&amp;"-"&amp;$B14,Database!$1:$1048576,42,FALSE)</f>
        <v>-</v>
      </c>
      <c r="AW14" s="129" t="str">
        <f>VLOOKUP($B$9&amp;"-"&amp;$B14,Database!$1:$1048576,43,FALSE)</f>
        <v>-</v>
      </c>
      <c r="AX14" s="103"/>
      <c r="AY14" s="129" t="str">
        <f>VLOOKUP($B$9&amp;"-"&amp;$B14,Database!$1:$1048576,44,FALSE)</f>
        <v>-</v>
      </c>
      <c r="AZ14" s="129" t="str">
        <f>VLOOKUP($B$9&amp;"-"&amp;$B14,Database!$1:$1048576,45,FALSE)</f>
        <v>-</v>
      </c>
      <c r="BA14" s="129" t="str">
        <f>VLOOKUP($B$9&amp;"-"&amp;$B14,Database!$1:$1048576,46,FALSE)</f>
        <v>-</v>
      </c>
      <c r="BB14" s="129" t="str">
        <f>VLOOKUP($B$9&amp;"-"&amp;$B14,Database!$1:$1048576,47,FALSE)</f>
        <v>-</v>
      </c>
      <c r="BC14" s="129" t="str">
        <f>VLOOKUP($B$9&amp;"-"&amp;$B14,Database!$1:$1048576,48,FALSE)</f>
        <v>-</v>
      </c>
      <c r="BD14" s="129" t="str">
        <f>VLOOKUP($B$9&amp;"-"&amp;$B14,Database!$1:$1048576,49,FALSE)</f>
        <v>-</v>
      </c>
      <c r="BE14" s="103"/>
      <c r="BF14" s="129" t="str">
        <f>VLOOKUP($B$9&amp;"-"&amp;$B14,Database!$1:$1048576,50,FALSE)</f>
        <v>-</v>
      </c>
      <c r="BG14" s="129" t="str">
        <f>VLOOKUP($B$9&amp;"-"&amp;$B14,Database!$1:$1048576,51,FALSE)</f>
        <v>-</v>
      </c>
      <c r="BH14" s="129" t="str">
        <f>VLOOKUP($B$9&amp;"-"&amp;$B14,Database!$1:$1048576,52,FALSE)</f>
        <v>-</v>
      </c>
      <c r="BI14" s="129" t="str">
        <f>VLOOKUP($B$9&amp;"-"&amp;$B14,Database!$1:$1048576,53,FALSE)</f>
        <v>-</v>
      </c>
      <c r="BJ14" s="129" t="str">
        <f>VLOOKUP($B$9&amp;"-"&amp;$B14,Database!$1:$1048576,54,FALSE)</f>
        <v>-</v>
      </c>
      <c r="BK14" s="129" t="str">
        <f>VLOOKUP($B$9&amp;"-"&amp;$B14,Database!$1:$1048576,55,FALSE)</f>
        <v>-</v>
      </c>
    </row>
    <row r="15" spans="1:65" s="42" customFormat="1">
      <c r="A15" s="84"/>
      <c r="B15" s="124">
        <v>41244</v>
      </c>
      <c r="C15" s="85"/>
      <c r="D15" s="125">
        <f>VLOOKUP($B$9&amp;"-"&amp;$B15,Database!$1:$1048576,10,FALSE)</f>
        <v>130.57175070360449</v>
      </c>
      <c r="E15" s="126"/>
      <c r="F15" s="127">
        <f>VLOOKUP($B$9&amp;"-"&amp;$B15,Database!$1:$1048576,4,FALSE)</f>
        <v>49.159723393489621</v>
      </c>
      <c r="G15" s="127">
        <f>VLOOKUP($B$9&amp;"-"&amp;$B15,Database!$1:$1048576,5,FALSE)</f>
        <v>10.540731995277451</v>
      </c>
      <c r="H15" s="127">
        <f>VLOOKUP($B$9&amp;"-"&amp;$B15,Database!$1:$1048576,6,FALSE)</f>
        <v>-2.0758981278461794</v>
      </c>
      <c r="I15" s="127">
        <f>VLOOKUP($B$9&amp;"-"&amp;$B15,Database!$1:$1048576,7,FALSE)</f>
        <v>11.396219212074527</v>
      </c>
      <c r="J15" s="127">
        <f>VLOOKUP($B$9&amp;"-"&amp;$B15,Database!$1:$1048576,8,FALSE)</f>
        <v>-44.427728116039802</v>
      </c>
      <c r="K15" s="127">
        <f>VLOOKUP($B$9&amp;"-"&amp;$B15,Database!$1:$1048576,9,FALSE)</f>
        <v>1.3600944510035424</v>
      </c>
      <c r="L15" s="112"/>
      <c r="M15" s="128">
        <f>VLOOKUP($B$9&amp;"-"&amp;$B15,Database!$1:$1048576,12,FALSE)</f>
        <v>29.223140495867767</v>
      </c>
      <c r="N15" s="128">
        <f>VLOOKUP($B$9&amp;"-"&amp;$B15,Database!$1:$1048576,13,FALSE)</f>
        <v>13.787822567043351</v>
      </c>
      <c r="O15" s="128">
        <f>VLOOKUP($B$9&amp;"-"&amp;$B15,Database!$1:$1048576,14,FALSE)</f>
        <v>12.300219261258222</v>
      </c>
      <c r="P15" s="128">
        <f>VLOOKUP($B$9&amp;"-"&amp;$B15,Database!$1:$1048576,15,FALSE)</f>
        <v>1.5489964580873667</v>
      </c>
      <c r="Q15" s="128">
        <f>VLOOKUP($B$9&amp;"-"&amp;$B15,Database!$1:$1048576,16,FALSE)</f>
        <v>11.927812447292967</v>
      </c>
      <c r="R15" s="128">
        <f>VLOOKUP($B$9&amp;"-"&amp;$B15,Database!$1:$1048576,17,FALSE)</f>
        <v>14.45370214201383</v>
      </c>
      <c r="S15" s="112"/>
      <c r="T15" s="128">
        <f>VLOOKUP($B$9&amp;"-"&amp;$B15,Database!$1:$1048576,18,FALSE)</f>
        <v>46.776859504132233</v>
      </c>
      <c r="U15" s="128">
        <f>VLOOKUP($B$9&amp;"-"&amp;$B15,Database!$1:$1048576,19,FALSE)</f>
        <v>26.530612244897959</v>
      </c>
      <c r="V15" s="128">
        <f>VLOOKUP($B$9&amp;"-"&amp;$B15,Database!$1:$1048576,20,FALSE)</f>
        <v>27.214032720526227</v>
      </c>
      <c r="W15" s="128">
        <f>VLOOKUP($B$9&amp;"-"&amp;$B15,Database!$1:$1048576,21,FALSE)</f>
        <v>16.924270534660142</v>
      </c>
      <c r="X15" s="128">
        <f>VLOOKUP($B$9&amp;"-"&amp;$B15,Database!$1:$1048576,22,FALSE)</f>
        <v>36.660482374768087</v>
      </c>
      <c r="Y15" s="128">
        <f>VLOOKUP($B$9&amp;"-"&amp;$B15,Database!$1:$1048576,23,FALSE)</f>
        <v>37.969303423848878</v>
      </c>
      <c r="Z15" s="112"/>
      <c r="AA15" s="128" t="str">
        <f>VLOOKUP($B$9&amp;"-"&amp;$B15,Database!$1:$1048576,24,FALSE)</f>
        <v>-</v>
      </c>
      <c r="AB15" s="128" t="str">
        <f>VLOOKUP($B$9&amp;"-"&amp;$B15,Database!$1:$1048576,25,FALSE)</f>
        <v>-</v>
      </c>
      <c r="AC15" s="107"/>
      <c r="AD15" s="129" t="str">
        <f>VLOOKUP($B$9&amp;"-"&amp;$B15,Database!$1:$1048576,26,FALSE)</f>
        <v>-</v>
      </c>
      <c r="AE15" s="129" t="str">
        <f>VLOOKUP($B$9&amp;"-"&amp;$B15,Database!$1:$1048576,27,FALSE)</f>
        <v>-</v>
      </c>
      <c r="AF15" s="129" t="str">
        <f>VLOOKUP($B$9&amp;"-"&amp;$B15,Database!$1:$1048576,28,FALSE)</f>
        <v>-</v>
      </c>
      <c r="AG15" s="129" t="str">
        <f>VLOOKUP($B$9&amp;"-"&amp;$B15,Database!$1:$1048576,29,FALSE)</f>
        <v>-</v>
      </c>
      <c r="AH15" s="129" t="str">
        <f>VLOOKUP($B$9&amp;"-"&amp;$B15,Database!$1:$1048576,30,FALSE)</f>
        <v>-</v>
      </c>
      <c r="AI15" s="129" t="str">
        <f>VLOOKUP($B$9&amp;"-"&amp;$B15,Database!$1:$1048576,31,FALSE)</f>
        <v>-</v>
      </c>
      <c r="AJ15" s="103"/>
      <c r="AK15" s="129" t="str">
        <f>VLOOKUP($B$9&amp;"-"&amp;$B15,Database!$1:$1048576,32,FALSE)</f>
        <v>-</v>
      </c>
      <c r="AL15" s="129" t="str">
        <f>VLOOKUP($B$9&amp;"-"&amp;$B15,Database!$1:$1048576,33,FALSE)</f>
        <v>-</v>
      </c>
      <c r="AM15" s="129" t="str">
        <f>VLOOKUP($B$9&amp;"-"&amp;$B15,Database!$1:$1048576,34,FALSE)</f>
        <v>-</v>
      </c>
      <c r="AN15" s="129" t="str">
        <f>VLOOKUP($B$9&amp;"-"&amp;$B15,Database!$1:$1048576,35,FALSE)</f>
        <v>-</v>
      </c>
      <c r="AO15" s="129" t="str">
        <f>VLOOKUP($B$9&amp;"-"&amp;$B15,Database!$1:$1048576,36,FALSE)</f>
        <v>-</v>
      </c>
      <c r="AP15" s="129" t="str">
        <f>VLOOKUP($B$9&amp;"-"&amp;$B15,Database!$1:$1048576,37,FALSE)</f>
        <v>-</v>
      </c>
      <c r="AQ15" s="103"/>
      <c r="AR15" s="129" t="str">
        <f>VLOOKUP($B$9&amp;"-"&amp;$B15,Database!$1:$1048576,38,FALSE)</f>
        <v>-</v>
      </c>
      <c r="AS15" s="129" t="str">
        <f>VLOOKUP($B$9&amp;"-"&amp;$B15,Database!$1:$1048576,39,FALSE)</f>
        <v>-</v>
      </c>
      <c r="AT15" s="129" t="str">
        <f>VLOOKUP($B$9&amp;"-"&amp;$B15,Database!$1:$1048576,40,FALSE)</f>
        <v>-</v>
      </c>
      <c r="AU15" s="129" t="str">
        <f>VLOOKUP($B$9&amp;"-"&amp;$B15,Database!$1:$1048576,41,FALSE)</f>
        <v>-</v>
      </c>
      <c r="AV15" s="129" t="str">
        <f>VLOOKUP($B$9&amp;"-"&amp;$B15,Database!$1:$1048576,42,FALSE)</f>
        <v>-</v>
      </c>
      <c r="AW15" s="129" t="str">
        <f>VLOOKUP($B$9&amp;"-"&amp;$B15,Database!$1:$1048576,43,FALSE)</f>
        <v>-</v>
      </c>
      <c r="AX15" s="103"/>
      <c r="AY15" s="129" t="str">
        <f>VLOOKUP($B$9&amp;"-"&amp;$B15,Database!$1:$1048576,44,FALSE)</f>
        <v>-</v>
      </c>
      <c r="AZ15" s="129" t="str">
        <f>VLOOKUP($B$9&amp;"-"&amp;$B15,Database!$1:$1048576,45,FALSE)</f>
        <v>-</v>
      </c>
      <c r="BA15" s="129" t="str">
        <f>VLOOKUP($B$9&amp;"-"&amp;$B15,Database!$1:$1048576,46,FALSE)</f>
        <v>-</v>
      </c>
      <c r="BB15" s="129" t="str">
        <f>VLOOKUP($B$9&amp;"-"&amp;$B15,Database!$1:$1048576,47,FALSE)</f>
        <v>-</v>
      </c>
      <c r="BC15" s="129" t="str">
        <f>VLOOKUP($B$9&amp;"-"&amp;$B15,Database!$1:$1048576,48,FALSE)</f>
        <v>-</v>
      </c>
      <c r="BD15" s="129" t="str">
        <f>VLOOKUP($B$9&amp;"-"&amp;$B15,Database!$1:$1048576,49,FALSE)</f>
        <v>-</v>
      </c>
      <c r="BE15" s="103"/>
      <c r="BF15" s="129" t="str">
        <f>VLOOKUP($B$9&amp;"-"&amp;$B15,Database!$1:$1048576,50,FALSE)</f>
        <v>-</v>
      </c>
      <c r="BG15" s="129" t="str">
        <f>VLOOKUP($B$9&amp;"-"&amp;$B15,Database!$1:$1048576,51,FALSE)</f>
        <v>-</v>
      </c>
      <c r="BH15" s="129" t="str">
        <f>VLOOKUP($B$9&amp;"-"&amp;$B15,Database!$1:$1048576,52,FALSE)</f>
        <v>-</v>
      </c>
      <c r="BI15" s="129" t="str">
        <f>VLOOKUP($B$9&amp;"-"&amp;$B15,Database!$1:$1048576,53,FALSE)</f>
        <v>-</v>
      </c>
      <c r="BJ15" s="129" t="str">
        <f>VLOOKUP($B$9&amp;"-"&amp;$B15,Database!$1:$1048576,54,FALSE)</f>
        <v>-</v>
      </c>
      <c r="BK15" s="129" t="str">
        <f>VLOOKUP($B$9&amp;"-"&amp;$B15,Database!$1:$1048576,55,FALSE)</f>
        <v>-</v>
      </c>
    </row>
    <row r="16" spans="1:65" s="42" customFormat="1">
      <c r="A16" s="84"/>
      <c r="B16" s="124">
        <v>41334</v>
      </c>
      <c r="C16" s="85"/>
      <c r="D16" s="125">
        <f>VLOOKUP($B$9&amp;"-"&amp;$B16,Database!$1:$1048576,10,FALSE)</f>
        <v>148.5495449949444</v>
      </c>
      <c r="E16" s="126"/>
      <c r="F16" s="127">
        <f>VLOOKUP($B$9&amp;"-"&amp;$B16,Database!$1:$1048576,4,FALSE)</f>
        <v>60.350346565847509</v>
      </c>
      <c r="G16" s="127">
        <f>VLOOKUP($B$9&amp;"-"&amp;$B16,Database!$1:$1048576,5,FALSE)</f>
        <v>17.014912833438352</v>
      </c>
      <c r="H16" s="127">
        <f>VLOOKUP($B$9&amp;"-"&amp;$B16,Database!$1:$1048576,6,FALSE)</f>
        <v>15.203528670447387</v>
      </c>
      <c r="I16" s="127">
        <f>VLOOKUP($B$9&amp;"-"&amp;$B16,Database!$1:$1048576,7,FALSE)</f>
        <v>31.651399405083836</v>
      </c>
      <c r="J16" s="127">
        <f>VLOOKUP($B$9&amp;"-"&amp;$B16,Database!$1:$1048576,8,FALSE)</f>
        <v>0.34530560806553268</v>
      </c>
      <c r="K16" s="127">
        <f>VLOOKUP($B$9&amp;"-"&amp;$B16,Database!$1:$1048576,9,FALSE)</f>
        <v>15.055660575509346</v>
      </c>
      <c r="L16" s="112"/>
      <c r="M16" s="128">
        <f>VLOOKUP($B$9&amp;"-"&amp;$B16,Database!$1:$1048576,12,FALSE)</f>
        <v>64.322621298046627</v>
      </c>
      <c r="N16" s="128">
        <f>VLOOKUP($B$9&amp;"-"&amp;$B16,Database!$1:$1048576,13,FALSE)</f>
        <v>18.78596933417349</v>
      </c>
      <c r="O16" s="128">
        <f>VLOOKUP($B$9&amp;"-"&amp;$B16,Database!$1:$1048576,14,FALSE)</f>
        <v>14.941398865784503</v>
      </c>
      <c r="P16" s="128">
        <f>VLOOKUP($B$9&amp;"-"&amp;$B16,Database!$1:$1048576,15,FALSE)</f>
        <v>6.2785129174543171</v>
      </c>
      <c r="Q16" s="128">
        <f>VLOOKUP($B$9&amp;"-"&amp;$B16,Database!$1:$1048576,16,FALSE)</f>
        <v>20.494013862633896</v>
      </c>
      <c r="R16" s="128">
        <f>VLOOKUP($B$9&amp;"-"&amp;$B16,Database!$1:$1048576,17,FALSE)</f>
        <v>22.214660785549253</v>
      </c>
      <c r="S16" s="112"/>
      <c r="T16" s="128">
        <f>VLOOKUP($B$9&amp;"-"&amp;$B16,Database!$1:$1048576,18,FALSE)</f>
        <v>74.541482881747527</v>
      </c>
      <c r="U16" s="128">
        <f>VLOOKUP($B$9&amp;"-"&amp;$B16,Database!$1:$1048576,19,FALSE)</f>
        <v>35.135475740390667</v>
      </c>
      <c r="V16" s="128">
        <f>VLOOKUP($B$9&amp;"-"&amp;$B16,Database!$1:$1048576,20,FALSE)</f>
        <v>34.336483931947072</v>
      </c>
      <c r="W16" s="128">
        <f>VLOOKUP($B$9&amp;"-"&amp;$B16,Database!$1:$1048576,21,FALSE)</f>
        <v>18.868304977945808</v>
      </c>
      <c r="X16" s="128">
        <f>VLOOKUP($B$9&amp;"-"&amp;$B16,Database!$1:$1048576,22,FALSE)</f>
        <v>46.061751732829229</v>
      </c>
      <c r="Y16" s="128">
        <f>VLOOKUP($B$9&amp;"-"&amp;$B16,Database!$1:$1048576,23,FALSE)</f>
        <v>48.742701113211503</v>
      </c>
      <c r="Z16" s="112"/>
      <c r="AA16" s="128">
        <f>VLOOKUP($B$9&amp;"-"&amp;$B16,Database!$1:$1048576,24,FALSE)</f>
        <v>0</v>
      </c>
      <c r="AB16" s="128">
        <f>VLOOKUP($B$9&amp;"-"&amp;$B16,Database!$1:$1048576,25,FALSE)</f>
        <v>0.98156979454265136</v>
      </c>
      <c r="AC16" s="107"/>
      <c r="AD16" s="129" t="str">
        <f>VLOOKUP($B$9&amp;"-"&amp;$B16,Database!$1:$1048576,26,FALSE)</f>
        <v>-</v>
      </c>
      <c r="AE16" s="129" t="str">
        <f>VLOOKUP($B$9&amp;"-"&amp;$B16,Database!$1:$1048576,27,FALSE)</f>
        <v>-</v>
      </c>
      <c r="AF16" s="129" t="str">
        <f>VLOOKUP($B$9&amp;"-"&amp;$B16,Database!$1:$1048576,28,FALSE)</f>
        <v>-</v>
      </c>
      <c r="AG16" s="129" t="str">
        <f>VLOOKUP($B$9&amp;"-"&amp;$B16,Database!$1:$1048576,29,FALSE)</f>
        <v>-</v>
      </c>
      <c r="AH16" s="129" t="str">
        <f>VLOOKUP($B$9&amp;"-"&amp;$B16,Database!$1:$1048576,30,FALSE)</f>
        <v>-</v>
      </c>
      <c r="AI16" s="129" t="str">
        <f>VLOOKUP($B$9&amp;"-"&amp;$B16,Database!$1:$1048576,31,FALSE)</f>
        <v>-</v>
      </c>
      <c r="AJ16" s="103"/>
      <c r="AK16" s="129" t="str">
        <f>VLOOKUP($B$9&amp;"-"&amp;$B16,Database!$1:$1048576,32,FALSE)</f>
        <v>-</v>
      </c>
      <c r="AL16" s="129" t="str">
        <f>VLOOKUP($B$9&amp;"-"&amp;$B16,Database!$1:$1048576,33,FALSE)</f>
        <v>-</v>
      </c>
      <c r="AM16" s="129" t="str">
        <f>VLOOKUP($B$9&amp;"-"&amp;$B16,Database!$1:$1048576,34,FALSE)</f>
        <v>-</v>
      </c>
      <c r="AN16" s="129" t="str">
        <f>VLOOKUP($B$9&amp;"-"&amp;$B16,Database!$1:$1048576,35,FALSE)</f>
        <v>-</v>
      </c>
      <c r="AO16" s="129" t="str">
        <f>VLOOKUP($B$9&amp;"-"&amp;$B16,Database!$1:$1048576,36,FALSE)</f>
        <v>-</v>
      </c>
      <c r="AP16" s="129" t="str">
        <f>VLOOKUP($B$9&amp;"-"&amp;$B16,Database!$1:$1048576,37,FALSE)</f>
        <v>-</v>
      </c>
      <c r="AQ16" s="103"/>
      <c r="AR16" s="129" t="str">
        <f>VLOOKUP($B$9&amp;"-"&amp;$B16,Database!$1:$1048576,38,FALSE)</f>
        <v>-</v>
      </c>
      <c r="AS16" s="129" t="str">
        <f>VLOOKUP($B$9&amp;"-"&amp;$B16,Database!$1:$1048576,39,FALSE)</f>
        <v>-</v>
      </c>
      <c r="AT16" s="129" t="str">
        <f>VLOOKUP($B$9&amp;"-"&amp;$B16,Database!$1:$1048576,40,FALSE)</f>
        <v>-</v>
      </c>
      <c r="AU16" s="129" t="str">
        <f>VLOOKUP($B$9&amp;"-"&amp;$B16,Database!$1:$1048576,41,FALSE)</f>
        <v>-</v>
      </c>
      <c r="AV16" s="129" t="str">
        <f>VLOOKUP($B$9&amp;"-"&amp;$B16,Database!$1:$1048576,42,FALSE)</f>
        <v>-</v>
      </c>
      <c r="AW16" s="129" t="str">
        <f>VLOOKUP($B$9&amp;"-"&amp;$B16,Database!$1:$1048576,43,FALSE)</f>
        <v>-</v>
      </c>
      <c r="AX16" s="103"/>
      <c r="AY16" s="129" t="str">
        <f>VLOOKUP($B$9&amp;"-"&amp;$B16,Database!$1:$1048576,44,FALSE)</f>
        <v>-</v>
      </c>
      <c r="AZ16" s="129" t="str">
        <f>VLOOKUP($B$9&amp;"-"&amp;$B16,Database!$1:$1048576,45,FALSE)</f>
        <v>-</v>
      </c>
      <c r="BA16" s="129" t="str">
        <f>VLOOKUP($B$9&amp;"-"&amp;$B16,Database!$1:$1048576,46,FALSE)</f>
        <v>-</v>
      </c>
      <c r="BB16" s="129" t="str">
        <f>VLOOKUP($B$9&amp;"-"&amp;$B16,Database!$1:$1048576,47,FALSE)</f>
        <v>-</v>
      </c>
      <c r="BC16" s="129" t="str">
        <f>VLOOKUP($B$9&amp;"-"&amp;$B16,Database!$1:$1048576,48,FALSE)</f>
        <v>-</v>
      </c>
      <c r="BD16" s="129" t="str">
        <f>VLOOKUP($B$9&amp;"-"&amp;$B16,Database!$1:$1048576,49,FALSE)</f>
        <v>-</v>
      </c>
      <c r="BE16" s="103"/>
      <c r="BF16" s="129" t="str">
        <f>VLOOKUP($B$9&amp;"-"&amp;$B16,Database!$1:$1048576,50,FALSE)</f>
        <v>-</v>
      </c>
      <c r="BG16" s="129" t="str">
        <f>VLOOKUP($B$9&amp;"-"&amp;$B16,Database!$1:$1048576,51,FALSE)</f>
        <v>-</v>
      </c>
      <c r="BH16" s="129" t="str">
        <f>VLOOKUP($B$9&amp;"-"&amp;$B16,Database!$1:$1048576,52,FALSE)</f>
        <v>-</v>
      </c>
      <c r="BI16" s="129" t="str">
        <f>VLOOKUP($B$9&amp;"-"&amp;$B16,Database!$1:$1048576,53,FALSE)</f>
        <v>-</v>
      </c>
      <c r="BJ16" s="129" t="str">
        <f>VLOOKUP($B$9&amp;"-"&amp;$B16,Database!$1:$1048576,54,FALSE)</f>
        <v>-</v>
      </c>
      <c r="BK16" s="129" t="str">
        <f>VLOOKUP($B$9&amp;"-"&amp;$B16,Database!$1:$1048576,55,FALSE)</f>
        <v>-</v>
      </c>
    </row>
    <row r="17" spans="1:63" s="42" customFormat="1">
      <c r="A17" s="84"/>
      <c r="B17" s="124">
        <v>41426</v>
      </c>
      <c r="C17" s="85"/>
      <c r="D17" s="125">
        <f>VLOOKUP($B$9&amp;"-"&amp;$B17,Database!$1:$1048576,10,FALSE)</f>
        <v>138.71676671663886</v>
      </c>
      <c r="E17" s="126"/>
      <c r="F17" s="127">
        <f>VLOOKUP($B$9&amp;"-"&amp;$B17,Database!$1:$1048576,4,FALSE)</f>
        <v>60.630535336512601</v>
      </c>
      <c r="G17" s="127">
        <f>VLOOKUP($B$9&amp;"-"&amp;$B17,Database!$1:$1048576,5,FALSE)</f>
        <v>6.8894770836235599</v>
      </c>
      <c r="H17" s="127">
        <f>VLOOKUP($B$9&amp;"-"&amp;$B17,Database!$1:$1048576,6,FALSE)</f>
        <v>14.758506938219368</v>
      </c>
      <c r="I17" s="127">
        <f>VLOOKUP($B$9&amp;"-"&amp;$B17,Database!$1:$1048576,7,FALSE)</f>
        <v>31.401671942212477</v>
      </c>
      <c r="J17" s="127">
        <f>VLOOKUP($B$9&amp;"-"&amp;$B17,Database!$1:$1048576,8,FALSE)</f>
        <v>-24.365192943351786</v>
      </c>
      <c r="K17" s="127">
        <f>VLOOKUP($B$9&amp;"-"&amp;$B17,Database!$1:$1048576,9,FALSE)</f>
        <v>3.2319752789351703</v>
      </c>
      <c r="L17" s="112"/>
      <c r="M17" s="128">
        <f>VLOOKUP($B$9&amp;"-"&amp;$B17,Database!$1:$1048576,12,FALSE)</f>
        <v>23.444485252213116</v>
      </c>
      <c r="N17" s="128">
        <f>VLOOKUP($B$9&amp;"-"&amp;$B17,Database!$1:$1048576,13,FALSE)</f>
        <v>-4.8846899102088397</v>
      </c>
      <c r="O17" s="128">
        <f>VLOOKUP($B$9&amp;"-"&amp;$B17,Database!$1:$1048576,14,FALSE)</f>
        <v>5.9510391205785131</v>
      </c>
      <c r="P17" s="128">
        <f>VLOOKUP($B$9&amp;"-"&amp;$B17,Database!$1:$1048576,15,FALSE)</f>
        <v>-0.14817441521763861</v>
      </c>
      <c r="Q17" s="128">
        <f>VLOOKUP($B$9&amp;"-"&amp;$B17,Database!$1:$1048576,16,FALSE)</f>
        <v>21.249730879801422</v>
      </c>
      <c r="R17" s="128">
        <f>VLOOKUP($B$9&amp;"-"&amp;$B17,Database!$1:$1048576,17,FALSE)</f>
        <v>8.0736059573713597</v>
      </c>
      <c r="S17" s="112"/>
      <c r="T17" s="128">
        <f>VLOOKUP($B$9&amp;"-"&amp;$B17,Database!$1:$1048576,18,FALSE)</f>
        <v>55.885817048922888</v>
      </c>
      <c r="U17" s="128">
        <f>VLOOKUP($B$9&amp;"-"&amp;$B17,Database!$1:$1048576,19,FALSE)</f>
        <v>14.369118932131054</v>
      </c>
      <c r="V17" s="128">
        <f>VLOOKUP($B$9&amp;"-"&amp;$B17,Database!$1:$1048576,20,FALSE)</f>
        <v>17.13377490153367</v>
      </c>
      <c r="W17" s="128">
        <f>VLOOKUP($B$9&amp;"-"&amp;$B17,Database!$1:$1048576,21,FALSE)</f>
        <v>13.386355289320045</v>
      </c>
      <c r="X17" s="128">
        <f>VLOOKUP($B$9&amp;"-"&amp;$B17,Database!$1:$1048576,22,FALSE)</f>
        <v>44.680285204088101</v>
      </c>
      <c r="Y17" s="128">
        <f>VLOOKUP($B$9&amp;"-"&amp;$B17,Database!$1:$1048576,23,FALSE)</f>
        <v>43.092159420473394</v>
      </c>
      <c r="Z17" s="112"/>
      <c r="AA17" s="128">
        <f>VLOOKUP($B$9&amp;"-"&amp;$B17,Database!$1:$1048576,24,FALSE)</f>
        <v>3.8596491228070176</v>
      </c>
      <c r="AB17" s="128">
        <f>VLOOKUP($B$9&amp;"-"&amp;$B17,Database!$1:$1048576,25,FALSE)</f>
        <v>4.9404136219146171</v>
      </c>
      <c r="AC17" s="107"/>
      <c r="AD17" s="129" t="str">
        <f>VLOOKUP($B$9&amp;"-"&amp;$B17,Database!$1:$1048576,26,FALSE)</f>
        <v>-</v>
      </c>
      <c r="AE17" s="129" t="str">
        <f>VLOOKUP($B$9&amp;"-"&amp;$B17,Database!$1:$1048576,27,FALSE)</f>
        <v>-</v>
      </c>
      <c r="AF17" s="129" t="str">
        <f>VLOOKUP($B$9&amp;"-"&amp;$B17,Database!$1:$1048576,28,FALSE)</f>
        <v>-</v>
      </c>
      <c r="AG17" s="129" t="str">
        <f>VLOOKUP($B$9&amp;"-"&amp;$B17,Database!$1:$1048576,29,FALSE)</f>
        <v>-</v>
      </c>
      <c r="AH17" s="129" t="str">
        <f>VLOOKUP($B$9&amp;"-"&amp;$B17,Database!$1:$1048576,30,FALSE)</f>
        <v>-</v>
      </c>
      <c r="AI17" s="129" t="str">
        <f>VLOOKUP($B$9&amp;"-"&amp;$B17,Database!$1:$1048576,31,FALSE)</f>
        <v>-</v>
      </c>
      <c r="AJ17" s="103"/>
      <c r="AK17" s="129" t="str">
        <f>VLOOKUP($B$9&amp;"-"&amp;$B17,Database!$1:$1048576,32,FALSE)</f>
        <v>-</v>
      </c>
      <c r="AL17" s="129" t="str">
        <f>VLOOKUP($B$9&amp;"-"&amp;$B17,Database!$1:$1048576,33,FALSE)</f>
        <v>-</v>
      </c>
      <c r="AM17" s="129" t="str">
        <f>VLOOKUP($B$9&amp;"-"&amp;$B17,Database!$1:$1048576,34,FALSE)</f>
        <v>-</v>
      </c>
      <c r="AN17" s="129" t="str">
        <f>VLOOKUP($B$9&amp;"-"&amp;$B17,Database!$1:$1048576,35,FALSE)</f>
        <v>-</v>
      </c>
      <c r="AO17" s="129" t="str">
        <f>VLOOKUP($B$9&amp;"-"&amp;$B17,Database!$1:$1048576,36,FALSE)</f>
        <v>-</v>
      </c>
      <c r="AP17" s="129" t="str">
        <f>VLOOKUP($B$9&amp;"-"&amp;$B17,Database!$1:$1048576,37,FALSE)</f>
        <v>-</v>
      </c>
      <c r="AQ17" s="103"/>
      <c r="AR17" s="129" t="str">
        <f>VLOOKUP($B$9&amp;"-"&amp;$B17,Database!$1:$1048576,38,FALSE)</f>
        <v>-</v>
      </c>
      <c r="AS17" s="129" t="str">
        <f>VLOOKUP($B$9&amp;"-"&amp;$B17,Database!$1:$1048576,39,FALSE)</f>
        <v>-</v>
      </c>
      <c r="AT17" s="129" t="str">
        <f>VLOOKUP($B$9&amp;"-"&amp;$B17,Database!$1:$1048576,40,FALSE)</f>
        <v>-</v>
      </c>
      <c r="AU17" s="129" t="str">
        <f>VLOOKUP($B$9&amp;"-"&amp;$B17,Database!$1:$1048576,41,FALSE)</f>
        <v>-</v>
      </c>
      <c r="AV17" s="129" t="str">
        <f>VLOOKUP($B$9&amp;"-"&amp;$B17,Database!$1:$1048576,42,FALSE)</f>
        <v>-</v>
      </c>
      <c r="AW17" s="129" t="str">
        <f>VLOOKUP($B$9&amp;"-"&amp;$B17,Database!$1:$1048576,43,FALSE)</f>
        <v>-</v>
      </c>
      <c r="AX17" s="103"/>
      <c r="AY17" s="129" t="str">
        <f>VLOOKUP($B$9&amp;"-"&amp;$B17,Database!$1:$1048576,44,FALSE)</f>
        <v>-</v>
      </c>
      <c r="AZ17" s="129" t="str">
        <f>VLOOKUP($B$9&amp;"-"&amp;$B17,Database!$1:$1048576,45,FALSE)</f>
        <v>-</v>
      </c>
      <c r="BA17" s="129" t="str">
        <f>VLOOKUP($B$9&amp;"-"&amp;$B17,Database!$1:$1048576,46,FALSE)</f>
        <v>-</v>
      </c>
      <c r="BB17" s="129" t="str">
        <f>VLOOKUP($B$9&amp;"-"&amp;$B17,Database!$1:$1048576,47,FALSE)</f>
        <v>-</v>
      </c>
      <c r="BC17" s="129" t="str">
        <f>VLOOKUP($B$9&amp;"-"&amp;$B17,Database!$1:$1048576,48,FALSE)</f>
        <v>-</v>
      </c>
      <c r="BD17" s="129" t="str">
        <f>VLOOKUP($B$9&amp;"-"&amp;$B17,Database!$1:$1048576,49,FALSE)</f>
        <v>-</v>
      </c>
      <c r="BE17" s="103"/>
      <c r="BF17" s="129" t="str">
        <f>VLOOKUP($B$9&amp;"-"&amp;$B17,Database!$1:$1048576,50,FALSE)</f>
        <v>-</v>
      </c>
      <c r="BG17" s="129" t="str">
        <f>VLOOKUP($B$9&amp;"-"&amp;$B17,Database!$1:$1048576,51,FALSE)</f>
        <v>-</v>
      </c>
      <c r="BH17" s="129" t="str">
        <f>VLOOKUP($B$9&amp;"-"&amp;$B17,Database!$1:$1048576,52,FALSE)</f>
        <v>-</v>
      </c>
      <c r="BI17" s="129" t="str">
        <f>VLOOKUP($B$9&amp;"-"&amp;$B17,Database!$1:$1048576,53,FALSE)</f>
        <v>-</v>
      </c>
      <c r="BJ17" s="129" t="str">
        <f>VLOOKUP($B$9&amp;"-"&amp;$B17,Database!$1:$1048576,54,FALSE)</f>
        <v>-</v>
      </c>
      <c r="BK17" s="129" t="str">
        <f>VLOOKUP($B$9&amp;"-"&amp;$B17,Database!$1:$1048576,55,FALSE)</f>
        <v>-</v>
      </c>
    </row>
    <row r="18" spans="1:63" s="42" customFormat="1">
      <c r="A18" s="84"/>
      <c r="B18" s="124">
        <v>41518</v>
      </c>
      <c r="C18" s="85"/>
      <c r="D18" s="125">
        <f>VLOOKUP($B$9&amp;"-"&amp;$B18,Database!$1:$1048576,10,FALSE)</f>
        <v>134</v>
      </c>
      <c r="E18" s="126"/>
      <c r="F18" s="127">
        <f>VLOOKUP($B$9&amp;"-"&amp;$B18,Database!$1:$1048576,4,FALSE)</f>
        <v>51.031715973011259</v>
      </c>
      <c r="G18" s="127">
        <f>VLOOKUP($B$9&amp;"-"&amp;$B18,Database!$1:$1048576,5,FALSE)</f>
        <v>17.775533392248455</v>
      </c>
      <c r="H18" s="127">
        <f>VLOOKUP($B$9&amp;"-"&amp;$B18,Database!$1:$1048576,6,FALSE)</f>
        <v>23.59550561797753</v>
      </c>
      <c r="I18" s="127">
        <f>VLOOKUP($B$9&amp;"-"&amp;$B18,Database!$1:$1048576,7,FALSE)</f>
        <v>16.551085795656821</v>
      </c>
      <c r="J18" s="127">
        <f>VLOOKUP($B$9&amp;"-"&amp;$B18,Database!$1:$1048576,8,FALSE)</f>
        <v>0.79254864004264303</v>
      </c>
      <c r="K18" s="127">
        <f>VLOOKUP($B$9&amp;"-"&amp;$B18,Database!$1:$1048576,9,FALSE)</f>
        <v>8.9845558220763362</v>
      </c>
      <c r="L18" s="112"/>
      <c r="M18" s="128">
        <f>VLOOKUP($B$9&amp;"-"&amp;$B18,Database!$1:$1048576,12,FALSE)</f>
        <v>39.861689741755391</v>
      </c>
      <c r="N18" s="128">
        <f>VLOOKUP($B$9&amp;"-"&amp;$B18,Database!$1:$1048576,13,FALSE)</f>
        <v>-4.2418886504229283</v>
      </c>
      <c r="O18" s="128">
        <f>VLOOKUP($B$9&amp;"-"&amp;$B18,Database!$1:$1048576,14,FALSE)</f>
        <v>8.6563144384126591</v>
      </c>
      <c r="P18" s="128">
        <f>VLOOKUP($B$9&amp;"-"&amp;$B18,Database!$1:$1048576,15,FALSE)</f>
        <v>5.2462511747955505</v>
      </c>
      <c r="Q18" s="128">
        <f>VLOOKUP($B$9&amp;"-"&amp;$B18,Database!$1:$1048576,16,FALSE)</f>
        <v>22.812776164625674</v>
      </c>
      <c r="R18" s="128">
        <f>VLOOKUP($B$9&amp;"-"&amp;$B18,Database!$1:$1048576,17,FALSE)</f>
        <v>6.7163236965029665</v>
      </c>
      <c r="S18" s="112"/>
      <c r="T18" s="128">
        <f>VLOOKUP($B$9&amp;"-"&amp;$B18,Database!$1:$1048576,18,FALSE)</f>
        <v>70.146866978075167</v>
      </c>
      <c r="U18" s="128">
        <f>VLOOKUP($B$9&amp;"-"&amp;$B18,Database!$1:$1048576,19,FALSE)</f>
        <v>22.83662276087475</v>
      </c>
      <c r="V18" s="128">
        <f>VLOOKUP($B$9&amp;"-"&amp;$B18,Database!$1:$1048576,20,FALSE)</f>
        <v>29.126513206806106</v>
      </c>
      <c r="W18" s="128">
        <f>VLOOKUP($B$9&amp;"-"&amp;$B18,Database!$1:$1048576,21,FALSE)</f>
        <v>19.437781424904266</v>
      </c>
      <c r="X18" s="128">
        <f>VLOOKUP($B$9&amp;"-"&amp;$B18,Database!$1:$1048576,22,FALSE)</f>
        <v>45.549804317636671</v>
      </c>
      <c r="Y18" s="128">
        <f>VLOOKUP($B$9&amp;"-"&amp;$B18,Database!$1:$1048576,23,FALSE)</f>
        <v>33.553563663398286</v>
      </c>
      <c r="Z18" s="112"/>
      <c r="AA18" s="128">
        <f>VLOOKUP($B$9&amp;"-"&amp;$B18,Database!$1:$1048576,24,FALSE)</f>
        <v>2.4090335169880626</v>
      </c>
      <c r="AB18" s="128">
        <f>VLOOKUP($B$9&amp;"-"&amp;$B18,Database!$1:$1048576,25,FALSE)</f>
        <v>3.1637396694214877</v>
      </c>
      <c r="AC18" s="107"/>
      <c r="AD18" s="129" t="str">
        <f>VLOOKUP($B$9&amp;"-"&amp;$B18,Database!$1:$1048576,26,FALSE)</f>
        <v>-</v>
      </c>
      <c r="AE18" s="129" t="str">
        <f>VLOOKUP($B$9&amp;"-"&amp;$B18,Database!$1:$1048576,27,FALSE)</f>
        <v>-</v>
      </c>
      <c r="AF18" s="129" t="str">
        <f>VLOOKUP($B$9&amp;"-"&amp;$B18,Database!$1:$1048576,28,FALSE)</f>
        <v>-</v>
      </c>
      <c r="AG18" s="129" t="str">
        <f>VLOOKUP($B$9&amp;"-"&amp;$B18,Database!$1:$1048576,29,FALSE)</f>
        <v>-</v>
      </c>
      <c r="AH18" s="129" t="str">
        <f>VLOOKUP($B$9&amp;"-"&amp;$B18,Database!$1:$1048576,30,FALSE)</f>
        <v>-</v>
      </c>
      <c r="AI18" s="129" t="str">
        <f>VLOOKUP($B$9&amp;"-"&amp;$B18,Database!$1:$1048576,31,FALSE)</f>
        <v>-</v>
      </c>
      <c r="AJ18" s="103"/>
      <c r="AK18" s="129" t="str">
        <f>VLOOKUP($B$9&amp;"-"&amp;$B18,Database!$1:$1048576,32,FALSE)</f>
        <v>-</v>
      </c>
      <c r="AL18" s="129" t="str">
        <f>VLOOKUP($B$9&amp;"-"&amp;$B18,Database!$1:$1048576,33,FALSE)</f>
        <v>-</v>
      </c>
      <c r="AM18" s="129" t="str">
        <f>VLOOKUP($B$9&amp;"-"&amp;$B18,Database!$1:$1048576,34,FALSE)</f>
        <v>-</v>
      </c>
      <c r="AN18" s="129" t="str">
        <f>VLOOKUP($B$9&amp;"-"&amp;$B18,Database!$1:$1048576,35,FALSE)</f>
        <v>-</v>
      </c>
      <c r="AO18" s="129" t="str">
        <f>VLOOKUP($B$9&amp;"-"&amp;$B18,Database!$1:$1048576,36,FALSE)</f>
        <v>-</v>
      </c>
      <c r="AP18" s="129" t="str">
        <f>VLOOKUP($B$9&amp;"-"&amp;$B18,Database!$1:$1048576,37,FALSE)</f>
        <v>-</v>
      </c>
      <c r="AQ18" s="103"/>
      <c r="AR18" s="129" t="str">
        <f>VLOOKUP($B$9&amp;"-"&amp;$B18,Database!$1:$1048576,38,FALSE)</f>
        <v>-</v>
      </c>
      <c r="AS18" s="129" t="str">
        <f>VLOOKUP($B$9&amp;"-"&amp;$B18,Database!$1:$1048576,39,FALSE)</f>
        <v>-</v>
      </c>
      <c r="AT18" s="129" t="str">
        <f>VLOOKUP($B$9&amp;"-"&amp;$B18,Database!$1:$1048576,40,FALSE)</f>
        <v>-</v>
      </c>
      <c r="AU18" s="129" t="str">
        <f>VLOOKUP($B$9&amp;"-"&amp;$B18,Database!$1:$1048576,41,FALSE)</f>
        <v>-</v>
      </c>
      <c r="AV18" s="129" t="str">
        <f>VLOOKUP($B$9&amp;"-"&amp;$B18,Database!$1:$1048576,42,FALSE)</f>
        <v>-</v>
      </c>
      <c r="AW18" s="129" t="str">
        <f>VLOOKUP($B$9&amp;"-"&amp;$B18,Database!$1:$1048576,43,FALSE)</f>
        <v>-</v>
      </c>
      <c r="AX18" s="103"/>
      <c r="AY18" s="129" t="str">
        <f>VLOOKUP($B$9&amp;"-"&amp;$B18,Database!$1:$1048576,44,FALSE)</f>
        <v>-</v>
      </c>
      <c r="AZ18" s="129" t="str">
        <f>VLOOKUP($B$9&amp;"-"&amp;$B18,Database!$1:$1048576,45,FALSE)</f>
        <v>-</v>
      </c>
      <c r="BA18" s="129" t="str">
        <f>VLOOKUP($B$9&amp;"-"&amp;$B18,Database!$1:$1048576,46,FALSE)</f>
        <v>-</v>
      </c>
      <c r="BB18" s="129" t="str">
        <f>VLOOKUP($B$9&amp;"-"&amp;$B18,Database!$1:$1048576,47,FALSE)</f>
        <v>-</v>
      </c>
      <c r="BC18" s="129" t="str">
        <f>VLOOKUP($B$9&amp;"-"&amp;$B18,Database!$1:$1048576,48,FALSE)</f>
        <v>-</v>
      </c>
      <c r="BD18" s="129" t="str">
        <f>VLOOKUP($B$9&amp;"-"&amp;$B18,Database!$1:$1048576,49,FALSE)</f>
        <v>-</v>
      </c>
      <c r="BE18" s="103"/>
      <c r="BF18" s="129" t="str">
        <f>VLOOKUP($B$9&amp;"-"&amp;$B18,Database!$1:$1048576,50,FALSE)</f>
        <v>-</v>
      </c>
      <c r="BG18" s="129" t="str">
        <f>VLOOKUP($B$9&amp;"-"&amp;$B18,Database!$1:$1048576,51,FALSE)</f>
        <v>-</v>
      </c>
      <c r="BH18" s="129" t="str">
        <f>VLOOKUP($B$9&amp;"-"&amp;$B18,Database!$1:$1048576,52,FALSE)</f>
        <v>-</v>
      </c>
      <c r="BI18" s="129" t="str">
        <f>VLOOKUP($B$9&amp;"-"&amp;$B18,Database!$1:$1048576,53,FALSE)</f>
        <v>-</v>
      </c>
      <c r="BJ18" s="129" t="str">
        <f>VLOOKUP($B$9&amp;"-"&amp;$B18,Database!$1:$1048576,54,FALSE)</f>
        <v>-</v>
      </c>
      <c r="BK18" s="129" t="str">
        <f>VLOOKUP($B$9&amp;"-"&amp;$B18,Database!$1:$1048576,55,FALSE)</f>
        <v>-</v>
      </c>
    </row>
    <row r="19" spans="1:63" s="42" customFormat="1">
      <c r="A19" s="84"/>
      <c r="B19" s="124">
        <v>41609</v>
      </c>
      <c r="C19" s="85"/>
      <c r="D19" s="125">
        <f>VLOOKUP($B$9&amp;"-"&amp;$B19,Database!$1:$1048576,10,FALSE)</f>
        <v>135</v>
      </c>
      <c r="E19" s="126"/>
      <c r="F19" s="127">
        <f>VLOOKUP($B$9&amp;"-"&amp;$B19,Database!$1:$1048576,4,FALSE)</f>
        <v>47.610113348170387</v>
      </c>
      <c r="G19" s="127">
        <f>VLOOKUP($B$9&amp;"-"&amp;$B19,Database!$1:$1048576,5,FALSE)</f>
        <v>14.413073857460793</v>
      </c>
      <c r="H19" s="127">
        <f>VLOOKUP($B$9&amp;"-"&amp;$B19,Database!$1:$1048576,6,FALSE)</f>
        <v>16.013663889032657</v>
      </c>
      <c r="I19" s="127">
        <f>VLOOKUP($B$9&amp;"-"&amp;$B19,Database!$1:$1048576,7,FALSE)</f>
        <v>8.8245643759204455</v>
      </c>
      <c r="J19" s="127">
        <f>VLOOKUP($B$9&amp;"-"&amp;$B19,Database!$1:$1048576,8,FALSE)</f>
        <v>10.026654935044768</v>
      </c>
      <c r="K19" s="127">
        <f>VLOOKUP($B$9&amp;"-"&amp;$B19,Database!$1:$1048576,9,FALSE)</f>
        <v>9.0057450442523681</v>
      </c>
      <c r="L19" s="112"/>
      <c r="M19" s="128">
        <f>VLOOKUP($B$9&amp;"-"&amp;$B19,Database!$1:$1048576,12,FALSE)</f>
        <v>54.046115625485214</v>
      </c>
      <c r="N19" s="128">
        <f>VLOOKUP($B$9&amp;"-"&amp;$B19,Database!$1:$1048576,13,FALSE)</f>
        <v>0.51627762538170985</v>
      </c>
      <c r="O19" s="128">
        <f>VLOOKUP($B$9&amp;"-"&amp;$B19,Database!$1:$1048576,14,FALSE)</f>
        <v>8.7534289115470223</v>
      </c>
      <c r="P19" s="128">
        <f>VLOOKUP($B$9&amp;"-"&amp;$B19,Database!$1:$1048576,15,FALSE)</f>
        <v>10.181926401324981</v>
      </c>
      <c r="Q19" s="128">
        <f>VLOOKUP($B$9&amp;"-"&amp;$B19,Database!$1:$1048576,16,FALSE)</f>
        <v>28.155892552145335</v>
      </c>
      <c r="R19" s="128">
        <f>VLOOKUP($B$9&amp;"-"&amp;$B19,Database!$1:$1048576,17,FALSE)</f>
        <v>9.5530769628901204</v>
      </c>
      <c r="S19" s="112"/>
      <c r="T19" s="128">
        <f>VLOOKUP($B$9&amp;"-"&amp;$B19,Database!$1:$1048576,18,FALSE)</f>
        <v>78.084726463433569</v>
      </c>
      <c r="U19" s="128">
        <f>VLOOKUP($B$9&amp;"-"&amp;$B19,Database!$1:$1048576,19,FALSE)</f>
        <v>21.194555147249108</v>
      </c>
      <c r="V19" s="128">
        <f>VLOOKUP($B$9&amp;"-"&amp;$B19,Database!$1:$1048576,20,FALSE)</f>
        <v>24.047668340148029</v>
      </c>
      <c r="W19" s="128">
        <f>VLOOKUP($B$9&amp;"-"&amp;$B19,Database!$1:$1048576,21,FALSE)</f>
        <v>31.866880596242432</v>
      </c>
      <c r="X19" s="128">
        <f>VLOOKUP($B$9&amp;"-"&amp;$B19,Database!$1:$1048576,22,FALSE)</f>
        <v>50.235495057191656</v>
      </c>
      <c r="Y19" s="128">
        <f>VLOOKUP($B$9&amp;"-"&amp;$B19,Database!$1:$1048576,23,FALSE)</f>
        <v>43.956058175042699</v>
      </c>
      <c r="Z19" s="112"/>
      <c r="AA19" s="128">
        <f>VLOOKUP($B$9&amp;"-"&amp;$B19,Database!$1:$1048576,24,FALSE)</f>
        <v>0.3251028806584359</v>
      </c>
      <c r="AB19" s="128">
        <f>VLOOKUP($B$9&amp;"-"&amp;$B19,Database!$1:$1048576,25,FALSE)</f>
        <v>1.4492003519486569</v>
      </c>
      <c r="AC19" s="107"/>
      <c r="AD19" s="129" t="str">
        <f>VLOOKUP($B$9&amp;"-"&amp;$B19,Database!$1:$1048576,26,FALSE)</f>
        <v>-</v>
      </c>
      <c r="AE19" s="129" t="str">
        <f>VLOOKUP($B$9&amp;"-"&amp;$B19,Database!$1:$1048576,27,FALSE)</f>
        <v>-</v>
      </c>
      <c r="AF19" s="129" t="str">
        <f>VLOOKUP($B$9&amp;"-"&amp;$B19,Database!$1:$1048576,28,FALSE)</f>
        <v>-</v>
      </c>
      <c r="AG19" s="129" t="str">
        <f>VLOOKUP($B$9&amp;"-"&amp;$B19,Database!$1:$1048576,29,FALSE)</f>
        <v>-</v>
      </c>
      <c r="AH19" s="129" t="str">
        <f>VLOOKUP($B$9&amp;"-"&amp;$B19,Database!$1:$1048576,30,FALSE)</f>
        <v>-</v>
      </c>
      <c r="AI19" s="129" t="str">
        <f>VLOOKUP($B$9&amp;"-"&amp;$B19,Database!$1:$1048576,31,FALSE)</f>
        <v>-</v>
      </c>
      <c r="AJ19" s="103"/>
      <c r="AK19" s="129" t="str">
        <f>VLOOKUP($B$9&amp;"-"&amp;$B19,Database!$1:$1048576,32,FALSE)</f>
        <v>-</v>
      </c>
      <c r="AL19" s="129" t="str">
        <f>VLOOKUP($B$9&amp;"-"&amp;$B19,Database!$1:$1048576,33,FALSE)</f>
        <v>-</v>
      </c>
      <c r="AM19" s="129" t="str">
        <f>VLOOKUP($B$9&amp;"-"&amp;$B19,Database!$1:$1048576,34,FALSE)</f>
        <v>-</v>
      </c>
      <c r="AN19" s="129" t="str">
        <f>VLOOKUP($B$9&amp;"-"&amp;$B19,Database!$1:$1048576,35,FALSE)</f>
        <v>-</v>
      </c>
      <c r="AO19" s="129" t="str">
        <f>VLOOKUP($B$9&amp;"-"&amp;$B19,Database!$1:$1048576,36,FALSE)</f>
        <v>-</v>
      </c>
      <c r="AP19" s="129" t="str">
        <f>VLOOKUP($B$9&amp;"-"&amp;$B19,Database!$1:$1048576,37,FALSE)</f>
        <v>-</v>
      </c>
      <c r="AQ19" s="103"/>
      <c r="AR19" s="129" t="str">
        <f>VLOOKUP($B$9&amp;"-"&amp;$B19,Database!$1:$1048576,38,FALSE)</f>
        <v>-</v>
      </c>
      <c r="AS19" s="129" t="str">
        <f>VLOOKUP($B$9&amp;"-"&amp;$B19,Database!$1:$1048576,39,FALSE)</f>
        <v>-</v>
      </c>
      <c r="AT19" s="129" t="str">
        <f>VLOOKUP($B$9&amp;"-"&amp;$B19,Database!$1:$1048576,40,FALSE)</f>
        <v>-</v>
      </c>
      <c r="AU19" s="129" t="str">
        <f>VLOOKUP($B$9&amp;"-"&amp;$B19,Database!$1:$1048576,41,FALSE)</f>
        <v>-</v>
      </c>
      <c r="AV19" s="129" t="str">
        <f>VLOOKUP($B$9&amp;"-"&amp;$B19,Database!$1:$1048576,42,FALSE)</f>
        <v>-</v>
      </c>
      <c r="AW19" s="129" t="str">
        <f>VLOOKUP($B$9&amp;"-"&amp;$B19,Database!$1:$1048576,43,FALSE)</f>
        <v>-</v>
      </c>
      <c r="AX19" s="103"/>
      <c r="AY19" s="129" t="str">
        <f>VLOOKUP($B$9&amp;"-"&amp;$B19,Database!$1:$1048576,44,FALSE)</f>
        <v>-</v>
      </c>
      <c r="AZ19" s="129" t="str">
        <f>VLOOKUP($B$9&amp;"-"&amp;$B19,Database!$1:$1048576,45,FALSE)</f>
        <v>-</v>
      </c>
      <c r="BA19" s="129" t="str">
        <f>VLOOKUP($B$9&amp;"-"&amp;$B19,Database!$1:$1048576,46,FALSE)</f>
        <v>-</v>
      </c>
      <c r="BB19" s="129" t="str">
        <f>VLOOKUP($B$9&amp;"-"&amp;$B19,Database!$1:$1048576,47,FALSE)</f>
        <v>-</v>
      </c>
      <c r="BC19" s="129" t="str">
        <f>VLOOKUP($B$9&amp;"-"&amp;$B19,Database!$1:$1048576,48,FALSE)</f>
        <v>-</v>
      </c>
      <c r="BD19" s="129" t="str">
        <f>VLOOKUP($B$9&amp;"-"&amp;$B19,Database!$1:$1048576,49,FALSE)</f>
        <v>-</v>
      </c>
      <c r="BE19" s="103"/>
      <c r="BF19" s="129" t="str">
        <f>VLOOKUP($B$9&amp;"-"&amp;$B19,Database!$1:$1048576,50,FALSE)</f>
        <v>-</v>
      </c>
      <c r="BG19" s="129" t="str">
        <f>VLOOKUP($B$9&amp;"-"&amp;$B19,Database!$1:$1048576,51,FALSE)</f>
        <v>-</v>
      </c>
      <c r="BH19" s="129" t="str">
        <f>VLOOKUP($B$9&amp;"-"&amp;$B19,Database!$1:$1048576,52,FALSE)</f>
        <v>-</v>
      </c>
      <c r="BI19" s="129" t="str">
        <f>VLOOKUP($B$9&amp;"-"&amp;$B19,Database!$1:$1048576,53,FALSE)</f>
        <v>-</v>
      </c>
      <c r="BJ19" s="129" t="str">
        <f>VLOOKUP($B$9&amp;"-"&amp;$B19,Database!$1:$1048576,54,FALSE)</f>
        <v>-</v>
      </c>
      <c r="BK19" s="129" t="str">
        <f>VLOOKUP($B$9&amp;"-"&amp;$B19,Database!$1:$1048576,55,FALSE)</f>
        <v>-</v>
      </c>
    </row>
    <row r="20" spans="1:63" s="42" customFormat="1">
      <c r="A20" s="84"/>
      <c r="B20" s="124">
        <v>41699</v>
      </c>
      <c r="C20" s="85"/>
      <c r="D20" s="125">
        <f>VLOOKUP($B$9&amp;"-"&amp;$B20,Database!$1:$1048576,10,FALSE)</f>
        <v>128</v>
      </c>
      <c r="E20" s="126"/>
      <c r="F20" s="127">
        <f>VLOOKUP($B$9&amp;"-"&amp;$B20,Database!$1:$1048576,4,FALSE)</f>
        <v>46.5075</v>
      </c>
      <c r="G20" s="127">
        <f>VLOOKUP($B$9&amp;"-"&amp;$B20,Database!$1:$1048576,5,FALSE)</f>
        <v>23.287500000000001</v>
      </c>
      <c r="H20" s="127">
        <f>VLOOKUP($B$9&amp;"-"&amp;$B20,Database!$1:$1048576,6,FALSE)</f>
        <v>1.83</v>
      </c>
      <c r="I20" s="127">
        <f>VLOOKUP($B$9&amp;"-"&amp;$B20,Database!$1:$1048576,7,FALSE)</f>
        <v>-13.122802869999999</v>
      </c>
      <c r="J20" s="127">
        <f>VLOOKUP($B$9&amp;"-"&amp;$B20,Database!$1:$1048576,8,FALSE)</f>
        <v>9.2162500000000005</v>
      </c>
      <c r="K20" s="127">
        <f>VLOOKUP($B$9&amp;"-"&amp;$B20,Database!$1:$1048576,9,FALSE)</f>
        <v>8.4924999999999997</v>
      </c>
      <c r="L20" s="112"/>
      <c r="M20" s="128">
        <f>VLOOKUP($B$9&amp;"-"&amp;$B20,Database!$1:$1048576,12,FALSE)</f>
        <v>38.799999999999997</v>
      </c>
      <c r="N20" s="128">
        <f>VLOOKUP($B$9&amp;"-"&amp;$B20,Database!$1:$1048576,13,FALSE)</f>
        <v>-9.9</v>
      </c>
      <c r="O20" s="128">
        <f>VLOOKUP($B$9&amp;"-"&amp;$B20,Database!$1:$1048576,14,FALSE)</f>
        <v>3.2</v>
      </c>
      <c r="P20" s="128">
        <f>VLOOKUP($B$9&amp;"-"&amp;$B20,Database!$1:$1048576,15,FALSE)</f>
        <v>9.1999999999999993</v>
      </c>
      <c r="Q20" s="128">
        <f>VLOOKUP($B$9&amp;"-"&amp;$B20,Database!$1:$1048576,16,FALSE)</f>
        <v>35.299999999999997</v>
      </c>
      <c r="R20" s="128">
        <f>VLOOKUP($B$9&amp;"-"&amp;$B20,Database!$1:$1048576,17,FALSE)</f>
        <v>9.8000000000000007</v>
      </c>
      <c r="S20" s="112"/>
      <c r="T20" s="128">
        <f>VLOOKUP($B$9&amp;"-"&amp;$B20,Database!$1:$1048576,18,FALSE)</f>
        <v>74.88</v>
      </c>
      <c r="U20" s="128">
        <f>VLOOKUP($B$9&amp;"-"&amp;$B20,Database!$1:$1048576,19,FALSE)</f>
        <v>9.2950000000000035</v>
      </c>
      <c r="V20" s="128">
        <f>VLOOKUP($B$9&amp;"-"&amp;$B20,Database!$1:$1048576,20,FALSE)</f>
        <v>16.965</v>
      </c>
      <c r="W20" s="128">
        <f>VLOOKUP($B$9&amp;"-"&amp;$B20,Database!$1:$1048576,21,FALSE)</f>
        <v>30.482500000000002</v>
      </c>
      <c r="X20" s="128">
        <f>VLOOKUP($B$9&amp;"-"&amp;$B20,Database!$1:$1048576,22,FALSE)</f>
        <v>56.8</v>
      </c>
      <c r="Y20" s="128">
        <f>VLOOKUP($B$9&amp;"-"&amp;$B20,Database!$1:$1048576,23,FALSE)</f>
        <v>51.344999999999999</v>
      </c>
      <c r="Z20" s="112"/>
      <c r="AA20" s="128">
        <f>VLOOKUP($B$9&amp;"-"&amp;$B20,Database!$1:$1048576,24,FALSE)</f>
        <v>1.9763456930093533</v>
      </c>
      <c r="AB20" s="128">
        <f>VLOOKUP($B$9&amp;"-"&amp;$B20,Database!$1:$1048576,25,FALSE)</f>
        <v>3.92</v>
      </c>
      <c r="AC20" s="107"/>
      <c r="AD20" s="129" t="str">
        <f>VLOOKUP($B$9&amp;"-"&amp;$B20,Database!$1:$1048576,26,FALSE)</f>
        <v>-</v>
      </c>
      <c r="AE20" s="129" t="str">
        <f>VLOOKUP($B$9&amp;"-"&amp;$B20,Database!$1:$1048576,27,FALSE)</f>
        <v>-</v>
      </c>
      <c r="AF20" s="129" t="str">
        <f>VLOOKUP($B$9&amp;"-"&amp;$B20,Database!$1:$1048576,28,FALSE)</f>
        <v>-</v>
      </c>
      <c r="AG20" s="129" t="str">
        <f>VLOOKUP($B$9&amp;"-"&amp;$B20,Database!$1:$1048576,29,FALSE)</f>
        <v>-</v>
      </c>
      <c r="AH20" s="129" t="str">
        <f>VLOOKUP($B$9&amp;"-"&amp;$B20,Database!$1:$1048576,30,FALSE)</f>
        <v>-</v>
      </c>
      <c r="AI20" s="129" t="str">
        <f>VLOOKUP($B$9&amp;"-"&amp;$B20,Database!$1:$1048576,31,FALSE)</f>
        <v>-</v>
      </c>
      <c r="AJ20" s="103"/>
      <c r="AK20" s="129" t="str">
        <f>VLOOKUP($B$9&amp;"-"&amp;$B20,Database!$1:$1048576,32,FALSE)</f>
        <v>-</v>
      </c>
      <c r="AL20" s="129" t="str">
        <f>VLOOKUP($B$9&amp;"-"&amp;$B20,Database!$1:$1048576,33,FALSE)</f>
        <v>-</v>
      </c>
      <c r="AM20" s="129" t="str">
        <f>VLOOKUP($B$9&amp;"-"&amp;$B20,Database!$1:$1048576,34,FALSE)</f>
        <v>-</v>
      </c>
      <c r="AN20" s="129" t="str">
        <f>VLOOKUP($B$9&amp;"-"&amp;$B20,Database!$1:$1048576,35,FALSE)</f>
        <v>-</v>
      </c>
      <c r="AO20" s="129" t="str">
        <f>VLOOKUP($B$9&amp;"-"&amp;$B20,Database!$1:$1048576,36,FALSE)</f>
        <v>-</v>
      </c>
      <c r="AP20" s="129" t="str">
        <f>VLOOKUP($B$9&amp;"-"&amp;$B20,Database!$1:$1048576,37,FALSE)</f>
        <v>-</v>
      </c>
      <c r="AQ20" s="103"/>
      <c r="AR20" s="129" t="str">
        <f>VLOOKUP($B$9&amp;"-"&amp;$B20,Database!$1:$1048576,38,FALSE)</f>
        <v>-</v>
      </c>
      <c r="AS20" s="129" t="str">
        <f>VLOOKUP($B$9&amp;"-"&amp;$B20,Database!$1:$1048576,39,FALSE)</f>
        <v>-</v>
      </c>
      <c r="AT20" s="129" t="str">
        <f>VLOOKUP($B$9&amp;"-"&amp;$B20,Database!$1:$1048576,40,FALSE)</f>
        <v>-</v>
      </c>
      <c r="AU20" s="129" t="str">
        <f>VLOOKUP($B$9&amp;"-"&amp;$B20,Database!$1:$1048576,41,FALSE)</f>
        <v>-</v>
      </c>
      <c r="AV20" s="129" t="str">
        <f>VLOOKUP($B$9&amp;"-"&amp;$B20,Database!$1:$1048576,42,FALSE)</f>
        <v>-</v>
      </c>
      <c r="AW20" s="129" t="str">
        <f>VLOOKUP($B$9&amp;"-"&amp;$B20,Database!$1:$1048576,43,FALSE)</f>
        <v>-</v>
      </c>
      <c r="AX20" s="103"/>
      <c r="AY20" s="129" t="str">
        <f>VLOOKUP($B$9&amp;"-"&amp;$B20,Database!$1:$1048576,44,FALSE)</f>
        <v>-</v>
      </c>
      <c r="AZ20" s="129" t="str">
        <f>VLOOKUP($B$9&amp;"-"&amp;$B20,Database!$1:$1048576,45,FALSE)</f>
        <v>-</v>
      </c>
      <c r="BA20" s="129" t="str">
        <f>VLOOKUP($B$9&amp;"-"&amp;$B20,Database!$1:$1048576,46,FALSE)</f>
        <v>-</v>
      </c>
      <c r="BB20" s="129" t="str">
        <f>VLOOKUP($B$9&amp;"-"&amp;$B20,Database!$1:$1048576,47,FALSE)</f>
        <v>-</v>
      </c>
      <c r="BC20" s="129" t="str">
        <f>VLOOKUP($B$9&amp;"-"&amp;$B20,Database!$1:$1048576,48,FALSE)</f>
        <v>-</v>
      </c>
      <c r="BD20" s="129" t="str">
        <f>VLOOKUP($B$9&amp;"-"&amp;$B20,Database!$1:$1048576,49,FALSE)</f>
        <v>-</v>
      </c>
      <c r="BE20" s="103"/>
      <c r="BF20" s="129" t="str">
        <f>VLOOKUP($B$9&amp;"-"&amp;$B20,Database!$1:$1048576,50,FALSE)</f>
        <v>-</v>
      </c>
      <c r="BG20" s="129" t="str">
        <f>VLOOKUP($B$9&amp;"-"&amp;$B20,Database!$1:$1048576,51,FALSE)</f>
        <v>-</v>
      </c>
      <c r="BH20" s="129" t="str">
        <f>VLOOKUP($B$9&amp;"-"&amp;$B20,Database!$1:$1048576,52,FALSE)</f>
        <v>-</v>
      </c>
      <c r="BI20" s="129" t="str">
        <f>VLOOKUP($B$9&amp;"-"&amp;$B20,Database!$1:$1048576,53,FALSE)</f>
        <v>-</v>
      </c>
      <c r="BJ20" s="129" t="str">
        <f>VLOOKUP($B$9&amp;"-"&amp;$B20,Database!$1:$1048576,54,FALSE)</f>
        <v>-</v>
      </c>
      <c r="BK20" s="129" t="str">
        <f>VLOOKUP($B$9&amp;"-"&amp;$B20,Database!$1:$1048576,55,FALSE)</f>
        <v>-</v>
      </c>
    </row>
    <row r="21" spans="1:63" s="42" customFormat="1">
      <c r="A21" s="84"/>
      <c r="B21" s="124">
        <v>41791</v>
      </c>
      <c r="C21" s="85"/>
      <c r="D21" s="125">
        <f>VLOOKUP($B$9&amp;"-"&amp;$B21,Database!$1:$1048576,10,FALSE)</f>
        <v>123</v>
      </c>
      <c r="E21" s="126"/>
      <c r="F21" s="127">
        <f>VLOOKUP($B$9&amp;"-"&amp;$B21,Database!$1:$1048576,4,FALSE)</f>
        <v>40.193771626297583</v>
      </c>
      <c r="G21" s="127">
        <f>VLOOKUP($B$9&amp;"-"&amp;$B21,Database!$1:$1048576,5,FALSE)</f>
        <v>16.465974625144174</v>
      </c>
      <c r="H21" s="127">
        <f>VLOOKUP($B$9&amp;"-"&amp;$B21,Database!$1:$1048576,6,FALSE)</f>
        <v>-2.8189158016147631</v>
      </c>
      <c r="I21" s="127">
        <f>VLOOKUP($B$9&amp;"-"&amp;$B21,Database!$1:$1048576,7,FALSE)</f>
        <v>-9.2002687122123454</v>
      </c>
      <c r="J21" s="127">
        <f>VLOOKUP($B$9&amp;"-"&amp;$B21,Database!$1:$1048576,8,FALSE)</f>
        <v>6.7466359092656667</v>
      </c>
      <c r="K21" s="127">
        <f>VLOOKUP($B$9&amp;"-"&amp;$B21,Database!$1:$1048576,9,FALSE)</f>
        <v>3.652441368704344</v>
      </c>
      <c r="L21" s="112"/>
      <c r="M21" s="128">
        <f>VLOOKUP($B$9&amp;"-"&amp;$B21,Database!$1:$1048576,12,FALSE)</f>
        <v>12.264513648596692</v>
      </c>
      <c r="N21" s="128">
        <f>VLOOKUP($B$9&amp;"-"&amp;$B21,Database!$1:$1048576,13,FALSE)</f>
        <v>-16.978085351787776</v>
      </c>
      <c r="O21" s="128">
        <f>VLOOKUP($B$9&amp;"-"&amp;$B21,Database!$1:$1048576,14,FALSE)</f>
        <v>2.7066512879661673</v>
      </c>
      <c r="P21" s="128">
        <f>VLOOKUP($B$9&amp;"-"&amp;$B21,Database!$1:$1048576,15,FALSE)</f>
        <v>8.3921568627450984</v>
      </c>
      <c r="Q21" s="128">
        <f>VLOOKUP($B$9&amp;"-"&amp;$B21,Database!$1:$1048576,16,FALSE)</f>
        <v>24.895040369088811</v>
      </c>
      <c r="R21" s="128">
        <f>VLOOKUP($B$9&amp;"-"&amp;$B21,Database!$1:$1048576,17,FALSE)</f>
        <v>7.9123414071510956</v>
      </c>
      <c r="S21" s="112"/>
      <c r="T21" s="128">
        <f>VLOOKUP($B$9&amp;"-"&amp;$B21,Database!$1:$1048576,18,FALSE)</f>
        <v>59.069588619761632</v>
      </c>
      <c r="U21" s="128">
        <f>VLOOKUP($B$9&amp;"-"&amp;$B21,Database!$1:$1048576,19,FALSE)</f>
        <v>9.6332179930795849</v>
      </c>
      <c r="V21" s="128">
        <f>VLOOKUP($B$9&amp;"-"&amp;$B21,Database!$1:$1048576,20,FALSE)</f>
        <v>20.896578239138794</v>
      </c>
      <c r="W21" s="128">
        <f>VLOOKUP($B$9&amp;"-"&amp;$B21,Database!$1:$1048576,21,FALSE)</f>
        <v>41.084198385236448</v>
      </c>
      <c r="X21" s="128">
        <f>VLOOKUP($B$9&amp;"-"&amp;$B21,Database!$1:$1048576,22,FALSE)</f>
        <v>54.806612841214907</v>
      </c>
      <c r="Y21" s="128">
        <f>VLOOKUP($B$9&amp;"-"&amp;$B21,Database!$1:$1048576,23,FALSE)</f>
        <v>42.660515186466753</v>
      </c>
      <c r="Z21" s="112"/>
      <c r="AA21" s="128">
        <f>VLOOKUP($B$9&amp;"-"&amp;$B21,Database!$1:$1048576,24,FALSE)</f>
        <v>0.83660130718954262</v>
      </c>
      <c r="AB21" s="128">
        <f>VLOOKUP($B$9&amp;"-"&amp;$B21,Database!$1:$1048576,25,FALSE)</f>
        <v>3.2725874663590933</v>
      </c>
      <c r="AC21" s="107"/>
      <c r="AD21" s="129" t="str">
        <f>VLOOKUP($B$9&amp;"-"&amp;$B21,Database!$1:$1048576,26,FALSE)</f>
        <v>-</v>
      </c>
      <c r="AE21" s="129">
        <f>VLOOKUP($B$9&amp;"-"&amp;$B21,Database!$1:$1048576,27,FALSE)</f>
        <v>0.3135593220338983</v>
      </c>
      <c r="AF21" s="129">
        <f>VLOOKUP($B$9&amp;"-"&amp;$B21,Database!$1:$1048576,28,FALSE)</f>
        <v>0.2076271186440678</v>
      </c>
      <c r="AG21" s="129">
        <f>VLOOKUP($B$9&amp;"-"&amp;$B21,Database!$1:$1048576,29,FALSE)</f>
        <v>5.5084745762711863E-2</v>
      </c>
      <c r="AH21" s="129">
        <f>VLOOKUP($B$9&amp;"-"&amp;$B21,Database!$1:$1048576,30,FALSE)</f>
        <v>0</v>
      </c>
      <c r="AI21" s="129">
        <f>VLOOKUP($B$9&amp;"-"&amp;$B21,Database!$1:$1048576,31,FALSE)</f>
        <v>0</v>
      </c>
      <c r="AJ21" s="103"/>
      <c r="AK21" s="129" t="str">
        <f>VLOOKUP($B$9&amp;"-"&amp;$B21,Database!$1:$1048576,32,FALSE)</f>
        <v>-</v>
      </c>
      <c r="AL21" s="129" t="str">
        <f>VLOOKUP($B$9&amp;"-"&amp;$B21,Database!$1:$1048576,33,FALSE)</f>
        <v>-</v>
      </c>
      <c r="AM21" s="129" t="str">
        <f>VLOOKUP($B$9&amp;"-"&amp;$B21,Database!$1:$1048576,34,FALSE)</f>
        <v>-</v>
      </c>
      <c r="AN21" s="129" t="str">
        <f>VLOOKUP($B$9&amp;"-"&amp;$B21,Database!$1:$1048576,35,FALSE)</f>
        <v>-</v>
      </c>
      <c r="AO21" s="129" t="str">
        <f>VLOOKUP($B$9&amp;"-"&amp;$B21,Database!$1:$1048576,36,FALSE)</f>
        <v>-</v>
      </c>
      <c r="AP21" s="129" t="str">
        <f>VLOOKUP($B$9&amp;"-"&amp;$B21,Database!$1:$1048576,37,FALSE)</f>
        <v>-</v>
      </c>
      <c r="AQ21" s="103"/>
      <c r="AR21" s="129" t="str">
        <f>VLOOKUP($B$9&amp;"-"&amp;$B21,Database!$1:$1048576,38,FALSE)</f>
        <v>-</v>
      </c>
      <c r="AS21" s="129" t="str">
        <f>VLOOKUP($B$9&amp;"-"&amp;$B21,Database!$1:$1048576,39,FALSE)</f>
        <v>-</v>
      </c>
      <c r="AT21" s="129" t="str">
        <f>VLOOKUP($B$9&amp;"-"&amp;$B21,Database!$1:$1048576,40,FALSE)</f>
        <v>-</v>
      </c>
      <c r="AU21" s="129" t="str">
        <f>VLOOKUP($B$9&amp;"-"&amp;$B21,Database!$1:$1048576,41,FALSE)</f>
        <v>-</v>
      </c>
      <c r="AV21" s="129" t="str">
        <f>VLOOKUP($B$9&amp;"-"&amp;$B21,Database!$1:$1048576,42,FALSE)</f>
        <v>-</v>
      </c>
      <c r="AW21" s="129" t="str">
        <f>VLOOKUP($B$9&amp;"-"&amp;$B21,Database!$1:$1048576,43,FALSE)</f>
        <v>-</v>
      </c>
      <c r="AX21" s="103"/>
      <c r="AY21" s="129" t="str">
        <f>VLOOKUP($B$9&amp;"-"&amp;$B21,Database!$1:$1048576,44,FALSE)</f>
        <v>-</v>
      </c>
      <c r="AZ21" s="129" t="str">
        <f>VLOOKUP($B$9&amp;"-"&amp;$B21,Database!$1:$1048576,45,FALSE)</f>
        <v>-</v>
      </c>
      <c r="BA21" s="129" t="str">
        <f>VLOOKUP($B$9&amp;"-"&amp;$B21,Database!$1:$1048576,46,FALSE)</f>
        <v>-</v>
      </c>
      <c r="BB21" s="129" t="str">
        <f>VLOOKUP($B$9&amp;"-"&amp;$B21,Database!$1:$1048576,47,FALSE)</f>
        <v>-</v>
      </c>
      <c r="BC21" s="129" t="str">
        <f>VLOOKUP($B$9&amp;"-"&amp;$B21,Database!$1:$1048576,48,FALSE)</f>
        <v>-</v>
      </c>
      <c r="BD21" s="129" t="str">
        <f>VLOOKUP($B$9&amp;"-"&amp;$B21,Database!$1:$1048576,49,FALSE)</f>
        <v>-</v>
      </c>
      <c r="BE21" s="103"/>
      <c r="BF21" s="129" t="str">
        <f>VLOOKUP($B$9&amp;"-"&amp;$B21,Database!$1:$1048576,50,FALSE)</f>
        <v>-</v>
      </c>
      <c r="BG21" s="129" t="str">
        <f>VLOOKUP($B$9&amp;"-"&amp;$B21,Database!$1:$1048576,51,FALSE)</f>
        <v>-</v>
      </c>
      <c r="BH21" s="129" t="str">
        <f>VLOOKUP($B$9&amp;"-"&amp;$B21,Database!$1:$1048576,52,FALSE)</f>
        <v>-</v>
      </c>
      <c r="BI21" s="129" t="str">
        <f>VLOOKUP($B$9&amp;"-"&amp;$B21,Database!$1:$1048576,53,FALSE)</f>
        <v>-</v>
      </c>
      <c r="BJ21" s="129" t="str">
        <f>VLOOKUP($B$9&amp;"-"&amp;$B21,Database!$1:$1048576,54,FALSE)</f>
        <v>-</v>
      </c>
      <c r="BK21" s="129" t="str">
        <f>VLOOKUP($B$9&amp;"-"&amp;$B21,Database!$1:$1048576,55,FALSE)</f>
        <v>-</v>
      </c>
    </row>
    <row r="22" spans="1:63" s="42" customFormat="1">
      <c r="A22" s="84"/>
      <c r="B22" s="124">
        <v>41883</v>
      </c>
      <c r="C22" s="85"/>
      <c r="D22" s="125">
        <f>VLOOKUP($B$9&amp;"-"&amp;$B22,Database!$1:$1048576,10,FALSE)</f>
        <v>115</v>
      </c>
      <c r="E22" s="126"/>
      <c r="F22" s="127">
        <f>VLOOKUP($B$9&amp;"-"&amp;$B22,Database!$1:$1048576,4,FALSE)</f>
        <v>34.12742382271469</v>
      </c>
      <c r="G22" s="127">
        <f>VLOOKUP($B$9&amp;"-"&amp;$B22,Database!$1:$1048576,5,FALSE)</f>
        <v>10.889504462911667</v>
      </c>
      <c r="H22" s="127">
        <f>VLOOKUP($B$9&amp;"-"&amp;$B22,Database!$1:$1048576,6,FALSE)</f>
        <v>-7.5493998153277939</v>
      </c>
      <c r="I22" s="127">
        <f>VLOOKUP($B$9&amp;"-"&amp;$B22,Database!$1:$1048576,7,FALSE)</f>
        <v>-16.949893243766308</v>
      </c>
      <c r="J22" s="127">
        <f>VLOOKUP($B$9&amp;"-"&amp;$B22,Database!$1:$1048576,8,FALSE)</f>
        <v>6.8698060941828256</v>
      </c>
      <c r="K22" s="127">
        <f>VLOOKUP($B$9&amp;"-"&amp;$B22,Database!$1:$1048576,9,FALSE)</f>
        <v>2.1274238227146816</v>
      </c>
      <c r="L22" s="112"/>
      <c r="M22" s="128">
        <f>VLOOKUP($B$9&amp;"-"&amp;$B22,Database!$1:$1048576,12,FALSE)</f>
        <v>8.8408741151123422</v>
      </c>
      <c r="N22" s="128">
        <f>VLOOKUP($B$9&amp;"-"&amp;$B22,Database!$1:$1048576,13,FALSE)</f>
        <v>-21.668205601723603</v>
      </c>
      <c r="O22" s="128">
        <f>VLOOKUP($B$9&amp;"-"&amp;$B22,Database!$1:$1048576,14,FALSE)</f>
        <v>2.6395814096645114</v>
      </c>
      <c r="P22" s="128">
        <f>VLOOKUP($B$9&amp;"-"&amp;$B22,Database!$1:$1048576,15,FALSE)</f>
        <v>8.4764542936288105</v>
      </c>
      <c r="Q22" s="128">
        <f>VLOOKUP($B$9&amp;"-"&amp;$B22,Database!$1:$1048576,16,FALSE)</f>
        <v>20.5983379501385</v>
      </c>
      <c r="R22" s="128">
        <f>VLOOKUP($B$9&amp;"-"&amp;$B22,Database!$1:$1048576,17,FALSE)</f>
        <v>4.7534626038781171</v>
      </c>
      <c r="S22" s="112"/>
      <c r="T22" s="128">
        <f>VLOOKUP($B$9&amp;"-"&amp;$B22,Database!$1:$1048576,18,FALSE)</f>
        <v>47.511234225915658</v>
      </c>
      <c r="U22" s="128">
        <f>VLOOKUP($B$9&amp;"-"&amp;$B22,Database!$1:$1048576,19,FALSE)</f>
        <v>6.9781471221914444</v>
      </c>
      <c r="V22" s="128">
        <f>VLOOKUP($B$9&amp;"-"&amp;$B22,Database!$1:$1048576,20,FALSE)</f>
        <v>23.647891658971986</v>
      </c>
      <c r="W22" s="128">
        <f>VLOOKUP($B$9&amp;"-"&amp;$B22,Database!$1:$1048576,21,FALSE)</f>
        <v>36.368113265620188</v>
      </c>
      <c r="X22" s="128">
        <f>VLOOKUP($B$9&amp;"-"&amp;$B22,Database!$1:$1048576,22,FALSE)</f>
        <v>55.937211449676823</v>
      </c>
      <c r="Y22" s="128">
        <f>VLOOKUP($B$9&amp;"-"&amp;$B22,Database!$1:$1048576,23,FALSE)</f>
        <v>39.544475223145582</v>
      </c>
      <c r="Z22" s="112"/>
      <c r="AA22" s="128">
        <f>VLOOKUP($B$9&amp;"-"&amp;$B22,Database!$1:$1048576,24,FALSE)</f>
        <v>-0.47882231404958669</v>
      </c>
      <c r="AB22" s="128">
        <f>VLOOKUP($B$9&amp;"-"&amp;$B22,Database!$1:$1048576,25,FALSE)</f>
        <v>-9.8897399208820819E-2</v>
      </c>
      <c r="AC22" s="107"/>
      <c r="AD22" s="129" t="str">
        <f>VLOOKUP($B$9&amp;"-"&amp;$B22,Database!$1:$1048576,26,FALSE)</f>
        <v>-</v>
      </c>
      <c r="AE22" s="129">
        <f>VLOOKUP($B$9&amp;"-"&amp;$B22,Database!$1:$1048576,27,FALSE)</f>
        <v>0.27615062761506276</v>
      </c>
      <c r="AF22" s="129">
        <f>VLOOKUP($B$9&amp;"-"&amp;$B22,Database!$1:$1048576,28,FALSE)</f>
        <v>0.17154811715481172</v>
      </c>
      <c r="AG22" s="129">
        <f>VLOOKUP($B$9&amp;"-"&amp;$B22,Database!$1:$1048576,29,FALSE)</f>
        <v>6.2761506276150625E-2</v>
      </c>
      <c r="AH22" s="129">
        <f>VLOOKUP($B$9&amp;"-"&amp;$B22,Database!$1:$1048576,30,FALSE)</f>
        <v>2.5104602510460251E-2</v>
      </c>
      <c r="AI22" s="129">
        <f>VLOOKUP($B$9&amp;"-"&amp;$B22,Database!$1:$1048576,31,FALSE)</f>
        <v>0</v>
      </c>
      <c r="AJ22" s="130"/>
      <c r="AK22" s="129" t="str">
        <f>VLOOKUP($B$9&amp;"-"&amp;$B22,Database!$1:$1048576,32,FALSE)</f>
        <v>-</v>
      </c>
      <c r="AL22" s="129">
        <f>VLOOKUP($B$9&amp;"-"&amp;$B22,Database!$1:$1048576,33,FALSE)</f>
        <v>0.22123893805309736</v>
      </c>
      <c r="AM22" s="129">
        <f>VLOOKUP($B$9&amp;"-"&amp;$B22,Database!$1:$1048576,34,FALSE)</f>
        <v>0.15486725663716813</v>
      </c>
      <c r="AN22" s="129">
        <f>VLOOKUP($B$9&amp;"-"&amp;$B22,Database!$1:$1048576,35,FALSE)</f>
        <v>4.4247787610619468E-2</v>
      </c>
      <c r="AO22" s="129">
        <f>VLOOKUP($B$9&amp;"-"&amp;$B22,Database!$1:$1048576,36,FALSE)</f>
        <v>3.0973451327433628E-2</v>
      </c>
      <c r="AP22" s="129">
        <f>VLOOKUP($B$9&amp;"-"&amp;$B22,Database!$1:$1048576,37,FALSE)</f>
        <v>0</v>
      </c>
      <c r="AQ22" s="103"/>
      <c r="AR22" s="129" t="str">
        <f>VLOOKUP($B$9&amp;"-"&amp;$B22,Database!$1:$1048576,38,FALSE)</f>
        <v>-</v>
      </c>
      <c r="AS22" s="129">
        <f>VLOOKUP($B$9&amp;"-"&amp;$B22,Database!$1:$1048576,39,FALSE)</f>
        <v>0.20627802690582961</v>
      </c>
      <c r="AT22" s="129">
        <f>VLOOKUP($B$9&amp;"-"&amp;$B22,Database!$1:$1048576,40,FALSE)</f>
        <v>0.13004484304932734</v>
      </c>
      <c r="AU22" s="129">
        <f>VLOOKUP($B$9&amp;"-"&amp;$B22,Database!$1:$1048576,41,FALSE)</f>
        <v>6.2780269058295965E-2</v>
      </c>
      <c r="AV22" s="129">
        <f>VLOOKUP($B$9&amp;"-"&amp;$B22,Database!$1:$1048576,42,FALSE)</f>
        <v>3.5874439461883408E-2</v>
      </c>
      <c r="AW22" s="129">
        <f>VLOOKUP($B$9&amp;"-"&amp;$B22,Database!$1:$1048576,43,FALSE)</f>
        <v>0</v>
      </c>
      <c r="AX22" s="103"/>
      <c r="AY22" s="129" t="str">
        <f>VLOOKUP($B$9&amp;"-"&amp;$B22,Database!$1:$1048576,44,FALSE)</f>
        <v>-</v>
      </c>
      <c r="AZ22" s="129">
        <f>VLOOKUP($B$9&amp;"-"&amp;$B22,Database!$1:$1048576,45,FALSE)</f>
        <v>0.23853211009174313</v>
      </c>
      <c r="BA22" s="129">
        <f>VLOOKUP($B$9&amp;"-"&amp;$B22,Database!$1:$1048576,46,FALSE)</f>
        <v>0.11009174311926606</v>
      </c>
      <c r="BB22" s="129">
        <f>VLOOKUP($B$9&amp;"-"&amp;$B22,Database!$1:$1048576,47,FALSE)</f>
        <v>3.669724770642202E-2</v>
      </c>
      <c r="BC22" s="129">
        <f>VLOOKUP($B$9&amp;"-"&amp;$B22,Database!$1:$1048576,48,FALSE)</f>
        <v>1.834862385321101E-2</v>
      </c>
      <c r="BD22" s="129">
        <f>VLOOKUP($B$9&amp;"-"&amp;$B22,Database!$1:$1048576,49,FALSE)</f>
        <v>0</v>
      </c>
      <c r="BE22" s="130"/>
      <c r="BF22" s="129" t="str">
        <f>VLOOKUP($B$9&amp;"-"&amp;$B22,Database!$1:$1048576,50,FALSE)</f>
        <v>-</v>
      </c>
      <c r="BG22" s="129">
        <f>VLOOKUP($B$9&amp;"-"&amp;$B22,Database!$1:$1048576,51,FALSE)</f>
        <v>0.19266055045871561</v>
      </c>
      <c r="BH22" s="129">
        <f>VLOOKUP($B$9&amp;"-"&amp;$B22,Database!$1:$1048576,52,FALSE)</f>
        <v>0.15137614678899083</v>
      </c>
      <c r="BI22" s="129">
        <f>VLOOKUP($B$9&amp;"-"&amp;$B22,Database!$1:$1048576,53,FALSE)</f>
        <v>5.0458715596330278E-2</v>
      </c>
      <c r="BJ22" s="129">
        <f>VLOOKUP($B$9&amp;"-"&amp;$B22,Database!$1:$1048576,54,FALSE)</f>
        <v>3.2110091743119268E-2</v>
      </c>
      <c r="BK22" s="129">
        <f>VLOOKUP($B$9&amp;"-"&amp;$B22,Database!$1:$1048576,55,FALSE)</f>
        <v>9.1743119266055051E-3</v>
      </c>
    </row>
    <row r="23" spans="1:63">
      <c r="A23" s="84"/>
      <c r="B23" s="124">
        <v>41974</v>
      </c>
      <c r="C23" s="84"/>
      <c r="D23" s="125">
        <f>VLOOKUP($B$9&amp;"-"&amp;$B23,Database!$1:$1048576,10,FALSE)</f>
        <v>113</v>
      </c>
      <c r="E23" s="84"/>
      <c r="F23" s="127">
        <f>VLOOKUP($B$9&amp;"-"&amp;$B23,Database!$1:$1048576,4,FALSE)</f>
        <v>42.86980609418282</v>
      </c>
      <c r="G23" s="127">
        <f>VLOOKUP($B$9&amp;"-"&amp;$B23,Database!$1:$1048576,5,FALSE)</f>
        <v>13.324715297014469</v>
      </c>
      <c r="H23" s="127">
        <f>VLOOKUP($B$9&amp;"-"&amp;$B23,Database!$1:$1048576,6,FALSE)</f>
        <v>-15.345029239766081</v>
      </c>
      <c r="I23" s="127">
        <f>VLOOKUP($B$9&amp;"-"&amp;$B23,Database!$1:$1048576,7,FALSE)</f>
        <v>-23.563033128347548</v>
      </c>
      <c r="J23" s="127">
        <f>VLOOKUP($B$9&amp;"-"&amp;$B23,Database!$1:$1048576,8,FALSE)</f>
        <v>5.0415512465373959</v>
      </c>
      <c r="K23" s="127">
        <f>VLOOKUP($B$9&amp;"-"&amp;$B23,Database!$1:$1048576,9,FALSE)</f>
        <v>0.40258541089566041</v>
      </c>
      <c r="L23" s="112"/>
      <c r="M23" s="128">
        <f>VLOOKUP($B$9&amp;"-"&amp;$B23,Database!$1:$1048576,12,FALSE)</f>
        <v>1.9944598337950137</v>
      </c>
      <c r="N23" s="128">
        <f>VLOOKUP($B$9&amp;"-"&amp;$B23,Database!$1:$1048576,13,FALSE)</f>
        <v>-30.921514312096026</v>
      </c>
      <c r="O23" s="128">
        <f>VLOOKUP($B$9&amp;"-"&amp;$B23,Database!$1:$1048576,14,FALSE)</f>
        <v>-4.673437980917206</v>
      </c>
      <c r="P23" s="128">
        <f>VLOOKUP($B$9&amp;"-"&amp;$B23,Database!$1:$1048576,15,FALSE)</f>
        <v>11.135734072022162</v>
      </c>
      <c r="Q23" s="128">
        <f>VLOOKUP($B$9&amp;"-"&amp;$B23,Database!$1:$1048576,16,FALSE)</f>
        <v>22.662973222530006</v>
      </c>
      <c r="R23" s="128">
        <f>VLOOKUP($B$9&amp;"-"&amp;$B23,Database!$1:$1048576,17,FALSE)</f>
        <v>6.5115420129270536</v>
      </c>
      <c r="S23" s="112"/>
      <c r="T23" s="128">
        <f>VLOOKUP($B$9&amp;"-"&amp;$B23,Database!$1:$1048576,18,FALSE)</f>
        <v>33.179439827639271</v>
      </c>
      <c r="U23" s="128">
        <f>VLOOKUP($B$9&amp;"-"&amp;$B23,Database!$1:$1048576,19,FALSE)</f>
        <v>-3.7057556171129566</v>
      </c>
      <c r="V23" s="128">
        <f>VLOOKUP($B$9&amp;"-"&amp;$B23,Database!$1:$1048576,20,FALSE)</f>
        <v>12.397660818713451</v>
      </c>
      <c r="W23" s="128">
        <f>VLOOKUP($B$9&amp;"-"&amp;$B23,Database!$1:$1048576,21,FALSE)</f>
        <v>43.183748845798704</v>
      </c>
      <c r="X23" s="128">
        <f>VLOOKUP($B$9&amp;"-"&amp;$B23,Database!$1:$1048576,22,FALSE)</f>
        <v>58.451215758694985</v>
      </c>
      <c r="Y23" s="128">
        <f>VLOOKUP($B$9&amp;"-"&amp;$B23,Database!$1:$1048576,23,FALSE)</f>
        <v>34.890735610957222</v>
      </c>
      <c r="Z23" s="112"/>
      <c r="AA23" s="128">
        <f>VLOOKUP($B$9&amp;"-"&amp;$B23,Database!$1:$1048576,24,FALSE)</f>
        <v>3.3722588353181489</v>
      </c>
      <c r="AB23" s="128">
        <f>VLOOKUP($B$9&amp;"-"&amp;$B23,Database!$1:$1048576,25,FALSE)</f>
        <v>5.9210185808187985</v>
      </c>
      <c r="AC23" s="107"/>
      <c r="AD23" s="129">
        <f>VLOOKUP($B$9&amp;"-"&amp;$B23,Database!$1:$1048576,26,FALSE)</f>
        <v>9.3283582089552244E-2</v>
      </c>
      <c r="AE23" s="129">
        <f>VLOOKUP($B$9&amp;"-"&amp;$B23,Database!$1:$1048576,27,FALSE)</f>
        <v>0.17164179104477612</v>
      </c>
      <c r="AF23" s="129">
        <f>VLOOKUP($B$9&amp;"-"&amp;$B23,Database!$1:$1048576,28,FALSE)</f>
        <v>0.1044776119402985</v>
      </c>
      <c r="AG23" s="129">
        <f>VLOOKUP($B$9&amp;"-"&amp;$B23,Database!$1:$1048576,29,FALSE)</f>
        <v>3.3582089552238806E-2</v>
      </c>
      <c r="AH23" s="129">
        <f>VLOOKUP($B$9&amp;"-"&amp;$B23,Database!$1:$1048576,30,FALSE)</f>
        <v>1.1194029850746268E-2</v>
      </c>
      <c r="AI23" s="129">
        <f>VLOOKUP($B$9&amp;"-"&amp;$B23,Database!$1:$1048576,31,FALSE)</f>
        <v>3.7313432835820895E-3</v>
      </c>
      <c r="AJ23" s="130"/>
      <c r="AK23" s="129">
        <f>VLOOKUP($B$9&amp;"-"&amp;$B23,Database!$1:$1048576,32,FALSE)</f>
        <v>8.3650190114068435E-2</v>
      </c>
      <c r="AL23" s="129">
        <f>VLOOKUP($B$9&amp;"-"&amp;$B23,Database!$1:$1048576,33,FALSE)</f>
        <v>0.13688212927756654</v>
      </c>
      <c r="AM23" s="129">
        <f>VLOOKUP($B$9&amp;"-"&amp;$B23,Database!$1:$1048576,34,FALSE)</f>
        <v>5.3231939163498096E-2</v>
      </c>
      <c r="AN23" s="129">
        <f>VLOOKUP($B$9&amp;"-"&amp;$B23,Database!$1:$1048576,35,FALSE)</f>
        <v>1.1406844106463879E-2</v>
      </c>
      <c r="AO23" s="129">
        <f>VLOOKUP($B$9&amp;"-"&amp;$B23,Database!$1:$1048576,36,FALSE)</f>
        <v>3.8022813688212927E-2</v>
      </c>
      <c r="AP23" s="129">
        <f>VLOOKUP($B$9&amp;"-"&amp;$B23,Database!$1:$1048576,37,FALSE)</f>
        <v>1.1406844106463879E-2</v>
      </c>
      <c r="AQ23" s="103"/>
      <c r="AR23" s="129">
        <f>VLOOKUP($B$9&amp;"-"&amp;$B23,Database!$1:$1048576,38,FALSE)</f>
        <v>9.5785440613026823E-2</v>
      </c>
      <c r="AS23" s="129">
        <f>VLOOKUP($B$9&amp;"-"&amp;$B23,Database!$1:$1048576,39,FALSE)</f>
        <v>9.9616858237547887E-2</v>
      </c>
      <c r="AT23" s="129">
        <f>VLOOKUP($B$9&amp;"-"&amp;$B23,Database!$1:$1048576,40,FALSE)</f>
        <v>6.5134099616858232E-2</v>
      </c>
      <c r="AU23" s="129">
        <f>VLOOKUP($B$9&amp;"-"&amp;$B23,Database!$1:$1048576,41,FALSE)</f>
        <v>1.9157088122605363E-2</v>
      </c>
      <c r="AV23" s="129">
        <f>VLOOKUP($B$9&amp;"-"&amp;$B23,Database!$1:$1048576,42,FALSE)</f>
        <v>7.6628352490421452E-3</v>
      </c>
      <c r="AW23" s="129">
        <f>VLOOKUP($B$9&amp;"-"&amp;$B23,Database!$1:$1048576,43,FALSE)</f>
        <v>3.8314176245210726E-3</v>
      </c>
      <c r="AX23" s="103"/>
      <c r="AY23" s="129">
        <f>VLOOKUP($B$9&amp;"-"&amp;$B23,Database!$1:$1048576,44,FALSE)</f>
        <v>0.11969111969111969</v>
      </c>
      <c r="AZ23" s="129">
        <f>VLOOKUP($B$9&amp;"-"&amp;$B23,Database!$1:$1048576,45,FALSE)</f>
        <v>0.12741312741312741</v>
      </c>
      <c r="BA23" s="129">
        <f>VLOOKUP($B$9&amp;"-"&amp;$B23,Database!$1:$1048576,46,FALSE)</f>
        <v>4.2471042471042469E-2</v>
      </c>
      <c r="BB23" s="129">
        <f>VLOOKUP($B$9&amp;"-"&amp;$B23,Database!$1:$1048576,47,FALSE)</f>
        <v>1.9305019305019305E-2</v>
      </c>
      <c r="BC23" s="129">
        <f>VLOOKUP($B$9&amp;"-"&amp;$B23,Database!$1:$1048576,48,FALSE)</f>
        <v>3.8610038610038611E-3</v>
      </c>
      <c r="BD23" s="129">
        <f>VLOOKUP($B$9&amp;"-"&amp;$B23,Database!$1:$1048576,49,FALSE)</f>
        <v>0</v>
      </c>
      <c r="BE23" s="130"/>
      <c r="BF23" s="129">
        <f>VLOOKUP($B$9&amp;"-"&amp;$B23,Database!$1:$1048576,50,FALSE)</f>
        <v>5.019305019305019E-2</v>
      </c>
      <c r="BG23" s="129">
        <f>VLOOKUP($B$9&amp;"-"&amp;$B23,Database!$1:$1048576,51,FALSE)</f>
        <v>0.10038610038610038</v>
      </c>
      <c r="BH23" s="129">
        <f>VLOOKUP($B$9&amp;"-"&amp;$B23,Database!$1:$1048576,52,FALSE)</f>
        <v>6.1776061776061778E-2</v>
      </c>
      <c r="BI23" s="129">
        <f>VLOOKUP($B$9&amp;"-"&amp;$B23,Database!$1:$1048576,53,FALSE)</f>
        <v>4.633204633204633E-2</v>
      </c>
      <c r="BJ23" s="129">
        <f>VLOOKUP($B$9&amp;"-"&amp;$B23,Database!$1:$1048576,54,FALSE)</f>
        <v>7.7220077220077222E-3</v>
      </c>
      <c r="BK23" s="129">
        <f>VLOOKUP($B$9&amp;"-"&amp;$B23,Database!$1:$1048576,55,FALSE)</f>
        <v>3.8610038610038611E-3</v>
      </c>
    </row>
    <row r="24" spans="1:63">
      <c r="A24" s="84"/>
      <c r="B24" s="124">
        <v>42064</v>
      </c>
      <c r="C24" s="84"/>
      <c r="D24" s="125">
        <f>VLOOKUP($B$9&amp;"-"&amp;$B24,Database!$1:$1048576,10,FALSE)</f>
        <v>105</v>
      </c>
      <c r="E24" s="84"/>
      <c r="F24" s="127">
        <f>VLOOKUP($B$9&amp;"-"&amp;$B24,Database!$1:$1048576,4,FALSE)</f>
        <v>28.033303247435015</v>
      </c>
      <c r="G24" s="127">
        <f>VLOOKUP($B$9&amp;"-"&amp;$B24,Database!$1:$1048576,5,FALSE)</f>
        <v>7.2795593950892457</v>
      </c>
      <c r="H24" s="127">
        <f>VLOOKUP($B$9&amp;"-"&amp;$B24,Database!$1:$1048576,6,FALSE)</f>
        <v>-12.171894858995378</v>
      </c>
      <c r="I24" s="127">
        <f>VLOOKUP($B$9&amp;"-"&amp;$B24,Database!$1:$1048576,7,FALSE)</f>
        <v>-26.545778834720569</v>
      </c>
      <c r="J24" s="127">
        <f>VLOOKUP($B$9&amp;"-"&amp;$B24,Database!$1:$1048576,8,FALSE)</f>
        <v>-10.444104698926116</v>
      </c>
      <c r="K24" s="127">
        <f>VLOOKUP($B$9&amp;"-"&amp;$B24,Database!$1:$1048576,9,FALSE)</f>
        <v>3.1148114719372235</v>
      </c>
      <c r="L24" s="112"/>
      <c r="M24" s="128">
        <f>VLOOKUP($B$9&amp;"-"&amp;$B24,Database!$1:$1048576,12,FALSE)</f>
        <v>-2.8495643684724357</v>
      </c>
      <c r="N24" s="128">
        <f>VLOOKUP($B$9&amp;"-"&amp;$B24,Database!$1:$1048576,13,FALSE)</f>
        <v>-44.708872884009651</v>
      </c>
      <c r="O24" s="128">
        <f>VLOOKUP($B$9&amp;"-"&amp;$B24,Database!$1:$1048576,14,FALSE)</f>
        <v>-5.2883641253292559</v>
      </c>
      <c r="P24" s="128">
        <f>VLOOKUP($B$9&amp;"-"&amp;$B24,Database!$1:$1048576,15,FALSE)</f>
        <v>6.3659304831549672</v>
      </c>
      <c r="Q24" s="128">
        <f>VLOOKUP($B$9&amp;"-"&amp;$B24,Database!$1:$1048576,16,FALSE)</f>
        <v>20.282193446186156</v>
      </c>
      <c r="R24" s="128">
        <f>VLOOKUP($B$9&amp;"-"&amp;$B24,Database!$1:$1048576,17,FALSE)</f>
        <v>2.9913978890751327</v>
      </c>
      <c r="S24" s="112"/>
      <c r="T24" s="128">
        <f>VLOOKUP($B$9&amp;"-"&amp;$B24,Database!$1:$1048576,18,FALSE)</f>
        <v>34.77500046049844</v>
      </c>
      <c r="U24" s="128">
        <f>VLOOKUP($B$9&amp;"-"&amp;$B24,Database!$1:$1048576,19,FALSE)</f>
        <v>-9.6502053823058063</v>
      </c>
      <c r="V24" s="128">
        <f>VLOOKUP($B$9&amp;"-"&amp;$B24,Database!$1:$1048576,20,FALSE)</f>
        <v>9.0184015178028698</v>
      </c>
      <c r="W24" s="128">
        <f>VLOOKUP($B$9&amp;"-"&amp;$B24,Database!$1:$1048576,21,FALSE)</f>
        <v>40.989887454180398</v>
      </c>
      <c r="X24" s="128">
        <f>VLOOKUP($B$9&amp;"-"&amp;$B24,Database!$1:$1048576,22,FALSE)</f>
        <v>55.235867302768519</v>
      </c>
      <c r="Y24" s="128">
        <f>VLOOKUP($B$9&amp;"-"&amp;$B24,Database!$1:$1048576,23,FALSE)</f>
        <v>41.080145149109391</v>
      </c>
      <c r="Z24" s="112"/>
      <c r="AA24" s="128">
        <f>VLOOKUP($B$9&amp;"-"&amp;$B24,Database!$1:$1048576,24,FALSE)</f>
        <v>0.59495432962758199</v>
      </c>
      <c r="AB24" s="128">
        <f>VLOOKUP($B$9&amp;"-"&amp;$B24,Database!$1:$1048576,25,FALSE)</f>
        <v>3.9705536847051448</v>
      </c>
      <c r="AC24" s="107"/>
      <c r="AD24" s="129">
        <f>VLOOKUP($B$9&amp;"-"&amp;$B24,Database!$1:$1048576,26,FALSE)</f>
        <v>8.8888888888888892E-2</v>
      </c>
      <c r="AE24" s="129">
        <f>VLOOKUP($B$9&amp;"-"&amp;$B24,Database!$1:$1048576,27,FALSE)</f>
        <v>0.18666666666666668</v>
      </c>
      <c r="AF24" s="129">
        <f>VLOOKUP($B$9&amp;"-"&amp;$B24,Database!$1:$1048576,28,FALSE)</f>
        <v>0.11555555555555555</v>
      </c>
      <c r="AG24" s="129">
        <f>VLOOKUP($B$9&amp;"-"&amp;$B24,Database!$1:$1048576,29,FALSE)</f>
        <v>3.5555555555555556E-2</v>
      </c>
      <c r="AH24" s="129">
        <f>VLOOKUP($B$9&amp;"-"&amp;$B24,Database!$1:$1048576,30,FALSE)</f>
        <v>4.4444444444444444E-3</v>
      </c>
      <c r="AI24" s="129">
        <f>VLOOKUP($B$9&amp;"-"&amp;$B24,Database!$1:$1048576,31,FALSE)</f>
        <v>8.8888888888888889E-3</v>
      </c>
      <c r="AJ24" s="130"/>
      <c r="AK24" s="129">
        <f>VLOOKUP($B$9&amp;"-"&amp;$B24,Database!$1:$1048576,32,FALSE)</f>
        <v>0.12727272727272726</v>
      </c>
      <c r="AL24" s="129">
        <f>VLOOKUP($B$9&amp;"-"&amp;$B24,Database!$1:$1048576,33,FALSE)</f>
        <v>0.10454545454545454</v>
      </c>
      <c r="AM24" s="129">
        <f>VLOOKUP($B$9&amp;"-"&amp;$B24,Database!$1:$1048576,34,FALSE)</f>
        <v>7.7272727272727271E-2</v>
      </c>
      <c r="AN24" s="129">
        <f>VLOOKUP($B$9&amp;"-"&amp;$B24,Database!$1:$1048576,35,FALSE)</f>
        <v>2.2727272727272728E-2</v>
      </c>
      <c r="AO24" s="129">
        <f>VLOOKUP($B$9&amp;"-"&amp;$B24,Database!$1:$1048576,36,FALSE)</f>
        <v>9.0909090909090905E-3</v>
      </c>
      <c r="AP24" s="129">
        <f>VLOOKUP($B$9&amp;"-"&amp;$B24,Database!$1:$1048576,37,FALSE)</f>
        <v>0</v>
      </c>
      <c r="AQ24" s="103"/>
      <c r="AR24" s="129">
        <f>VLOOKUP($B$9&amp;"-"&amp;$B24,Database!$1:$1048576,38,FALSE)</f>
        <v>0.10138248847926268</v>
      </c>
      <c r="AS24" s="129">
        <f>VLOOKUP($B$9&amp;"-"&amp;$B24,Database!$1:$1048576,39,FALSE)</f>
        <v>0.11981566820276497</v>
      </c>
      <c r="AT24" s="129">
        <f>VLOOKUP($B$9&amp;"-"&amp;$B24,Database!$1:$1048576,40,FALSE)</f>
        <v>5.0691244239631339E-2</v>
      </c>
      <c r="AU24" s="129">
        <f>VLOOKUP($B$9&amp;"-"&amp;$B24,Database!$1:$1048576,41,FALSE)</f>
        <v>1.8433179723502304E-2</v>
      </c>
      <c r="AV24" s="129">
        <f>VLOOKUP($B$9&amp;"-"&amp;$B24,Database!$1:$1048576,42,FALSE)</f>
        <v>9.2165898617511521E-3</v>
      </c>
      <c r="AW24" s="129">
        <f>VLOOKUP($B$9&amp;"-"&amp;$B24,Database!$1:$1048576,43,FALSE)</f>
        <v>0</v>
      </c>
      <c r="AX24" s="103"/>
      <c r="AY24" s="129">
        <f>VLOOKUP($B$9&amp;"-"&amp;$B24,Database!$1:$1048576,44,FALSE)</f>
        <v>0.125</v>
      </c>
      <c r="AZ24" s="129">
        <f>VLOOKUP($B$9&amp;"-"&amp;$B24,Database!$1:$1048576,45,FALSE)</f>
        <v>0.15277777777777779</v>
      </c>
      <c r="BA24" s="129">
        <f>VLOOKUP($B$9&amp;"-"&amp;$B24,Database!$1:$1048576,46,FALSE)</f>
        <v>4.1666666666666664E-2</v>
      </c>
      <c r="BB24" s="129">
        <f>VLOOKUP($B$9&amp;"-"&amp;$B24,Database!$1:$1048576,47,FALSE)</f>
        <v>4.6296296296296294E-3</v>
      </c>
      <c r="BC24" s="129">
        <f>VLOOKUP($B$9&amp;"-"&amp;$B24,Database!$1:$1048576,48,FALSE)</f>
        <v>0</v>
      </c>
      <c r="BD24" s="129">
        <f>VLOOKUP($B$9&amp;"-"&amp;$B24,Database!$1:$1048576,49,FALSE)</f>
        <v>0</v>
      </c>
      <c r="BE24" s="130"/>
      <c r="BF24" s="129">
        <f>VLOOKUP($B$9&amp;"-"&amp;$B24,Database!$1:$1048576,50,FALSE)</f>
        <v>8.3333333333333329E-2</v>
      </c>
      <c r="BG24" s="129">
        <f>VLOOKUP($B$9&amp;"-"&amp;$B24,Database!$1:$1048576,51,FALSE)</f>
        <v>7.407407407407407E-2</v>
      </c>
      <c r="BH24" s="129">
        <f>VLOOKUP($B$9&amp;"-"&amp;$B24,Database!$1:$1048576,52,FALSE)</f>
        <v>7.407407407407407E-2</v>
      </c>
      <c r="BI24" s="129">
        <f>VLOOKUP($B$9&amp;"-"&amp;$B24,Database!$1:$1048576,53,FALSE)</f>
        <v>2.7777777777777776E-2</v>
      </c>
      <c r="BJ24" s="129">
        <f>VLOOKUP($B$9&amp;"-"&amp;$B24,Database!$1:$1048576,54,FALSE)</f>
        <v>1.8518518518518517E-2</v>
      </c>
      <c r="BK24" s="129">
        <f>VLOOKUP($B$9&amp;"-"&amp;$B24,Database!$1:$1048576,55,FALSE)</f>
        <v>9.2592592592592587E-3</v>
      </c>
    </row>
    <row r="25" spans="1:63">
      <c r="A25" s="84"/>
      <c r="B25" s="124">
        <v>42156</v>
      </c>
      <c r="C25" s="84"/>
      <c r="D25" s="125">
        <f>VLOOKUP($B$9&amp;"-"&amp;$B25,Database!$1:$1048576,10,FALSE)</f>
        <v>102</v>
      </c>
      <c r="E25" s="84"/>
      <c r="F25" s="127">
        <f>VLOOKUP($B$9&amp;"-"&amp;$B25,Database!$1:$1048576,4,FALSE)</f>
        <v>31.412916190779107</v>
      </c>
      <c r="G25" s="127">
        <f>VLOOKUP($B$9&amp;"-"&amp;$B25,Database!$1:$1048576,5,FALSE)</f>
        <v>8.1886394193930787</v>
      </c>
      <c r="H25" s="127">
        <f>VLOOKUP($B$9&amp;"-"&amp;$B25,Database!$1:$1048576,6,FALSE)</f>
        <v>-17.157975393601181</v>
      </c>
      <c r="I25" s="127">
        <f>VLOOKUP($B$9&amp;"-"&amp;$B25,Database!$1:$1048576,7,FALSE)</f>
        <v>-36.464526357510898</v>
      </c>
      <c r="J25" s="127">
        <f>VLOOKUP($B$9&amp;"-"&amp;$B25,Database!$1:$1048576,8,FALSE)</f>
        <v>-2.0240281050759727</v>
      </c>
      <c r="K25" s="127">
        <f>VLOOKUP($B$9&amp;"-"&amp;$B25,Database!$1:$1048576,9,FALSE)</f>
        <v>-5.1815119489944914</v>
      </c>
      <c r="L25" s="112"/>
      <c r="M25" s="128">
        <f>VLOOKUP($B$9&amp;"-"&amp;$B25,Database!$1:$1048576,12,FALSE)</f>
        <v>-13.657852506180513</v>
      </c>
      <c r="N25" s="128">
        <f>VLOOKUP($B$9&amp;"-"&amp;$B25,Database!$1:$1048576,13,FALSE)</f>
        <v>-54.086368170712305</v>
      </c>
      <c r="O25" s="128">
        <f>VLOOKUP($B$9&amp;"-"&amp;$B25,Database!$1:$1048576,14,FALSE)</f>
        <v>-10.918185892524107</v>
      </c>
      <c r="P25" s="128">
        <f>VLOOKUP($B$9&amp;"-"&amp;$B25,Database!$1:$1048576,15,FALSE)</f>
        <v>11.450216137286937</v>
      </c>
      <c r="Q25" s="128">
        <f>VLOOKUP($B$9&amp;"-"&amp;$B25,Database!$1:$1048576,16,FALSE)</f>
        <v>23.0739203978661</v>
      </c>
      <c r="R25" s="128">
        <f>VLOOKUP($B$9&amp;"-"&amp;$B25,Database!$1:$1048576,17,FALSE)</f>
        <v>2.1859503534820526</v>
      </c>
      <c r="S25" s="112"/>
      <c r="T25" s="128">
        <f>VLOOKUP($B$9&amp;"-"&amp;$B25,Database!$1:$1048576,18,FALSE)</f>
        <v>24.959158004308293</v>
      </c>
      <c r="U25" s="128">
        <f>VLOOKUP($B$9&amp;"-"&amp;$B25,Database!$1:$1048576,19,FALSE)</f>
        <v>-13.597131663028231</v>
      </c>
      <c r="V25" s="128">
        <f>VLOOKUP($B$9&amp;"-"&amp;$B25,Database!$1:$1048576,20,FALSE)</f>
        <v>7.4224002081857501</v>
      </c>
      <c r="W25" s="128">
        <f>VLOOKUP($B$9&amp;"-"&amp;$B25,Database!$1:$1048576,21,FALSE)</f>
        <v>51.838251239717223</v>
      </c>
      <c r="X25" s="128">
        <f>VLOOKUP($B$9&amp;"-"&amp;$B25,Database!$1:$1048576,22,FALSE)</f>
        <v>59.766658474171955</v>
      </c>
      <c r="Y25" s="128">
        <f>VLOOKUP($B$9&amp;"-"&amp;$B25,Database!$1:$1048576,23,FALSE)</f>
        <v>35.416154635747226</v>
      </c>
      <c r="Z25" s="112"/>
      <c r="AA25" s="128">
        <f>VLOOKUP($B$9&amp;"-"&amp;$B25,Database!$1:$1048576,24,FALSE)</f>
        <v>4.7115384615384608</v>
      </c>
      <c r="AB25" s="128">
        <f>VLOOKUP($B$9&amp;"-"&amp;$B25,Database!$1:$1048576,25,FALSE)</f>
        <v>5.7729867219791382</v>
      </c>
      <c r="AC25" s="107"/>
      <c r="AD25" s="129">
        <f>VLOOKUP($B$9&amp;"-"&amp;$B25,Database!$1:$1048576,26,FALSE)</f>
        <v>0.10505836575875487</v>
      </c>
      <c r="AE25" s="129">
        <f>VLOOKUP($B$9&amp;"-"&amp;$B25,Database!$1:$1048576,27,FALSE)</f>
        <v>0.16342412451361868</v>
      </c>
      <c r="AF25" s="129">
        <f>VLOOKUP($B$9&amp;"-"&amp;$B25,Database!$1:$1048576,28,FALSE)</f>
        <v>8.5603112840466927E-2</v>
      </c>
      <c r="AG25" s="129">
        <f>VLOOKUP($B$9&amp;"-"&amp;$B25,Database!$1:$1048576,29,FALSE)</f>
        <v>3.8910505836575876E-2</v>
      </c>
      <c r="AH25" s="129">
        <f>VLOOKUP($B$9&amp;"-"&amp;$B25,Database!$1:$1048576,30,FALSE)</f>
        <v>7.7821011673151752E-3</v>
      </c>
      <c r="AI25" s="129">
        <f>VLOOKUP($B$9&amp;"-"&amp;$B25,Database!$1:$1048576,31,FALSE)</f>
        <v>3.8910505836575876E-3</v>
      </c>
      <c r="AJ25" s="130"/>
      <c r="AK25" s="129">
        <f>VLOOKUP($B$9&amp;"-"&amp;$B25,Database!$1:$1048576,32,FALSE)</f>
        <v>0.11507936507936507</v>
      </c>
      <c r="AL25" s="129">
        <f>VLOOKUP($B$9&amp;"-"&amp;$B25,Database!$1:$1048576,33,FALSE)</f>
        <v>0.12698412698412698</v>
      </c>
      <c r="AM25" s="129">
        <f>VLOOKUP($B$9&amp;"-"&amp;$B25,Database!$1:$1048576,34,FALSE)</f>
        <v>7.9365079365079361E-2</v>
      </c>
      <c r="AN25" s="129">
        <f>VLOOKUP($B$9&amp;"-"&amp;$B25,Database!$1:$1048576,35,FALSE)</f>
        <v>1.1904761904761904E-2</v>
      </c>
      <c r="AO25" s="129">
        <f>VLOOKUP($B$9&amp;"-"&amp;$B25,Database!$1:$1048576,36,FALSE)</f>
        <v>7.9365079365079361E-3</v>
      </c>
      <c r="AP25" s="129">
        <f>VLOOKUP($B$9&amp;"-"&amp;$B25,Database!$1:$1048576,37,FALSE)</f>
        <v>3.968253968253968E-3</v>
      </c>
      <c r="AQ25" s="103"/>
      <c r="AR25" s="129">
        <f>VLOOKUP($B$9&amp;"-"&amp;$B25,Database!$1:$1048576,38,FALSE)</f>
        <v>0.13492063492063491</v>
      </c>
      <c r="AS25" s="129">
        <f>VLOOKUP($B$9&amp;"-"&amp;$B25,Database!$1:$1048576,39,FALSE)</f>
        <v>0.11507936507936507</v>
      </c>
      <c r="AT25" s="129">
        <f>VLOOKUP($B$9&amp;"-"&amp;$B25,Database!$1:$1048576,40,FALSE)</f>
        <v>7.1428571428571425E-2</v>
      </c>
      <c r="AU25" s="129">
        <f>VLOOKUP($B$9&amp;"-"&amp;$B25,Database!$1:$1048576,41,FALSE)</f>
        <v>1.984126984126984E-2</v>
      </c>
      <c r="AV25" s="129">
        <f>VLOOKUP($B$9&amp;"-"&amp;$B25,Database!$1:$1048576,42,FALSE)</f>
        <v>1.1904761904761904E-2</v>
      </c>
      <c r="AW25" s="129">
        <f>VLOOKUP($B$9&amp;"-"&amp;$B25,Database!$1:$1048576,43,FALSE)</f>
        <v>0</v>
      </c>
      <c r="AX25" s="103"/>
      <c r="AY25" s="129">
        <f>VLOOKUP($B$9&amp;"-"&amp;$B25,Database!$1:$1048576,44,FALSE)</f>
        <v>0.1388888888888889</v>
      </c>
      <c r="AZ25" s="129">
        <f>VLOOKUP($B$9&amp;"-"&amp;$B25,Database!$1:$1048576,45,FALSE)</f>
        <v>0.11904761904761904</v>
      </c>
      <c r="BA25" s="129">
        <f>VLOOKUP($B$9&amp;"-"&amp;$B25,Database!$1:$1048576,46,FALSE)</f>
        <v>4.7619047619047616E-2</v>
      </c>
      <c r="BB25" s="129">
        <f>VLOOKUP($B$9&amp;"-"&amp;$B25,Database!$1:$1048576,47,FALSE)</f>
        <v>3.968253968253968E-3</v>
      </c>
      <c r="BC25" s="129">
        <f>VLOOKUP($B$9&amp;"-"&amp;$B25,Database!$1:$1048576,48,FALSE)</f>
        <v>7.9365079365079361E-3</v>
      </c>
      <c r="BD25" s="129">
        <f>VLOOKUP($B$9&amp;"-"&amp;$B25,Database!$1:$1048576,49,FALSE)</f>
        <v>0</v>
      </c>
      <c r="BE25" s="130"/>
      <c r="BF25" s="129">
        <f>VLOOKUP($B$9&amp;"-"&amp;$B25,Database!$1:$1048576,50,FALSE)</f>
        <v>6.4777327935222673E-2</v>
      </c>
      <c r="BG25" s="129">
        <f>VLOOKUP($B$9&amp;"-"&amp;$B25,Database!$1:$1048576,51,FALSE)</f>
        <v>8.9068825910931168E-2</v>
      </c>
      <c r="BH25" s="129">
        <f>VLOOKUP($B$9&amp;"-"&amp;$B25,Database!$1:$1048576,52,FALSE)</f>
        <v>4.8582995951417005E-2</v>
      </c>
      <c r="BI25" s="129">
        <f>VLOOKUP($B$9&amp;"-"&amp;$B25,Database!$1:$1048576,53,FALSE)</f>
        <v>6.4777327935222673E-2</v>
      </c>
      <c r="BJ25" s="129">
        <f>VLOOKUP($B$9&amp;"-"&amp;$B25,Database!$1:$1048576,54,FALSE)</f>
        <v>2.0242914979757085E-2</v>
      </c>
      <c r="BK25" s="129">
        <f>VLOOKUP($B$9&amp;"-"&amp;$B25,Database!$1:$1048576,55,FALSE)</f>
        <v>0</v>
      </c>
    </row>
    <row r="26" spans="1:63">
      <c r="A26" s="84"/>
      <c r="B26" s="124">
        <v>42248</v>
      </c>
      <c r="C26" s="84"/>
      <c r="D26" s="125">
        <f>VLOOKUP($B$9&amp;"-"&amp;$B26,Database!$1:$1048576,10,FALSE)</f>
        <v>102</v>
      </c>
      <c r="E26" s="84"/>
      <c r="F26" s="127">
        <f>VLOOKUP($B$9&amp;"-"&amp;$B26,Database!$1:$1048576,4,FALSE)</f>
        <v>27.7</v>
      </c>
      <c r="G26" s="127">
        <f>VLOOKUP($B$9&amp;"-"&amp;$B26,Database!$1:$1048576,5,FALSE)</f>
        <v>7.1</v>
      </c>
      <c r="H26" s="127">
        <f>VLOOKUP($B$9&amp;"-"&amp;$B26,Database!$1:$1048576,6,FALSE)</f>
        <v>-15</v>
      </c>
      <c r="I26" s="127">
        <f>VLOOKUP($B$9&amp;"-"&amp;$B26,Database!$1:$1048576,7,FALSE)</f>
        <v>-27.8</v>
      </c>
      <c r="J26" s="127">
        <f>VLOOKUP($B$9&amp;"-"&amp;$B26,Database!$1:$1048576,8,FALSE)</f>
        <v>-1.1000000000000001</v>
      </c>
      <c r="K26" s="127">
        <f>VLOOKUP($B$9&amp;"-"&amp;$B26,Database!$1:$1048576,9,FALSE)</f>
        <v>-5.0999999999999996</v>
      </c>
      <c r="L26" s="112"/>
      <c r="M26" s="128">
        <f>VLOOKUP($B$9&amp;"-"&amp;$B26,Database!$1:$1048576,12,FALSE)</f>
        <v>-25.6</v>
      </c>
      <c r="N26" s="128">
        <f>VLOOKUP($B$9&amp;"-"&amp;$B26,Database!$1:$1048576,13,FALSE)</f>
        <v>-50.9</v>
      </c>
      <c r="O26" s="128">
        <f>VLOOKUP($B$9&amp;"-"&amp;$B26,Database!$1:$1048576,14,FALSE)</f>
        <v>-13.8</v>
      </c>
      <c r="P26" s="128">
        <f>VLOOKUP($B$9&amp;"-"&amp;$B26,Database!$1:$1048576,15,FALSE)</f>
        <v>9.8000000000000007</v>
      </c>
      <c r="Q26" s="128">
        <f>VLOOKUP($B$9&amp;"-"&amp;$B26,Database!$1:$1048576,16,FALSE)</f>
        <v>19.5</v>
      </c>
      <c r="R26" s="128">
        <f>VLOOKUP($B$9&amp;"-"&amp;$B26,Database!$1:$1048576,17,FALSE)</f>
        <v>-1.4</v>
      </c>
      <c r="S26" s="112"/>
      <c r="T26" s="128">
        <f>VLOOKUP($B$9&amp;"-"&amp;$B26,Database!$1:$1048576,18,FALSE)</f>
        <v>6.0349033589791681</v>
      </c>
      <c r="U26" s="128">
        <f>VLOOKUP($B$9&amp;"-"&amp;$B26,Database!$1:$1048576,19,FALSE)</f>
        <v>-14.375680240195159</v>
      </c>
      <c r="V26" s="128">
        <f>VLOOKUP($B$9&amp;"-"&amp;$B26,Database!$1:$1048576,20,FALSE)</f>
        <v>0</v>
      </c>
      <c r="W26" s="128">
        <f>VLOOKUP($B$9&amp;"-"&amp;$B26,Database!$1:$1048576,21,FALSE)</f>
        <v>52.292737849502728</v>
      </c>
      <c r="X26" s="128">
        <f>VLOOKUP($B$9&amp;"-"&amp;$B26,Database!$1:$1048576,22,FALSE)</f>
        <v>59.100018765246766</v>
      </c>
      <c r="Y26" s="128">
        <f>VLOOKUP($B$9&amp;"-"&amp;$B26,Database!$1:$1048576,23,FALSE)</f>
        <v>33.318070932632772</v>
      </c>
      <c r="Z26" s="112"/>
      <c r="AA26" s="128">
        <f>VLOOKUP($B$9&amp;"-"&amp;$B26,Database!$1:$1048576,24,FALSE)</f>
        <v>2.7</v>
      </c>
      <c r="AB26" s="128">
        <f>VLOOKUP($B$9&amp;"-"&amp;$B26,Database!$1:$1048576,25,FALSE)</f>
        <v>7.3</v>
      </c>
      <c r="AC26" s="107"/>
      <c r="AD26" s="129">
        <f>VLOOKUP($B$9&amp;"-"&amp;$B26,Database!$1:$1048576,26,FALSE)</f>
        <v>0.11</v>
      </c>
      <c r="AE26" s="129">
        <f>VLOOKUP($B$9&amp;"-"&amp;$B26,Database!$1:$1048576,27,FALSE)</f>
        <v>0.16</v>
      </c>
      <c r="AF26" s="129">
        <f>VLOOKUP($B$9&amp;"-"&amp;$B26,Database!$1:$1048576,28,FALSE)</f>
        <v>0.1</v>
      </c>
      <c r="AG26" s="129">
        <f>VLOOKUP($B$9&amp;"-"&amp;$B26,Database!$1:$1048576,29,FALSE)</f>
        <v>0.03</v>
      </c>
      <c r="AH26" s="129">
        <f>VLOOKUP($B$9&amp;"-"&amp;$B26,Database!$1:$1048576,30,FALSE)</f>
        <v>0.02</v>
      </c>
      <c r="AI26" s="129">
        <f>VLOOKUP($B$9&amp;"-"&amp;$B26,Database!$1:$1048576,31,FALSE)</f>
        <v>0</v>
      </c>
      <c r="AJ26" s="130"/>
      <c r="AK26" s="129">
        <f>VLOOKUP($B$9&amp;"-"&amp;$B26,Database!$1:$1048576,32,FALSE)</f>
        <v>0.1</v>
      </c>
      <c r="AL26" s="129">
        <f>VLOOKUP($B$9&amp;"-"&amp;$B26,Database!$1:$1048576,33,FALSE)</f>
        <v>0.08</v>
      </c>
      <c r="AM26" s="129">
        <f>VLOOKUP($B$9&amp;"-"&amp;$B26,Database!$1:$1048576,34,FALSE)</f>
        <v>0.06</v>
      </c>
      <c r="AN26" s="129">
        <f>VLOOKUP($B$9&amp;"-"&amp;$B26,Database!$1:$1048576,35,FALSE)</f>
        <v>0.05</v>
      </c>
      <c r="AO26" s="129">
        <f>VLOOKUP($B$9&amp;"-"&amp;$B26,Database!$1:$1048576,36,FALSE)</f>
        <v>0.01</v>
      </c>
      <c r="AP26" s="129">
        <f>VLOOKUP($B$9&amp;"-"&amp;$B26,Database!$1:$1048576,37,FALSE)</f>
        <v>0</v>
      </c>
      <c r="AQ26" s="103"/>
      <c r="AR26" s="129">
        <f>VLOOKUP($B$9&amp;"-"&amp;$B26,Database!$1:$1048576,38,FALSE)</f>
        <v>0.1</v>
      </c>
      <c r="AS26" s="129">
        <f>VLOOKUP($B$9&amp;"-"&amp;$B26,Database!$1:$1048576,39,FALSE)</f>
        <v>7.0000000000000007E-2</v>
      </c>
      <c r="AT26" s="129">
        <f>VLOOKUP($B$9&amp;"-"&amp;$B26,Database!$1:$1048576,40,FALSE)</f>
        <v>7.0000000000000007E-2</v>
      </c>
      <c r="AU26" s="129">
        <f>VLOOKUP($B$9&amp;"-"&amp;$B26,Database!$1:$1048576,41,FALSE)</f>
        <v>0.04</v>
      </c>
      <c r="AV26" s="129">
        <f>VLOOKUP($B$9&amp;"-"&amp;$B26,Database!$1:$1048576,42,FALSE)</f>
        <v>0.01</v>
      </c>
      <c r="AW26" s="129">
        <f>VLOOKUP($B$9&amp;"-"&amp;$B26,Database!$1:$1048576,43,FALSE)</f>
        <v>0</v>
      </c>
      <c r="AX26" s="103"/>
      <c r="AY26" s="129">
        <f>VLOOKUP($B$9&amp;"-"&amp;$B26,Database!$1:$1048576,44,FALSE)</f>
        <v>0.11</v>
      </c>
      <c r="AZ26" s="129">
        <f>VLOOKUP($B$9&amp;"-"&amp;$B26,Database!$1:$1048576,45,FALSE)</f>
        <v>0.1</v>
      </c>
      <c r="BA26" s="129">
        <f>VLOOKUP($B$9&amp;"-"&amp;$B26,Database!$1:$1048576,46,FALSE)</f>
        <v>0.04</v>
      </c>
      <c r="BB26" s="129">
        <f>VLOOKUP($B$9&amp;"-"&amp;$B26,Database!$1:$1048576,47,FALSE)</f>
        <v>0.02</v>
      </c>
      <c r="BC26" s="129">
        <f>VLOOKUP($B$9&amp;"-"&amp;$B26,Database!$1:$1048576,48,FALSE)</f>
        <v>0.01</v>
      </c>
      <c r="BD26" s="129">
        <f>VLOOKUP($B$9&amp;"-"&amp;$B26,Database!$1:$1048576,49,FALSE)</f>
        <v>0</v>
      </c>
      <c r="BE26" s="130"/>
      <c r="BF26" s="129">
        <f>VLOOKUP($B$9&amp;"-"&amp;$B26,Database!$1:$1048576,50,FALSE)</f>
        <v>0.08</v>
      </c>
      <c r="BG26" s="129">
        <f>VLOOKUP($B$9&amp;"-"&amp;$B26,Database!$1:$1048576,51,FALSE)</f>
        <v>7.0000000000000007E-2</v>
      </c>
      <c r="BH26" s="129">
        <f>VLOOKUP($B$9&amp;"-"&amp;$B26,Database!$1:$1048576,52,FALSE)</f>
        <v>0.03</v>
      </c>
      <c r="BI26" s="129">
        <f>VLOOKUP($B$9&amp;"-"&amp;$B26,Database!$1:$1048576,53,FALSE)</f>
        <v>0.06</v>
      </c>
      <c r="BJ26" s="129">
        <f>VLOOKUP($B$9&amp;"-"&amp;$B26,Database!$1:$1048576,54,FALSE)</f>
        <v>0.02</v>
      </c>
      <c r="BK26" s="129">
        <f>VLOOKUP($B$9&amp;"-"&amp;$B26,Database!$1:$1048576,55,FALSE)</f>
        <v>0.01</v>
      </c>
    </row>
    <row r="27" spans="1:63">
      <c r="A27" s="84"/>
      <c r="B27" s="124">
        <v>42339</v>
      </c>
      <c r="C27" s="84"/>
      <c r="D27" s="125">
        <f>VLOOKUP($B$9&amp;"-"&amp;$B27,Database!$1:$1048576,10,FALSE)</f>
        <v>96</v>
      </c>
      <c r="E27" s="84"/>
      <c r="F27" s="127">
        <f>VLOOKUP($B$9&amp;"-"&amp;$B27,Database!$1:$1048576,4,FALSE)</f>
        <v>21.4</v>
      </c>
      <c r="G27" s="127">
        <f>VLOOKUP($B$9&amp;"-"&amp;$B27,Database!$1:$1048576,5,FALSE)</f>
        <v>3.7</v>
      </c>
      <c r="H27" s="127">
        <f>VLOOKUP($B$9&amp;"-"&amp;$B27,Database!$1:$1048576,6,FALSE)</f>
        <v>-12.8</v>
      </c>
      <c r="I27" s="127">
        <f>VLOOKUP($B$9&amp;"-"&amp;$B27,Database!$1:$1048576,7,FALSE)</f>
        <v>-34.799999999999997</v>
      </c>
      <c r="J27" s="127">
        <f>VLOOKUP($B$9&amp;"-"&amp;$B27,Database!$1:$1048576,8,FALSE)</f>
        <v>0.4</v>
      </c>
      <c r="K27" s="127">
        <f>VLOOKUP($B$9&amp;"-"&amp;$B27,Database!$1:$1048576,9,FALSE)</f>
        <v>-6.5</v>
      </c>
      <c r="L27" s="112"/>
      <c r="M27" s="128">
        <f>VLOOKUP($B$9&amp;"-"&amp;$B27,Database!$1:$1048576,12,FALSE)</f>
        <v>-31.5</v>
      </c>
      <c r="N27" s="128">
        <f>VLOOKUP($B$9&amp;"-"&amp;$B27,Database!$1:$1048576,13,FALSE)</f>
        <v>-55.2</v>
      </c>
      <c r="O27" s="128">
        <f>VLOOKUP($B$9&amp;"-"&amp;$B27,Database!$1:$1048576,14,FALSE)</f>
        <v>-11</v>
      </c>
      <c r="P27" s="128">
        <f>VLOOKUP($B$9&amp;"-"&amp;$B27,Database!$1:$1048576,15,FALSE)</f>
        <v>9.6999999999999993</v>
      </c>
      <c r="Q27" s="128">
        <f>VLOOKUP($B$9&amp;"-"&amp;$B27,Database!$1:$1048576,16,FALSE)</f>
        <v>14.9</v>
      </c>
      <c r="R27" s="128">
        <f>VLOOKUP($B$9&amp;"-"&amp;$B27,Database!$1:$1048576,17,FALSE)</f>
        <v>-1.1000000000000001</v>
      </c>
      <c r="S27" s="112"/>
      <c r="T27" s="128">
        <f>VLOOKUP($B$9&amp;"-"&amp;$B27,Database!$1:$1048576,18,FALSE)</f>
        <v>-1.820340324495449</v>
      </c>
      <c r="U27" s="128">
        <f>VLOOKUP($B$9&amp;"-"&amp;$B27,Database!$1:$1048576,19,FALSE)</f>
        <v>-18.391373169766521</v>
      </c>
      <c r="V27" s="128">
        <f>VLOOKUP($B$9&amp;"-"&amp;$B27,Database!$1:$1048576,20,FALSE)</f>
        <v>4.745887274577421</v>
      </c>
      <c r="W27" s="128">
        <f>VLOOKUP($B$9&amp;"-"&amp;$B27,Database!$1:$1048576,21,FALSE)</f>
        <v>48.309683984397083</v>
      </c>
      <c r="X27" s="128">
        <f>VLOOKUP($B$9&amp;"-"&amp;$B27,Database!$1:$1048576,22,FALSE)</f>
        <v>56.998699756911087</v>
      </c>
      <c r="Y27" s="128">
        <f>VLOOKUP($B$9&amp;"-"&amp;$B27,Database!$1:$1048576,23,FALSE)</f>
        <v>33.240997229916907</v>
      </c>
      <c r="Z27" s="112"/>
      <c r="AA27" s="128">
        <f>VLOOKUP($B$9&amp;"-"&amp;$B27,Database!$1:$1048576,24,FALSE)</f>
        <v>1.5514830138103837</v>
      </c>
      <c r="AB27" s="128">
        <f>VLOOKUP($B$9&amp;"-"&amp;$B27,Database!$1:$1048576,25,FALSE)</f>
        <v>6.3239644970414206</v>
      </c>
      <c r="AC27" s="107"/>
      <c r="AD27" s="129">
        <f>VLOOKUP($B$9&amp;"-"&amp;$B27,Database!$1:$1048576,26,FALSE)</f>
        <v>7.0000000000000007E-2</v>
      </c>
      <c r="AE27" s="129">
        <f>VLOOKUP($B$9&amp;"-"&amp;$B27,Database!$1:$1048576,27,FALSE)</f>
        <v>0.2</v>
      </c>
      <c r="AF27" s="129">
        <f>VLOOKUP($B$9&amp;"-"&amp;$B27,Database!$1:$1048576,28,FALSE)</f>
        <v>0.08</v>
      </c>
      <c r="AG27" s="129">
        <f>VLOOKUP($B$9&amp;"-"&amp;$B27,Database!$1:$1048576,29,FALSE)</f>
        <v>0.05</v>
      </c>
      <c r="AH27" s="129">
        <f>VLOOKUP($B$9&amp;"-"&amp;$B27,Database!$1:$1048576,30,FALSE)</f>
        <v>0.02</v>
      </c>
      <c r="AI27" s="129">
        <f>VLOOKUP($B$9&amp;"-"&amp;$B27,Database!$1:$1048576,31,FALSE)</f>
        <v>0</v>
      </c>
      <c r="AJ27" s="130"/>
      <c r="AK27" s="129">
        <f>VLOOKUP($B$9&amp;"-"&amp;$B27,Database!$1:$1048576,32,FALSE)</f>
        <v>0.08</v>
      </c>
      <c r="AL27" s="129">
        <f>VLOOKUP($B$9&amp;"-"&amp;$B27,Database!$1:$1048576,33,FALSE)</f>
        <v>0.13</v>
      </c>
      <c r="AM27" s="129">
        <f>VLOOKUP($B$9&amp;"-"&amp;$B27,Database!$1:$1048576,34,FALSE)</f>
        <v>0.08</v>
      </c>
      <c r="AN27" s="129">
        <f>VLOOKUP($B$9&amp;"-"&amp;$B27,Database!$1:$1048576,35,FALSE)</f>
        <v>0.04</v>
      </c>
      <c r="AO27" s="129">
        <f>VLOOKUP($B$9&amp;"-"&amp;$B27,Database!$1:$1048576,36,FALSE)</f>
        <v>0.01</v>
      </c>
      <c r="AP27" s="129">
        <f>VLOOKUP($B$9&amp;"-"&amp;$B27,Database!$1:$1048576,37,FALSE)</f>
        <v>0</v>
      </c>
      <c r="AQ27" s="103"/>
      <c r="AR27" s="129">
        <f>VLOOKUP($B$9&amp;"-"&amp;$B27,Database!$1:$1048576,38,FALSE)</f>
        <v>7.0000000000000007E-2</v>
      </c>
      <c r="AS27" s="129">
        <f>VLOOKUP($B$9&amp;"-"&amp;$B27,Database!$1:$1048576,39,FALSE)</f>
        <v>0.12</v>
      </c>
      <c r="AT27" s="129">
        <f>VLOOKUP($B$9&amp;"-"&amp;$B27,Database!$1:$1048576,40,FALSE)</f>
        <v>7.0000000000000007E-2</v>
      </c>
      <c r="AU27" s="129">
        <f>VLOOKUP($B$9&amp;"-"&amp;$B27,Database!$1:$1048576,41,FALSE)</f>
        <v>0.04</v>
      </c>
      <c r="AV27" s="129">
        <f>VLOOKUP($B$9&amp;"-"&amp;$B27,Database!$1:$1048576,42,FALSE)</f>
        <v>0.02</v>
      </c>
      <c r="AW27" s="129">
        <f>VLOOKUP($B$9&amp;"-"&amp;$B27,Database!$1:$1048576,43,FALSE)</f>
        <v>0</v>
      </c>
      <c r="AX27" s="103"/>
      <c r="AY27" s="129">
        <f>VLOOKUP($B$9&amp;"-"&amp;$B27,Database!$1:$1048576,44,FALSE)</f>
        <v>0.12</v>
      </c>
      <c r="AZ27" s="129">
        <f>VLOOKUP($B$9&amp;"-"&amp;$B27,Database!$1:$1048576,45,FALSE)</f>
        <v>0.1</v>
      </c>
      <c r="BA27" s="129">
        <f>VLOOKUP($B$9&amp;"-"&amp;$B27,Database!$1:$1048576,46,FALSE)</f>
        <v>0.06</v>
      </c>
      <c r="BB27" s="129">
        <f>VLOOKUP($B$9&amp;"-"&amp;$B27,Database!$1:$1048576,47,FALSE)</f>
        <v>0.02</v>
      </c>
      <c r="BC27" s="129">
        <f>VLOOKUP($B$9&amp;"-"&amp;$B27,Database!$1:$1048576,48,FALSE)</f>
        <v>0</v>
      </c>
      <c r="BD27" s="129">
        <f>VLOOKUP($B$9&amp;"-"&amp;$B27,Database!$1:$1048576,49,FALSE)</f>
        <v>0</v>
      </c>
      <c r="BE27" s="130"/>
      <c r="BF27" s="129">
        <f>VLOOKUP($B$9&amp;"-"&amp;$B27,Database!$1:$1048576,50,FALSE)</f>
        <v>7.0000000000000007E-2</v>
      </c>
      <c r="BG27" s="129">
        <f>VLOOKUP($B$9&amp;"-"&amp;$B27,Database!$1:$1048576,51,FALSE)</f>
        <v>0.08</v>
      </c>
      <c r="BH27" s="129">
        <f>VLOOKUP($B$9&amp;"-"&amp;$B27,Database!$1:$1048576,52,FALSE)</f>
        <v>0.05</v>
      </c>
      <c r="BI27" s="129">
        <f>VLOOKUP($B$9&amp;"-"&amp;$B27,Database!$1:$1048576,53,FALSE)</f>
        <v>0.06</v>
      </c>
      <c r="BJ27" s="129">
        <f>VLOOKUP($B$9&amp;"-"&amp;$B27,Database!$1:$1048576,54,FALSE)</f>
        <v>0.03</v>
      </c>
      <c r="BK27" s="129">
        <f>VLOOKUP($B$9&amp;"-"&amp;$B27,Database!$1:$1048576,55,FALSE)</f>
        <v>0</v>
      </c>
    </row>
    <row r="28" spans="1:63">
      <c r="B28" s="124">
        <v>42430</v>
      </c>
      <c r="D28" s="125">
        <f>VLOOKUP($B$9&amp;"-"&amp;$B28,Database!$1:$1048576,10,FALSE)</f>
        <v>99.018274159863296</v>
      </c>
      <c r="E28" s="84"/>
      <c r="F28" s="127">
        <f>VLOOKUP($B$9&amp;"-"&amp;$B28,Database!$1:$1048576,4,FALSE)</f>
        <v>23.393194706994333</v>
      </c>
      <c r="G28" s="127">
        <f>VLOOKUP($B$9&amp;"-"&amp;$B28,Database!$1:$1048576,5,FALSE)</f>
        <v>4.990548204158789</v>
      </c>
      <c r="H28" s="127">
        <f>VLOOKUP($B$9&amp;"-"&amp;$B28,Database!$1:$1048576,6,FALSE)</f>
        <v>-9.5274102079395107</v>
      </c>
      <c r="I28" s="127">
        <f>VLOOKUP($B$9&amp;"-"&amp;$B28,Database!$1:$1048576,7,FALSE)</f>
        <v>-28.803798554566079</v>
      </c>
      <c r="J28" s="127">
        <f>VLOOKUP($B$9&amp;"-"&amp;$B28,Database!$1:$1048576,8,FALSE)</f>
        <v>0</v>
      </c>
      <c r="K28" s="127">
        <f>VLOOKUP($B$9&amp;"-"&amp;$B28,Database!$1:$1048576,9,FALSE)</f>
        <v>-5.9281663516068042</v>
      </c>
      <c r="L28" s="112"/>
      <c r="M28" s="128">
        <f>VLOOKUP($B$9&amp;"-"&amp;$B28,Database!$1:$1048576,12,FALSE)</f>
        <v>-26.85822306238186</v>
      </c>
      <c r="N28" s="128">
        <f>VLOOKUP($B$9&amp;"-"&amp;$B28,Database!$1:$1048576,13,FALSE)</f>
        <v>-50.750472589792054</v>
      </c>
      <c r="O28" s="128">
        <f>VLOOKUP($B$9&amp;"-"&amp;$B28,Database!$1:$1048576,14,FALSE)</f>
        <v>-14.427221172022684</v>
      </c>
      <c r="P28" s="128">
        <f>VLOOKUP($B$9&amp;"-"&amp;$B28,Database!$1:$1048576,15,FALSE)</f>
        <v>7.344045368620038</v>
      </c>
      <c r="Q28" s="128">
        <f>VLOOKUP($B$9&amp;"-"&amp;$B28,Database!$1:$1048576,16,FALSE)</f>
        <v>14.361058601134214</v>
      </c>
      <c r="R28" s="128">
        <f>VLOOKUP($B$9&amp;"-"&amp;$B28,Database!$1:$1048576,17,FALSE)</f>
        <v>-2.0170132325141776</v>
      </c>
      <c r="S28" s="112"/>
      <c r="T28" s="128">
        <f>VLOOKUP($B$9&amp;"-"&amp;$B28,Database!$1:$1048576,18,FALSE)</f>
        <v>-2.5009451795841224</v>
      </c>
      <c r="U28" s="128">
        <f>VLOOKUP($B$9&amp;"-"&amp;$B28,Database!$1:$1048576,19,FALSE)</f>
        <v>-22.079395085066164</v>
      </c>
      <c r="V28" s="128">
        <f>VLOOKUP($B$9&amp;"-"&amp;$B28,Database!$1:$1048576,20,FALSE)</f>
        <v>0.7599243856332708</v>
      </c>
      <c r="W28" s="128">
        <f>VLOOKUP($B$9&amp;"-"&amp;$B28,Database!$1:$1048576,21,FALSE)</f>
        <v>41.620037807183358</v>
      </c>
      <c r="X28" s="128">
        <f>VLOOKUP($B$9&amp;"-"&amp;$B28,Database!$1:$1048576,22,FALSE)</f>
        <v>50.852551984877124</v>
      </c>
      <c r="Y28" s="128">
        <f>VLOOKUP($B$9&amp;"-"&amp;$B28,Database!$1:$1048576,23,FALSE)</f>
        <v>30.765595463137995</v>
      </c>
      <c r="Z28" s="112"/>
      <c r="AA28" s="128">
        <f>VLOOKUP($B$9&amp;"-"&amp;$B28,Database!$1:$1048576,24,FALSE)</f>
        <v>1.7374167990508556</v>
      </c>
      <c r="AB28" s="128">
        <f>VLOOKUP($B$9&amp;"-"&amp;$B28,Database!$1:$1048576,25,FALSE)</f>
        <v>4.8433568703838983</v>
      </c>
      <c r="AC28" s="107"/>
      <c r="AD28" s="129">
        <f>VLOOKUP($B$9&amp;"-"&amp;$B28,Database!$1:$1048576,26,FALSE)</f>
        <v>0.1210762331838565</v>
      </c>
      <c r="AE28" s="129">
        <f>VLOOKUP($B$9&amp;"-"&amp;$B28,Database!$1:$1048576,27,FALSE)</f>
        <v>0.15695067264573992</v>
      </c>
      <c r="AF28" s="129">
        <f>VLOOKUP($B$9&amp;"-"&amp;$B28,Database!$1:$1048576,28,FALSE)</f>
        <v>7.1748878923766815E-2</v>
      </c>
      <c r="AG28" s="129">
        <f>VLOOKUP($B$9&amp;"-"&amp;$B28,Database!$1:$1048576,29,FALSE)</f>
        <v>4.0358744394618833E-2</v>
      </c>
      <c r="AH28" s="129">
        <f>VLOOKUP($B$9&amp;"-"&amp;$B28,Database!$1:$1048576,30,FALSE)</f>
        <v>1.7937219730941704E-2</v>
      </c>
      <c r="AI28" s="129">
        <f>VLOOKUP($B$9&amp;"-"&amp;$B28,Database!$1:$1048576,31,FALSE)</f>
        <v>4.4843049327354259E-3</v>
      </c>
      <c r="AJ28" s="130"/>
      <c r="AK28" s="129">
        <f>VLOOKUP($B$9&amp;"-"&amp;$B28,Database!$1:$1048576,32,FALSE)</f>
        <v>9.2592592592592587E-2</v>
      </c>
      <c r="AL28" s="129">
        <f>VLOOKUP($B$9&amp;"-"&amp;$B28,Database!$1:$1048576,33,FALSE)</f>
        <v>0.1111111111111111</v>
      </c>
      <c r="AM28" s="129">
        <f>VLOOKUP($B$9&amp;"-"&amp;$B28,Database!$1:$1048576,34,FALSE)</f>
        <v>5.5555555555555552E-2</v>
      </c>
      <c r="AN28" s="129">
        <f>VLOOKUP($B$9&amp;"-"&amp;$B28,Database!$1:$1048576,35,FALSE)</f>
        <v>6.4814814814814811E-2</v>
      </c>
      <c r="AO28" s="129">
        <f>VLOOKUP($B$9&amp;"-"&amp;$B28,Database!$1:$1048576,36,FALSE)</f>
        <v>2.3148148148148147E-2</v>
      </c>
      <c r="AP28" s="129">
        <f>VLOOKUP($B$9&amp;"-"&amp;$B28,Database!$1:$1048576,37,FALSE)</f>
        <v>4.6296296296296294E-3</v>
      </c>
      <c r="AQ28" s="103"/>
      <c r="AR28" s="129">
        <f>VLOOKUP($B$9&amp;"-"&amp;$B28,Database!$1:$1048576,38,FALSE)</f>
        <v>8.8372093023255813E-2</v>
      </c>
      <c r="AS28" s="129">
        <f>VLOOKUP($B$9&amp;"-"&amp;$B28,Database!$1:$1048576,39,FALSE)</f>
        <v>0.10232558139534884</v>
      </c>
      <c r="AT28" s="129">
        <f>VLOOKUP($B$9&amp;"-"&amp;$B28,Database!$1:$1048576,40,FALSE)</f>
        <v>4.6511627906976744E-2</v>
      </c>
      <c r="AU28" s="129">
        <f>VLOOKUP($B$9&amp;"-"&amp;$B28,Database!$1:$1048576,41,FALSE)</f>
        <v>6.5116279069767441E-2</v>
      </c>
      <c r="AV28" s="129">
        <f>VLOOKUP($B$9&amp;"-"&amp;$B28,Database!$1:$1048576,42,FALSE)</f>
        <v>4.6511627906976744E-3</v>
      </c>
      <c r="AW28" s="129">
        <f>VLOOKUP($B$9&amp;"-"&amp;$B28,Database!$1:$1048576,43,FALSE)</f>
        <v>4.6511627906976744E-3</v>
      </c>
      <c r="AX28" s="103"/>
      <c r="AY28" s="129">
        <f>VLOOKUP($B$9&amp;"-"&amp;$B28,Database!$1:$1048576,44,FALSE)</f>
        <v>0.1111111111111111</v>
      </c>
      <c r="AZ28" s="129">
        <f>VLOOKUP($B$9&amp;"-"&amp;$B28,Database!$1:$1048576,45,FALSE)</f>
        <v>0.11574074074074074</v>
      </c>
      <c r="BA28" s="129">
        <f>VLOOKUP($B$9&amp;"-"&amp;$B28,Database!$1:$1048576,46,FALSE)</f>
        <v>5.0925925925925923E-2</v>
      </c>
      <c r="BB28" s="129">
        <f>VLOOKUP($B$9&amp;"-"&amp;$B28,Database!$1:$1048576,47,FALSE)</f>
        <v>1.8518518518518517E-2</v>
      </c>
      <c r="BC28" s="129">
        <f>VLOOKUP($B$9&amp;"-"&amp;$B28,Database!$1:$1048576,48,FALSE)</f>
        <v>1.3888888888888888E-2</v>
      </c>
      <c r="BD28" s="129">
        <f>VLOOKUP($B$9&amp;"-"&amp;$B28,Database!$1:$1048576,49,FALSE)</f>
        <v>0</v>
      </c>
      <c r="BE28" s="130"/>
      <c r="BF28" s="129">
        <f>VLOOKUP($B$9&amp;"-"&amp;$B28,Database!$1:$1048576,50,FALSE)</f>
        <v>6.4814814814814811E-2</v>
      </c>
      <c r="BG28" s="129">
        <f>VLOOKUP($B$9&amp;"-"&amp;$B28,Database!$1:$1048576,51,FALSE)</f>
        <v>8.3333333333333329E-2</v>
      </c>
      <c r="BH28" s="129">
        <f>VLOOKUP($B$9&amp;"-"&amp;$B28,Database!$1:$1048576,52,FALSE)</f>
        <v>4.1666666666666664E-2</v>
      </c>
      <c r="BI28" s="129">
        <f>VLOOKUP($B$9&amp;"-"&amp;$B28,Database!$1:$1048576,53,FALSE)</f>
        <v>4.6296296296296294E-2</v>
      </c>
      <c r="BJ28" s="129">
        <f>VLOOKUP($B$9&amp;"-"&amp;$B28,Database!$1:$1048576,54,FALSE)</f>
        <v>1.3888888888888888E-2</v>
      </c>
      <c r="BK28" s="129">
        <f>VLOOKUP($B$9&amp;"-"&amp;$B28,Database!$1:$1048576,55,FALSE)</f>
        <v>1.8518518518518517E-2</v>
      </c>
    </row>
    <row r="29" spans="1:63">
      <c r="B29" s="124">
        <v>42522</v>
      </c>
      <c r="D29" s="125">
        <f>VLOOKUP($B$9&amp;"-"&amp;$B29,Database!$1:$1048576,10,FALSE)</f>
        <v>95.051011784023956</v>
      </c>
      <c r="E29" s="84"/>
      <c r="F29" s="127">
        <f>VLOOKUP($B$9&amp;"-"&amp;$B29,Database!$1:$1048576,4,FALSE)</f>
        <v>13.1</v>
      </c>
      <c r="G29" s="127">
        <f>VLOOKUP($B$9&amp;"-"&amp;$B29,Database!$1:$1048576,5,FALSE)</f>
        <v>3.1</v>
      </c>
      <c r="H29" s="127">
        <f>VLOOKUP($B$9&amp;"-"&amp;$B29,Database!$1:$1048576,6,FALSE)</f>
        <v>-9.8000000000000007</v>
      </c>
      <c r="I29" s="127">
        <f>VLOOKUP($B$9&amp;"-"&amp;$B29,Database!$1:$1048576,7,FALSE)</f>
        <v>-22</v>
      </c>
      <c r="J29" s="127">
        <f>VLOOKUP($B$9&amp;"-"&amp;$B29,Database!$1:$1048576,8,FALSE)</f>
        <v>-10.1</v>
      </c>
      <c r="K29" s="127">
        <f>VLOOKUP($B$9&amp;"-"&amp;$B29,Database!$1:$1048576,9,FALSE)</f>
        <v>-10</v>
      </c>
      <c r="L29" s="112"/>
      <c r="M29" s="128">
        <f>VLOOKUP($B$9&amp;"-"&amp;$B29,Database!$1:$1048576,12,FALSE)</f>
        <v>-26.7</v>
      </c>
      <c r="N29" s="128">
        <f>VLOOKUP($B$9&amp;"-"&amp;$B29,Database!$1:$1048576,13,FALSE)</f>
        <v>-44.4</v>
      </c>
      <c r="O29" s="128">
        <f>VLOOKUP($B$9&amp;"-"&amp;$B29,Database!$1:$1048576,14,FALSE)</f>
        <v>-15.2</v>
      </c>
      <c r="P29" s="128">
        <f>VLOOKUP($B$9&amp;"-"&amp;$B29,Database!$1:$1048576,15,FALSE)</f>
        <v>2.5</v>
      </c>
      <c r="Q29" s="128">
        <f>VLOOKUP($B$9&amp;"-"&amp;$B29,Database!$1:$1048576,16,FALSE)</f>
        <v>12.6</v>
      </c>
      <c r="R29" s="128">
        <f>VLOOKUP($B$9&amp;"-"&amp;$B29,Database!$1:$1048576,17,FALSE)</f>
        <v>-5.7</v>
      </c>
      <c r="S29" s="112"/>
      <c r="T29" s="128">
        <f>VLOOKUP($B$9&amp;"-"&amp;$B29,Database!$1:$1048576,18,FALSE)</f>
        <v>-8.3621683967704747</v>
      </c>
      <c r="U29" s="128">
        <f>VLOOKUP($B$9&amp;"-"&amp;$B29,Database!$1:$1048576,19,FALSE)</f>
        <v>-15.071126489811613</v>
      </c>
      <c r="V29" s="128">
        <f>VLOOKUP($B$9&amp;"-"&amp;$B29,Database!$1:$1048576,20,FALSE)</f>
        <v>-0.25711264898116165</v>
      </c>
      <c r="W29" s="128">
        <f>VLOOKUP($B$9&amp;"-"&amp;$B29,Database!$1:$1048576,21,FALSE)</f>
        <v>34.92647058823529</v>
      </c>
      <c r="X29" s="128">
        <f>VLOOKUP($B$9&amp;"-"&amp;$B29,Database!$1:$1048576,22,FALSE)</f>
        <v>49.211841599384854</v>
      </c>
      <c r="Y29" s="128">
        <f>VLOOKUP($B$9&amp;"-"&amp;$B29,Database!$1:$1048576,23,FALSE)</f>
        <v>20.814109957708578</v>
      </c>
      <c r="Z29" s="112"/>
      <c r="AA29" s="128">
        <f>VLOOKUP($B$9&amp;"-"&amp;$B29,Database!$1:$1048576,24,FALSE)</f>
        <v>2.3781212841854935</v>
      </c>
      <c r="AB29" s="128">
        <f>VLOOKUP($B$9&amp;"-"&amp;$B29,Database!$1:$1048576,25,FALSE)</f>
        <v>5.8327614939711792</v>
      </c>
      <c r="AC29" s="107"/>
      <c r="AD29" s="129">
        <f>VLOOKUP($B$9&amp;"-"&amp;$B29,Database!$1:$1048576,26,FALSE)</f>
        <v>0.12182741116751269</v>
      </c>
      <c r="AE29" s="129">
        <f>VLOOKUP($B$9&amp;"-"&amp;$B29,Database!$1:$1048576,27,FALSE)</f>
        <v>0.16243654822335024</v>
      </c>
      <c r="AF29" s="129">
        <f>VLOOKUP($B$9&amp;"-"&amp;$B29,Database!$1:$1048576,28,FALSE)</f>
        <v>9.1370558375634514E-2</v>
      </c>
      <c r="AG29" s="129">
        <f>VLOOKUP($B$9&amp;"-"&amp;$B29,Database!$1:$1048576,29,FALSE)</f>
        <v>3.0456852791878174E-2</v>
      </c>
      <c r="AH29" s="129">
        <f>VLOOKUP($B$9&amp;"-"&amp;$B29,Database!$1:$1048576,30,FALSE)</f>
        <v>5.076142131979695E-3</v>
      </c>
      <c r="AI29" s="129">
        <f>VLOOKUP($B$9&amp;"-"&amp;$B29,Database!$1:$1048576,31,FALSE)</f>
        <v>0</v>
      </c>
      <c r="AJ29" s="130"/>
      <c r="AK29" s="129">
        <f>VLOOKUP($B$9&amp;"-"&amp;$B29,Database!$1:$1048576,32,FALSE)</f>
        <v>6.8062827225130892E-2</v>
      </c>
      <c r="AL29" s="129">
        <f>VLOOKUP($B$9&amp;"-"&amp;$B29,Database!$1:$1048576,33,FALSE)</f>
        <v>0.14136125654450263</v>
      </c>
      <c r="AM29" s="129">
        <f>VLOOKUP($B$9&amp;"-"&amp;$B29,Database!$1:$1048576,34,FALSE)</f>
        <v>3.6649214659685861E-2</v>
      </c>
      <c r="AN29" s="129">
        <f>VLOOKUP($B$9&amp;"-"&amp;$B29,Database!$1:$1048576,35,FALSE)</f>
        <v>3.6649214659685861E-2</v>
      </c>
      <c r="AO29" s="129">
        <f>VLOOKUP($B$9&amp;"-"&amp;$B29,Database!$1:$1048576,36,FALSE)</f>
        <v>5.235602094240838E-3</v>
      </c>
      <c r="AP29" s="129">
        <f>VLOOKUP($B$9&amp;"-"&amp;$B29,Database!$1:$1048576,37,FALSE)</f>
        <v>0</v>
      </c>
      <c r="AQ29" s="103"/>
      <c r="AR29" s="129">
        <f>VLOOKUP($B$9&amp;"-"&amp;$B29,Database!$1:$1048576,38,FALSE)</f>
        <v>9.947643979057591E-2</v>
      </c>
      <c r="AS29" s="129">
        <f>VLOOKUP($B$9&amp;"-"&amp;$B29,Database!$1:$1048576,39,FALSE)</f>
        <v>0.1099476439790576</v>
      </c>
      <c r="AT29" s="129">
        <f>VLOOKUP($B$9&amp;"-"&amp;$B29,Database!$1:$1048576,40,FALSE)</f>
        <v>6.2827225130890049E-2</v>
      </c>
      <c r="AU29" s="129">
        <f>VLOOKUP($B$9&amp;"-"&amp;$B29,Database!$1:$1048576,41,FALSE)</f>
        <v>1.5706806282722512E-2</v>
      </c>
      <c r="AV29" s="129">
        <f>VLOOKUP($B$9&amp;"-"&amp;$B29,Database!$1:$1048576,42,FALSE)</f>
        <v>5.235602094240838E-3</v>
      </c>
      <c r="AW29" s="129">
        <f>VLOOKUP($B$9&amp;"-"&amp;$B29,Database!$1:$1048576,43,FALSE)</f>
        <v>5.235602094240838E-3</v>
      </c>
      <c r="AX29" s="103"/>
      <c r="AY29" s="129">
        <f>VLOOKUP($B$9&amp;"-"&amp;$B29,Database!$1:$1048576,44,FALSE)</f>
        <v>9.4736842105263161E-2</v>
      </c>
      <c r="AZ29" s="129">
        <f>VLOOKUP($B$9&amp;"-"&amp;$B29,Database!$1:$1048576,45,FALSE)</f>
        <v>9.4736842105263161E-2</v>
      </c>
      <c r="BA29" s="129">
        <f>VLOOKUP($B$9&amp;"-"&amp;$B29,Database!$1:$1048576,46,FALSE)</f>
        <v>3.1578947368421054E-2</v>
      </c>
      <c r="BB29" s="129">
        <f>VLOOKUP($B$9&amp;"-"&amp;$B29,Database!$1:$1048576,47,FALSE)</f>
        <v>1.0526315789473684E-2</v>
      </c>
      <c r="BC29" s="129">
        <f>VLOOKUP($B$9&amp;"-"&amp;$B29,Database!$1:$1048576,48,FALSE)</f>
        <v>5.263157894736842E-3</v>
      </c>
      <c r="BD29" s="129">
        <f>VLOOKUP($B$9&amp;"-"&amp;$B29,Database!$1:$1048576,49,FALSE)</f>
        <v>0</v>
      </c>
      <c r="BE29" s="130"/>
      <c r="BF29" s="129">
        <f>VLOOKUP($B$9&amp;"-"&amp;$B29,Database!$1:$1048576,50,FALSE)</f>
        <v>7.3684210526315783E-2</v>
      </c>
      <c r="BG29" s="129">
        <f>VLOOKUP($B$9&amp;"-"&amp;$B29,Database!$1:$1048576,51,FALSE)</f>
        <v>6.3157894736842107E-2</v>
      </c>
      <c r="BH29" s="129">
        <f>VLOOKUP($B$9&amp;"-"&amp;$B29,Database!$1:$1048576,52,FALSE)</f>
        <v>5.7894736842105263E-2</v>
      </c>
      <c r="BI29" s="129">
        <f>VLOOKUP($B$9&amp;"-"&amp;$B29,Database!$1:$1048576,53,FALSE)</f>
        <v>2.1052631578947368E-2</v>
      </c>
      <c r="BJ29" s="129">
        <f>VLOOKUP($B$9&amp;"-"&amp;$B29,Database!$1:$1048576,54,FALSE)</f>
        <v>1.0526315789473684E-2</v>
      </c>
      <c r="BK29" s="129">
        <f>VLOOKUP($B$9&amp;"-"&amp;$B29,Database!$1:$1048576,55,FALSE)</f>
        <v>0</v>
      </c>
    </row>
    <row r="30" spans="1:63">
      <c r="B30" s="124">
        <v>42614</v>
      </c>
      <c r="D30" s="125">
        <f>VLOOKUP($B$9&amp;"-"&amp;$B30,Database!$1:$1048576,10,FALSE)</f>
        <v>104.47241699755006</v>
      </c>
      <c r="E30" s="84"/>
      <c r="F30" s="127">
        <f>VLOOKUP($B$9&amp;"-"&amp;$B30,Database!$1:$1048576,4,FALSE)</f>
        <v>23.873248327231416</v>
      </c>
      <c r="G30" s="127">
        <f>VLOOKUP($B$9&amp;"-"&amp;$B30,Database!$1:$1048576,5,FALSE)</f>
        <v>5.5085637335353264</v>
      </c>
      <c r="H30" s="127">
        <f>VLOOKUP($B$9&amp;"-"&amp;$B30,Database!$1:$1048576,6,FALSE)</f>
        <v>-3.6821950090476792</v>
      </c>
      <c r="I30" s="127">
        <f>VLOOKUP($B$9&amp;"-"&amp;$B30,Database!$1:$1048576,7,FALSE)</f>
        <v>-18.519984170953702</v>
      </c>
      <c r="J30" s="127">
        <f>VLOOKUP($B$9&amp;"-"&amp;$B30,Database!$1:$1048576,8,FALSE)</f>
        <v>-3.8575376285261398</v>
      </c>
      <c r="K30" s="127">
        <f>VLOOKUP($B$9&amp;"-"&amp;$B30,Database!$1:$1048576,9,FALSE)</f>
        <v>-8.4613334455526079</v>
      </c>
      <c r="L30" s="112"/>
      <c r="M30" s="128">
        <f>VLOOKUP($B$9&amp;"-"&amp;$B30,Database!$1:$1048576,12,FALSE)</f>
        <v>-25.83708566539017</v>
      </c>
      <c r="N30" s="128">
        <f>VLOOKUP($B$9&amp;"-"&amp;$B30,Database!$1:$1048576,13,FALSE)</f>
        <v>-42.232321957104176</v>
      </c>
      <c r="O30" s="128">
        <f>VLOOKUP($B$9&amp;"-"&amp;$B30,Database!$1:$1048576,14,FALSE)</f>
        <v>-13.781929891007028</v>
      </c>
      <c r="P30" s="128">
        <f>VLOOKUP($B$9&amp;"-"&amp;$B30,Database!$1:$1048576,15,FALSE)</f>
        <v>11.653971861016426</v>
      </c>
      <c r="Q30" s="128">
        <f>VLOOKUP($B$9&amp;"-"&amp;$B30,Database!$1:$1048576,16,FALSE)</f>
        <v>20.221913619211939</v>
      </c>
      <c r="R30" s="128">
        <f>VLOOKUP($B$9&amp;"-"&amp;$B30,Database!$1:$1048576,17,FALSE)</f>
        <v>-0.99314059672600241</v>
      </c>
      <c r="S30" s="112"/>
      <c r="T30" s="128">
        <f>VLOOKUP($B$9&amp;"-"&amp;$B30,Database!$1:$1048576,18,FALSE)</f>
        <v>-7.9282918823380877</v>
      </c>
      <c r="U30" s="128">
        <f>VLOOKUP($B$9&amp;"-"&amp;$B30,Database!$1:$1048576,19,FALSE)</f>
        <v>-17.288782280576246</v>
      </c>
      <c r="V30" s="128">
        <f>VLOOKUP($B$9&amp;"-"&amp;$B30,Database!$1:$1048576,20,FALSE)</f>
        <v>-0.94685014518368993</v>
      </c>
      <c r="W30" s="128">
        <f>VLOOKUP($B$9&amp;"-"&amp;$B30,Database!$1:$1048576,21,FALSE)</f>
        <v>53.514567464826278</v>
      </c>
      <c r="X30" s="128">
        <f>VLOOKUP($B$9&amp;"-"&amp;$B30,Database!$1:$1048576,22,FALSE)</f>
        <v>61.103396035854068</v>
      </c>
      <c r="Y30" s="128">
        <f>VLOOKUP($B$9&amp;"-"&amp;$B30,Database!$1:$1048576,23,FALSE)</f>
        <v>32.319151622269914</v>
      </c>
      <c r="Z30" s="112"/>
      <c r="AA30" s="128">
        <f>VLOOKUP($B$9&amp;"-"&amp;$B30,Database!$1:$1048576,24,FALSE)</f>
        <v>1.4582483538255351</v>
      </c>
      <c r="AB30" s="128">
        <f>VLOOKUP($B$9&amp;"-"&amp;$B30,Database!$1:$1048576,25,FALSE)</f>
        <v>4.7058653443016389</v>
      </c>
      <c r="AC30" s="107"/>
      <c r="AD30" s="129">
        <f>VLOOKUP($B$9&amp;"-"&amp;$B30,Database!$1:$1048576,26,FALSE)</f>
        <v>0.10116731517509728</v>
      </c>
      <c r="AE30" s="129">
        <f>VLOOKUP($B$9&amp;"-"&amp;$B30,Database!$1:$1048576,27,FALSE)</f>
        <v>0.16731517509727625</v>
      </c>
      <c r="AF30" s="129">
        <f>VLOOKUP($B$9&amp;"-"&amp;$B30,Database!$1:$1048576,28,FALSE)</f>
        <v>9.727626459143969E-2</v>
      </c>
      <c r="AG30" s="129">
        <f>VLOOKUP($B$9&amp;"-"&amp;$B30,Database!$1:$1048576,29,FALSE)</f>
        <v>3.8910505836575876E-2</v>
      </c>
      <c r="AH30" s="129">
        <f>VLOOKUP($B$9&amp;"-"&amp;$B30,Database!$1:$1048576,30,FALSE)</f>
        <v>1.9455252918287938E-2</v>
      </c>
      <c r="AI30" s="129">
        <f>VLOOKUP($B$9&amp;"-"&amp;$B30,Database!$1:$1048576,31,FALSE)</f>
        <v>0</v>
      </c>
      <c r="AJ30" s="130"/>
      <c r="AK30" s="129">
        <f>VLOOKUP($B$9&amp;"-"&amp;$B30,Database!$1:$1048576,32,FALSE)</f>
        <v>9.6000000000000002E-2</v>
      </c>
      <c r="AL30" s="129">
        <f>VLOOKUP($B$9&amp;"-"&amp;$B30,Database!$1:$1048576,33,FALSE)</f>
        <v>0.11600000000000001</v>
      </c>
      <c r="AM30" s="129">
        <f>VLOOKUP($B$9&amp;"-"&amp;$B30,Database!$1:$1048576,34,FALSE)</f>
        <v>7.1999999999999995E-2</v>
      </c>
      <c r="AN30" s="129">
        <f>VLOOKUP($B$9&amp;"-"&amp;$B30,Database!$1:$1048576,35,FALSE)</f>
        <v>6.8000000000000005E-2</v>
      </c>
      <c r="AO30" s="129">
        <f>VLOOKUP($B$9&amp;"-"&amp;$B30,Database!$1:$1048576,36,FALSE)</f>
        <v>4.0000000000000001E-3</v>
      </c>
      <c r="AP30" s="129">
        <f>VLOOKUP($B$9&amp;"-"&amp;$B30,Database!$1:$1048576,37,FALSE)</f>
        <v>1.2E-2</v>
      </c>
      <c r="AQ30" s="103"/>
      <c r="AR30" s="129">
        <f>VLOOKUP($B$9&amp;"-"&amp;$B30,Database!$1:$1048576,38,FALSE)</f>
        <v>8.7999999999999995E-2</v>
      </c>
      <c r="AS30" s="129">
        <f>VLOOKUP($B$9&amp;"-"&amp;$B30,Database!$1:$1048576,39,FALSE)</f>
        <v>9.1999999999999998E-2</v>
      </c>
      <c r="AT30" s="129">
        <f>VLOOKUP($B$9&amp;"-"&amp;$B30,Database!$1:$1048576,40,FALSE)</f>
        <v>8.4000000000000005E-2</v>
      </c>
      <c r="AU30" s="129">
        <f>VLOOKUP($B$9&amp;"-"&amp;$B30,Database!$1:$1048576,41,FALSE)</f>
        <v>5.1999999999999998E-2</v>
      </c>
      <c r="AV30" s="129">
        <f>VLOOKUP($B$9&amp;"-"&amp;$B30,Database!$1:$1048576,42,FALSE)</f>
        <v>1.6E-2</v>
      </c>
      <c r="AW30" s="129">
        <f>VLOOKUP($B$9&amp;"-"&amp;$B30,Database!$1:$1048576,43,FALSE)</f>
        <v>4.0000000000000001E-3</v>
      </c>
      <c r="AX30" s="103"/>
      <c r="AY30" s="129">
        <f>VLOOKUP($B$9&amp;"-"&amp;$B30,Database!$1:$1048576,44,FALSE)</f>
        <v>0.12</v>
      </c>
      <c r="AZ30" s="129">
        <f>VLOOKUP($B$9&amp;"-"&amp;$B30,Database!$1:$1048576,45,FALSE)</f>
        <v>0.11600000000000001</v>
      </c>
      <c r="BA30" s="129">
        <f>VLOOKUP($B$9&amp;"-"&amp;$B30,Database!$1:$1048576,46,FALSE)</f>
        <v>4.8000000000000001E-2</v>
      </c>
      <c r="BB30" s="129">
        <f>VLOOKUP($B$9&amp;"-"&amp;$B30,Database!$1:$1048576,47,FALSE)</f>
        <v>0.04</v>
      </c>
      <c r="BC30" s="129">
        <f>VLOOKUP($B$9&amp;"-"&amp;$B30,Database!$1:$1048576,48,FALSE)</f>
        <v>8.0000000000000002E-3</v>
      </c>
      <c r="BD30" s="129">
        <f>VLOOKUP($B$9&amp;"-"&amp;$B30,Database!$1:$1048576,49,FALSE)</f>
        <v>0</v>
      </c>
      <c r="BE30" s="130"/>
      <c r="BF30" s="129">
        <f>VLOOKUP($B$9&amp;"-"&amp;$B30,Database!$1:$1048576,50,FALSE)</f>
        <v>7.5396825396825393E-2</v>
      </c>
      <c r="BG30" s="129">
        <f>VLOOKUP($B$9&amp;"-"&amp;$B30,Database!$1:$1048576,51,FALSE)</f>
        <v>4.3650793650793648E-2</v>
      </c>
      <c r="BH30" s="129">
        <f>VLOOKUP($B$9&amp;"-"&amp;$B30,Database!$1:$1048576,52,FALSE)</f>
        <v>5.9523809523809521E-2</v>
      </c>
      <c r="BI30" s="129">
        <f>VLOOKUP($B$9&amp;"-"&amp;$B30,Database!$1:$1048576,53,FALSE)</f>
        <v>5.9523809523809521E-2</v>
      </c>
      <c r="BJ30" s="129">
        <f>VLOOKUP($B$9&amp;"-"&amp;$B30,Database!$1:$1048576,54,FALSE)</f>
        <v>1.5873015873015872E-2</v>
      </c>
      <c r="BK30" s="129">
        <f>VLOOKUP($B$9&amp;"-"&amp;$B30,Database!$1:$1048576,55,FALSE)</f>
        <v>2.3809523809523808E-2</v>
      </c>
    </row>
    <row r="31" spans="1:63">
      <c r="B31" s="124">
        <v>42705</v>
      </c>
      <c r="D31" s="125">
        <f>VLOOKUP($B$9&amp;"-"&amp;$B31,Database!$1:$1048576,10,FALSE)</f>
        <v>97.551187551187553</v>
      </c>
      <c r="E31" s="84"/>
      <c r="F31" s="127">
        <f>VLOOKUP($B$9&amp;"-"&amp;$B31,Database!$1:$1048576,4,FALSE)</f>
        <v>15.623731839948061</v>
      </c>
      <c r="G31" s="127">
        <f>VLOOKUP($B$9&amp;"-"&amp;$B31,Database!$1:$1048576,5,FALSE)</f>
        <v>0.21305088872656486</v>
      </c>
      <c r="H31" s="127">
        <f>VLOOKUP($B$9&amp;"-"&amp;$B31,Database!$1:$1048576,6,FALSE)</f>
        <v>-4.7479912344777206</v>
      </c>
      <c r="I31" s="127">
        <f>VLOOKUP($B$9&amp;"-"&amp;$B31,Database!$1:$1048576,7,FALSE)</f>
        <v>-20.609504132231404</v>
      </c>
      <c r="J31" s="127">
        <f>VLOOKUP($B$9&amp;"-"&amp;$B31,Database!$1:$1048576,8,FALSE)</f>
        <v>3.4514243973703431</v>
      </c>
      <c r="K31" s="127">
        <f>VLOOKUP($B$9&amp;"-"&amp;$B31,Database!$1:$1048576,9,FALSE)</f>
        <v>-5.5981657333008696</v>
      </c>
      <c r="L31" s="112"/>
      <c r="M31" s="128">
        <f>VLOOKUP($B$9&amp;"-"&amp;$B31,Database!$1:$1048576,12,FALSE)</f>
        <v>-21.388280172063954</v>
      </c>
      <c r="N31" s="128">
        <f>VLOOKUP($B$9&amp;"-"&amp;$B31,Database!$1:$1048576,13,FALSE)</f>
        <v>-36.188215242269294</v>
      </c>
      <c r="O31" s="128">
        <f>VLOOKUP($B$9&amp;"-"&amp;$B31,Database!$1:$1048576,14,FALSE)</f>
        <v>-11.721856992127263</v>
      </c>
      <c r="P31" s="128">
        <f>VLOOKUP($B$9&amp;"-"&amp;$B31,Database!$1:$1048576,15,FALSE)</f>
        <v>7.2822822822822832</v>
      </c>
      <c r="Q31" s="128">
        <f>VLOOKUP($B$9&amp;"-"&amp;$B31,Database!$1:$1048576,16,FALSE)</f>
        <v>16.881746611476338</v>
      </c>
      <c r="R31" s="128">
        <f>VLOOKUP($B$9&amp;"-"&amp;$B31,Database!$1:$1048576,17,FALSE)</f>
        <v>-2.7087898709520335</v>
      </c>
      <c r="S31" s="112"/>
      <c r="T31" s="128">
        <f>VLOOKUP($B$9&amp;"-"&amp;$B31,Database!$1:$1048576,18,FALSE)</f>
        <v>-8.4165246327408472</v>
      </c>
      <c r="U31" s="128">
        <f>VLOOKUP($B$9&amp;"-"&amp;$B31,Database!$1:$1048576,19,FALSE)</f>
        <v>-17.044071098125151</v>
      </c>
      <c r="V31" s="128">
        <f>VLOOKUP($B$9&amp;"-"&amp;$B31,Database!$1:$1048576,20,FALSE)</f>
        <v>-1.6313610908205523</v>
      </c>
      <c r="W31" s="128">
        <f>VLOOKUP($B$9&amp;"-"&amp;$B31,Database!$1:$1048576,21,FALSE)</f>
        <v>46.785975164353545</v>
      </c>
      <c r="X31" s="128">
        <f>VLOOKUP($B$9&amp;"-"&amp;$B31,Database!$1:$1048576,22,FALSE)</f>
        <v>54.135216297378456</v>
      </c>
      <c r="Y31" s="128">
        <f>VLOOKUP($B$9&amp;"-"&amp;$B31,Database!$1:$1048576,23,FALSE)</f>
        <v>26.13424235045856</v>
      </c>
      <c r="Z31" s="112"/>
      <c r="AA31" s="128">
        <f>VLOOKUP($B$9&amp;"-"&amp;$B31,Database!$1:$1048576,24,FALSE)</f>
        <v>3.6528911707768703</v>
      </c>
      <c r="AB31" s="128">
        <f>VLOOKUP($B$9&amp;"-"&amp;$B31,Database!$1:$1048576,25,FALSE)</f>
        <v>7.7417068034444663</v>
      </c>
      <c r="AC31" s="107"/>
      <c r="AD31" s="129">
        <f>VLOOKUP($B$9&amp;"-"&amp;$B31,Database!$1:$1048576,26,FALSE)</f>
        <v>8.294930875576037E-2</v>
      </c>
      <c r="AE31" s="129">
        <f>VLOOKUP($B$9&amp;"-"&amp;$B31,Database!$1:$1048576,27,FALSE)</f>
        <v>0.19815668202764977</v>
      </c>
      <c r="AF31" s="129">
        <f>VLOOKUP($B$9&amp;"-"&amp;$B31,Database!$1:$1048576,28,FALSE)</f>
        <v>6.9124423963133647E-2</v>
      </c>
      <c r="AG31" s="129">
        <f>VLOOKUP($B$9&amp;"-"&amp;$B31,Database!$1:$1048576,29,FALSE)</f>
        <v>3.6866359447004608E-2</v>
      </c>
      <c r="AH31" s="129">
        <f>VLOOKUP($B$9&amp;"-"&amp;$B31,Database!$1:$1048576,30,FALSE)</f>
        <v>9.2165898617511521E-3</v>
      </c>
      <c r="AI31" s="129">
        <f>VLOOKUP($B$9&amp;"-"&amp;$B31,Database!$1:$1048576,31,FALSE)</f>
        <v>4.608294930875576E-3</v>
      </c>
      <c r="AJ31" s="130"/>
      <c r="AK31" s="129">
        <f>VLOOKUP($B$9&amp;"-"&amp;$B31,Database!$1:$1048576,32,FALSE)</f>
        <v>0.11374407582938388</v>
      </c>
      <c r="AL31" s="129">
        <f>VLOOKUP($B$9&amp;"-"&amp;$B31,Database!$1:$1048576,33,FALSE)</f>
        <v>9.9526066350710901E-2</v>
      </c>
      <c r="AM31" s="129">
        <f>VLOOKUP($B$9&amp;"-"&amp;$B31,Database!$1:$1048576,34,FALSE)</f>
        <v>5.6872037914691941E-2</v>
      </c>
      <c r="AN31" s="129">
        <f>VLOOKUP($B$9&amp;"-"&amp;$B31,Database!$1:$1048576,35,FALSE)</f>
        <v>2.3696682464454975E-2</v>
      </c>
      <c r="AO31" s="129">
        <f>VLOOKUP($B$9&amp;"-"&amp;$B31,Database!$1:$1048576,36,FALSE)</f>
        <v>1.8957345971563982E-2</v>
      </c>
      <c r="AP31" s="129">
        <f>VLOOKUP($B$9&amp;"-"&amp;$B31,Database!$1:$1048576,37,FALSE)</f>
        <v>4.7393364928909956E-3</v>
      </c>
      <c r="AQ31" s="103"/>
      <c r="AR31" s="129">
        <f>VLOOKUP($B$9&amp;"-"&amp;$B31,Database!$1:$1048576,38,FALSE)</f>
        <v>0.1201923076923077</v>
      </c>
      <c r="AS31" s="129">
        <f>VLOOKUP($B$9&amp;"-"&amp;$B31,Database!$1:$1048576,39,FALSE)</f>
        <v>0.10576923076923077</v>
      </c>
      <c r="AT31" s="129">
        <f>VLOOKUP($B$9&amp;"-"&amp;$B31,Database!$1:$1048576,40,FALSE)</f>
        <v>3.8461538461538464E-2</v>
      </c>
      <c r="AU31" s="129">
        <f>VLOOKUP($B$9&amp;"-"&amp;$B31,Database!$1:$1048576,41,FALSE)</f>
        <v>3.8461538461538464E-2</v>
      </c>
      <c r="AV31" s="129">
        <f>VLOOKUP($B$9&amp;"-"&amp;$B31,Database!$1:$1048576,42,FALSE)</f>
        <v>9.6153846153846159E-3</v>
      </c>
      <c r="AW31" s="129">
        <f>VLOOKUP($B$9&amp;"-"&amp;$B31,Database!$1:$1048576,43,FALSE)</f>
        <v>4.807692307692308E-3</v>
      </c>
      <c r="AX31" s="103"/>
      <c r="AY31" s="129">
        <f>VLOOKUP($B$9&amp;"-"&amp;$B31,Database!$1:$1048576,44,FALSE)</f>
        <v>0.11004784688995216</v>
      </c>
      <c r="AZ31" s="129">
        <f>VLOOKUP($B$9&amp;"-"&amp;$B31,Database!$1:$1048576,45,FALSE)</f>
        <v>0.13397129186602871</v>
      </c>
      <c r="BA31" s="129">
        <f>VLOOKUP($B$9&amp;"-"&amp;$B31,Database!$1:$1048576,46,FALSE)</f>
        <v>4.3062200956937802E-2</v>
      </c>
      <c r="BB31" s="129">
        <f>VLOOKUP($B$9&amp;"-"&amp;$B31,Database!$1:$1048576,47,FALSE)</f>
        <v>9.5693779904306216E-3</v>
      </c>
      <c r="BC31" s="129">
        <f>VLOOKUP($B$9&amp;"-"&amp;$B31,Database!$1:$1048576,48,FALSE)</f>
        <v>9.5693779904306216E-3</v>
      </c>
      <c r="BD31" s="129">
        <f>VLOOKUP($B$9&amp;"-"&amp;$B31,Database!$1:$1048576,49,FALSE)</f>
        <v>0</v>
      </c>
      <c r="BE31" s="130"/>
      <c r="BF31" s="129">
        <f>VLOOKUP($B$9&amp;"-"&amp;$B31,Database!$1:$1048576,50,FALSE)</f>
        <v>5.7142857142857141E-2</v>
      </c>
      <c r="BG31" s="129">
        <f>VLOOKUP($B$9&amp;"-"&amp;$B31,Database!$1:$1048576,51,FALSE)</f>
        <v>6.6666666666666666E-2</v>
      </c>
      <c r="BH31" s="129">
        <f>VLOOKUP($B$9&amp;"-"&amp;$B31,Database!$1:$1048576,52,FALSE)</f>
        <v>4.7619047619047616E-2</v>
      </c>
      <c r="BI31" s="129">
        <f>VLOOKUP($B$9&amp;"-"&amp;$B31,Database!$1:$1048576,53,FALSE)</f>
        <v>2.8571428571428571E-2</v>
      </c>
      <c r="BJ31" s="129">
        <f>VLOOKUP($B$9&amp;"-"&amp;$B31,Database!$1:$1048576,54,FALSE)</f>
        <v>2.3809523809523808E-2</v>
      </c>
      <c r="BK31" s="129">
        <f>VLOOKUP($B$9&amp;"-"&amp;$B31,Database!$1:$1048576,55,FALSE)</f>
        <v>9.5238095238095247E-3</v>
      </c>
    </row>
    <row r="32" spans="1:63">
      <c r="B32" s="124">
        <v>42795</v>
      </c>
      <c r="D32" s="125">
        <f>VLOOKUP($B$9&amp;"-"&amp;$B32,Database!$1:$1048576,10,FALSE)</f>
        <v>118.12759318603474</v>
      </c>
      <c r="E32" s="84"/>
      <c r="F32" s="127">
        <f>VLOOKUP($B$9&amp;"-"&amp;$B32,Database!$1:$1048576,4,FALSE)</f>
        <v>29.342773844231569</v>
      </c>
      <c r="G32" s="127">
        <f>VLOOKUP($B$9&amp;"-"&amp;$B32,Database!$1:$1048576,5,FALSE)</f>
        <v>10.17076218242399</v>
      </c>
      <c r="H32" s="127">
        <f>VLOOKUP($B$9&amp;"-"&amp;$B32,Database!$1:$1048576,6,FALSE)</f>
        <v>4.5597667638483959</v>
      </c>
      <c r="I32" s="127">
        <f>VLOOKUP($B$9&amp;"-"&amp;$B32,Database!$1:$1048576,7,FALSE)</f>
        <v>-1.152585205928556</v>
      </c>
      <c r="J32" s="127">
        <f>VLOOKUP($B$9&amp;"-"&amp;$B32,Database!$1:$1048576,8,FALSE)</f>
        <v>28.529779258642236</v>
      </c>
      <c r="K32" s="127">
        <f>VLOOKUP($B$9&amp;"-"&amp;$B32,Database!$1:$1048576,9,FALSE)</f>
        <v>-11.795085381091214</v>
      </c>
      <c r="L32" s="112"/>
      <c r="M32" s="128">
        <f>VLOOKUP($B$9&amp;"-"&amp;$B32,Database!$1:$1048576,12,FALSE)</f>
        <v>-5.9775093710953779</v>
      </c>
      <c r="N32" s="128">
        <f>VLOOKUP($B$9&amp;"-"&amp;$B32,Database!$1:$1048576,13,FALSE)</f>
        <v>-18.950437317784257</v>
      </c>
      <c r="O32" s="128">
        <f>VLOOKUP($B$9&amp;"-"&amp;$B32,Database!$1:$1048576,14,FALSE)</f>
        <v>-3.323615160349854</v>
      </c>
      <c r="P32" s="128">
        <f>VLOOKUP($B$9&amp;"-"&amp;$B32,Database!$1:$1048576,15,FALSE)</f>
        <v>9.9408579758433984</v>
      </c>
      <c r="Q32" s="128">
        <f>VLOOKUP($B$9&amp;"-"&amp;$B32,Database!$1:$1048576,16,FALSE)</f>
        <v>22.822157434402335</v>
      </c>
      <c r="R32" s="128">
        <f>VLOOKUP($B$9&amp;"-"&amp;$B32,Database!$1:$1048576,17,FALSE)</f>
        <v>0.33319450229071168</v>
      </c>
      <c r="S32" s="112"/>
      <c r="T32" s="128">
        <f>VLOOKUP($B$9&amp;"-"&amp;$B32,Database!$1:$1048576,18,FALSE)</f>
        <v>4.6180758017492698</v>
      </c>
      <c r="U32" s="128">
        <f>VLOOKUP($B$9&amp;"-"&amp;$B32,Database!$1:$1048576,19,FALSE)</f>
        <v>-9.9441899208663056</v>
      </c>
      <c r="V32" s="128">
        <f>VLOOKUP($B$9&amp;"-"&amp;$B32,Database!$1:$1048576,20,FALSE)</f>
        <v>8.5114535610162445</v>
      </c>
      <c r="W32" s="128">
        <f>VLOOKUP($B$9&amp;"-"&amp;$B32,Database!$1:$1048576,21,FALSE)</f>
        <v>48.071636817992498</v>
      </c>
      <c r="X32" s="128">
        <f>VLOOKUP($B$9&amp;"-"&amp;$B32,Database!$1:$1048576,22,FALSE)</f>
        <v>63.523531861724287</v>
      </c>
      <c r="Y32" s="128">
        <f>VLOOKUP($B$9&amp;"-"&amp;$B32,Database!$1:$1048576,23,FALSE)</f>
        <v>31.00708038317368</v>
      </c>
      <c r="Z32" s="112"/>
      <c r="AA32" s="128">
        <f>VLOOKUP($B$9&amp;"-"&amp;$B32,Database!$1:$1048576,24,FALSE)</f>
        <v>1.5364583333333337</v>
      </c>
      <c r="AB32" s="128">
        <f>VLOOKUP($B$9&amp;"-"&amp;$B32,Database!$1:$1048576,25,FALSE)</f>
        <v>3.1932214071882492</v>
      </c>
      <c r="AC32" s="107"/>
      <c r="AD32" s="129">
        <f>VLOOKUP($B$9&amp;"-"&amp;$B32,Database!$1:$1048576,26,FALSE)</f>
        <v>0.15611814345991562</v>
      </c>
      <c r="AE32" s="129">
        <f>VLOOKUP($B$9&amp;"-"&amp;$B32,Database!$1:$1048576,27,FALSE)</f>
        <v>0.14345991561181434</v>
      </c>
      <c r="AF32" s="129">
        <f>VLOOKUP($B$9&amp;"-"&amp;$B32,Database!$1:$1048576,28,FALSE)</f>
        <v>9.7046413502109699E-2</v>
      </c>
      <c r="AG32" s="129">
        <f>VLOOKUP($B$9&amp;"-"&amp;$B32,Database!$1:$1048576,29,FALSE)</f>
        <v>2.1097046413502109E-2</v>
      </c>
      <c r="AH32" s="129">
        <f>VLOOKUP($B$9&amp;"-"&amp;$B32,Database!$1:$1048576,30,FALSE)</f>
        <v>1.2658227848101266E-2</v>
      </c>
      <c r="AI32" s="129">
        <f>VLOOKUP($B$9&amp;"-"&amp;$B32,Database!$1:$1048576,31,FALSE)</f>
        <v>0</v>
      </c>
      <c r="AJ32" s="130"/>
      <c r="AK32" s="129">
        <f>VLOOKUP($B$9&amp;"-"&amp;$B32,Database!$1:$1048576,32,FALSE)</f>
        <v>0.12554112554112554</v>
      </c>
      <c r="AL32" s="129">
        <f>VLOOKUP($B$9&amp;"-"&amp;$B32,Database!$1:$1048576,33,FALSE)</f>
        <v>0.11255411255411256</v>
      </c>
      <c r="AM32" s="129">
        <f>VLOOKUP($B$9&amp;"-"&amp;$B32,Database!$1:$1048576,34,FALSE)</f>
        <v>6.0606060606060608E-2</v>
      </c>
      <c r="AN32" s="129">
        <f>VLOOKUP($B$9&amp;"-"&amp;$B32,Database!$1:$1048576,35,FALSE)</f>
        <v>3.0303030303030304E-2</v>
      </c>
      <c r="AO32" s="129">
        <f>VLOOKUP($B$9&amp;"-"&amp;$B32,Database!$1:$1048576,36,FALSE)</f>
        <v>1.2987012987012988E-2</v>
      </c>
      <c r="AP32" s="129">
        <f>VLOOKUP($B$9&amp;"-"&amp;$B32,Database!$1:$1048576,37,FALSE)</f>
        <v>0</v>
      </c>
      <c r="AQ32" s="103"/>
      <c r="AR32" s="129">
        <f>VLOOKUP($B$9&amp;"-"&amp;$B32,Database!$1:$1048576,38,FALSE)</f>
        <v>0.13478260869565217</v>
      </c>
      <c r="AS32" s="129">
        <f>VLOOKUP($B$9&amp;"-"&amp;$B32,Database!$1:$1048576,39,FALSE)</f>
        <v>9.1304347826086957E-2</v>
      </c>
      <c r="AT32" s="129">
        <f>VLOOKUP($B$9&amp;"-"&amp;$B32,Database!$1:$1048576,40,FALSE)</f>
        <v>6.0869565217391307E-2</v>
      </c>
      <c r="AU32" s="129">
        <f>VLOOKUP($B$9&amp;"-"&amp;$B32,Database!$1:$1048576,41,FALSE)</f>
        <v>1.3043478260869565E-2</v>
      </c>
      <c r="AV32" s="129">
        <f>VLOOKUP($B$9&amp;"-"&amp;$B32,Database!$1:$1048576,42,FALSE)</f>
        <v>2.1739130434782608E-2</v>
      </c>
      <c r="AW32" s="129">
        <f>VLOOKUP($B$9&amp;"-"&amp;$B32,Database!$1:$1048576,43,FALSE)</f>
        <v>0</v>
      </c>
      <c r="AX32" s="103"/>
      <c r="AY32" s="129">
        <f>VLOOKUP($B$9&amp;"-"&amp;$B32,Database!$1:$1048576,44,FALSE)</f>
        <v>0.13478260869565217</v>
      </c>
      <c r="AZ32" s="129">
        <f>VLOOKUP($B$9&amp;"-"&amp;$B32,Database!$1:$1048576,45,FALSE)</f>
        <v>9.1304347826086957E-2</v>
      </c>
      <c r="BA32" s="129">
        <f>VLOOKUP($B$9&amp;"-"&amp;$B32,Database!$1:$1048576,46,FALSE)</f>
        <v>4.3478260869565216E-2</v>
      </c>
      <c r="BB32" s="129">
        <f>VLOOKUP($B$9&amp;"-"&amp;$B32,Database!$1:$1048576,47,FALSE)</f>
        <v>1.7391304347826087E-2</v>
      </c>
      <c r="BC32" s="129">
        <f>VLOOKUP($B$9&amp;"-"&amp;$B32,Database!$1:$1048576,48,FALSE)</f>
        <v>1.3043478260869565E-2</v>
      </c>
      <c r="BD32" s="129">
        <f>VLOOKUP($B$9&amp;"-"&amp;$B32,Database!$1:$1048576,49,FALSE)</f>
        <v>0</v>
      </c>
      <c r="BE32" s="130"/>
      <c r="BF32" s="129">
        <f>VLOOKUP($B$9&amp;"-"&amp;$B32,Database!$1:$1048576,50,FALSE)</f>
        <v>9.6491228070175433E-2</v>
      </c>
      <c r="BG32" s="129">
        <f>VLOOKUP($B$9&amp;"-"&amp;$B32,Database!$1:$1048576,51,FALSE)</f>
        <v>7.0175438596491224E-2</v>
      </c>
      <c r="BH32" s="129">
        <f>VLOOKUP($B$9&amp;"-"&amp;$B32,Database!$1:$1048576,52,FALSE)</f>
        <v>4.3859649122807015E-2</v>
      </c>
      <c r="BI32" s="129">
        <f>VLOOKUP($B$9&amp;"-"&amp;$B32,Database!$1:$1048576,53,FALSE)</f>
        <v>3.0701754385964911E-2</v>
      </c>
      <c r="BJ32" s="129">
        <f>VLOOKUP($B$9&amp;"-"&amp;$B32,Database!$1:$1048576,54,FALSE)</f>
        <v>3.0701754385964911E-2</v>
      </c>
      <c r="BK32" s="129">
        <f>VLOOKUP($B$9&amp;"-"&amp;$B32,Database!$1:$1048576,55,FALSE)</f>
        <v>4.3859649122807015E-3</v>
      </c>
    </row>
    <row r="33" spans="2:63">
      <c r="B33" s="124">
        <v>42887</v>
      </c>
      <c r="D33" s="125">
        <f>VLOOKUP($B$9&amp;"-"&amp;$B33,Database!$1:$1048576,10,FALSE)</f>
        <v>113.7374449339207</v>
      </c>
      <c r="E33" s="84"/>
      <c r="F33" s="127">
        <f>VLOOKUP($B$9&amp;"-"&amp;$B33,Database!$1:$1048576,4,FALSE)</f>
        <v>25.275087814628655</v>
      </c>
      <c r="G33" s="127">
        <f>VLOOKUP($B$9&amp;"-"&amp;$B33,Database!$1:$1048576,5,FALSE)</f>
        <v>5.5716198645422965</v>
      </c>
      <c r="H33" s="127">
        <f>VLOOKUP($B$9&amp;"-"&amp;$B33,Database!$1:$1048576,6,FALSE)</f>
        <v>0.85388810184556263</v>
      </c>
      <c r="I33" s="127">
        <f>VLOOKUP($B$9&amp;"-"&amp;$B33,Database!$1:$1048576,7,FALSE)</f>
        <v>-2.2222222222222214</v>
      </c>
      <c r="J33" s="127">
        <f>VLOOKUP($B$9&amp;"-"&amp;$B33,Database!$1:$1048576,8,FALSE)</f>
        <v>6.5497098721108493</v>
      </c>
      <c r="K33" s="127">
        <f>VLOOKUP($B$9&amp;"-"&amp;$B33,Database!$1:$1048576,9,FALSE)</f>
        <v>-9.8895767431931549</v>
      </c>
      <c r="L33" s="112"/>
      <c r="M33" s="128">
        <f>VLOOKUP($B$9&amp;"-"&amp;$B33,Database!$1:$1048576,12,FALSE)</f>
        <v>-8.2594267305788982</v>
      </c>
      <c r="N33" s="128">
        <f>VLOOKUP($B$9&amp;"-"&amp;$B33,Database!$1:$1048576,13,FALSE)</f>
        <v>-14.69269731607444</v>
      </c>
      <c r="O33" s="128">
        <f>VLOOKUP($B$9&amp;"-"&amp;$B33,Database!$1:$1048576,14,FALSE)</f>
        <v>-3.8832502086203875</v>
      </c>
      <c r="P33" s="128">
        <f>VLOOKUP($B$9&amp;"-"&amp;$B33,Database!$1:$1048576,15,FALSE)</f>
        <v>3.4155524073822505</v>
      </c>
      <c r="Q33" s="128">
        <f>VLOOKUP($B$9&amp;"-"&amp;$B33,Database!$1:$1048576,16,FALSE)</f>
        <v>22.511595412292102</v>
      </c>
      <c r="R33" s="128">
        <f>VLOOKUP($B$9&amp;"-"&amp;$B33,Database!$1:$1048576,17,FALSE)</f>
        <v>-0.82283762541481476</v>
      </c>
      <c r="S33" s="112"/>
      <c r="T33" s="128">
        <f>VLOOKUP($B$9&amp;"-"&amp;$B33,Database!$1:$1048576,18,FALSE)</f>
        <v>1.7077762036911266</v>
      </c>
      <c r="U33" s="128">
        <f>VLOOKUP($B$9&amp;"-"&amp;$B33,Database!$1:$1048576,19,FALSE)</f>
        <v>-8.1158182770866905</v>
      </c>
      <c r="V33" s="128">
        <f>VLOOKUP($B$9&amp;"-"&amp;$B33,Database!$1:$1048576,20,FALSE)</f>
        <v>4.1665858060509615</v>
      </c>
      <c r="W33" s="128">
        <f>VLOOKUP($B$9&amp;"-"&amp;$B33,Database!$1:$1048576,21,FALSE)</f>
        <v>54.283995420054737</v>
      </c>
      <c r="X33" s="128">
        <f>VLOOKUP($B$9&amp;"-"&amp;$B33,Database!$1:$1048576,22,FALSE)</f>
        <v>62.085427623280097</v>
      </c>
      <c r="Y33" s="128">
        <f>VLOOKUP($B$9&amp;"-"&amp;$B33,Database!$1:$1048576,23,FALSE)</f>
        <v>24.824855906382815</v>
      </c>
      <c r="Z33" s="112"/>
      <c r="AA33" s="128">
        <f>VLOOKUP($B$9&amp;"-"&amp;$B33,Database!$1:$1048576,24,FALSE)</f>
        <v>0.45245229141949389</v>
      </c>
      <c r="AB33" s="128">
        <f>VLOOKUP($B$9&amp;"-"&amp;$B33,Database!$1:$1048576,25,FALSE)</f>
        <v>5.474728954081634</v>
      </c>
      <c r="AC33" s="107"/>
      <c r="AD33" s="129">
        <f>VLOOKUP($B$9&amp;"-"&amp;$B33,Database!$1:$1048576,26,FALSE)</f>
        <v>7.6923076923076927E-2</v>
      </c>
      <c r="AE33" s="129">
        <f>VLOOKUP($B$9&amp;"-"&amp;$B33,Database!$1:$1048576,27,FALSE)</f>
        <v>0.19457013574660634</v>
      </c>
      <c r="AF33" s="129">
        <f>VLOOKUP($B$9&amp;"-"&amp;$B33,Database!$1:$1048576,28,FALSE)</f>
        <v>5.8823529411764705E-2</v>
      </c>
      <c r="AG33" s="129">
        <f>VLOOKUP($B$9&amp;"-"&amp;$B33,Database!$1:$1048576,29,FALSE)</f>
        <v>4.9773755656108594E-2</v>
      </c>
      <c r="AH33" s="129">
        <f>VLOOKUP($B$9&amp;"-"&amp;$B33,Database!$1:$1048576,30,FALSE)</f>
        <v>1.3574660633484163E-2</v>
      </c>
      <c r="AI33" s="129">
        <f>VLOOKUP($B$9&amp;"-"&amp;$B33,Database!$1:$1048576,31,FALSE)</f>
        <v>4.5248868778280547E-3</v>
      </c>
      <c r="AJ33" s="130"/>
      <c r="AK33" s="129">
        <f>VLOOKUP($B$9&amp;"-"&amp;$B33,Database!$1:$1048576,32,FALSE)</f>
        <v>9.5454545454545459E-2</v>
      </c>
      <c r="AL33" s="129">
        <f>VLOOKUP($B$9&amp;"-"&amp;$B33,Database!$1:$1048576,33,FALSE)</f>
        <v>6.8181818181818177E-2</v>
      </c>
      <c r="AM33" s="129">
        <f>VLOOKUP($B$9&amp;"-"&amp;$B33,Database!$1:$1048576,34,FALSE)</f>
        <v>7.7272727272727271E-2</v>
      </c>
      <c r="AN33" s="129">
        <f>VLOOKUP($B$9&amp;"-"&amp;$B33,Database!$1:$1048576,35,FALSE)</f>
        <v>6.363636363636363E-2</v>
      </c>
      <c r="AO33" s="129">
        <f>VLOOKUP($B$9&amp;"-"&amp;$B33,Database!$1:$1048576,36,FALSE)</f>
        <v>1.8181818181818181E-2</v>
      </c>
      <c r="AP33" s="129">
        <f>VLOOKUP($B$9&amp;"-"&amp;$B33,Database!$1:$1048576,37,FALSE)</f>
        <v>1.3636363636363636E-2</v>
      </c>
      <c r="AQ33" s="103"/>
      <c r="AR33" s="129">
        <f>VLOOKUP($B$9&amp;"-"&amp;$B33,Database!$1:$1048576,38,FALSE)</f>
        <v>0.1004566210045662</v>
      </c>
      <c r="AS33" s="129">
        <f>VLOOKUP($B$9&amp;"-"&amp;$B33,Database!$1:$1048576,39,FALSE)</f>
        <v>7.7625570776255703E-2</v>
      </c>
      <c r="AT33" s="129">
        <f>VLOOKUP($B$9&amp;"-"&amp;$B33,Database!$1:$1048576,40,FALSE)</f>
        <v>7.3059360730593603E-2</v>
      </c>
      <c r="AU33" s="129">
        <f>VLOOKUP($B$9&amp;"-"&amp;$B33,Database!$1:$1048576,41,FALSE)</f>
        <v>4.1095890410958902E-2</v>
      </c>
      <c r="AV33" s="129">
        <f>VLOOKUP($B$9&amp;"-"&amp;$B33,Database!$1:$1048576,42,FALSE)</f>
        <v>1.3698630136986301E-2</v>
      </c>
      <c r="AW33" s="129">
        <f>VLOOKUP($B$9&amp;"-"&amp;$B33,Database!$1:$1048576,43,FALSE)</f>
        <v>9.1324200913242004E-3</v>
      </c>
      <c r="AX33" s="103"/>
      <c r="AY33" s="129">
        <f>VLOOKUP($B$9&amp;"-"&amp;$B33,Database!$1:$1048576,44,FALSE)</f>
        <v>0.10550458715596331</v>
      </c>
      <c r="AZ33" s="129">
        <f>VLOOKUP($B$9&amp;"-"&amp;$B33,Database!$1:$1048576,45,FALSE)</f>
        <v>7.7981651376146793E-2</v>
      </c>
      <c r="BA33" s="129">
        <f>VLOOKUP($B$9&amp;"-"&amp;$B33,Database!$1:$1048576,46,FALSE)</f>
        <v>5.0458715596330278E-2</v>
      </c>
      <c r="BB33" s="129">
        <f>VLOOKUP($B$9&amp;"-"&amp;$B33,Database!$1:$1048576,47,FALSE)</f>
        <v>2.7522935779816515E-2</v>
      </c>
      <c r="BC33" s="129">
        <f>VLOOKUP($B$9&amp;"-"&amp;$B33,Database!$1:$1048576,48,FALSE)</f>
        <v>4.5871559633027525E-3</v>
      </c>
      <c r="BD33" s="129">
        <f>VLOOKUP($B$9&amp;"-"&amp;$B33,Database!$1:$1048576,49,FALSE)</f>
        <v>4.5871559633027525E-3</v>
      </c>
      <c r="BE33" s="130"/>
      <c r="BF33" s="129">
        <f>VLOOKUP($B$9&amp;"-"&amp;$B33,Database!$1:$1048576,50,FALSE)</f>
        <v>7.3394495412844041E-2</v>
      </c>
      <c r="BG33" s="129">
        <f>VLOOKUP($B$9&amp;"-"&amp;$B33,Database!$1:$1048576,51,FALSE)</f>
        <v>4.5871559633027525E-2</v>
      </c>
      <c r="BH33" s="129">
        <f>VLOOKUP($B$9&amp;"-"&amp;$B33,Database!$1:$1048576,52,FALSE)</f>
        <v>5.5045871559633031E-2</v>
      </c>
      <c r="BI33" s="129">
        <f>VLOOKUP($B$9&amp;"-"&amp;$B33,Database!$1:$1048576,53,FALSE)</f>
        <v>5.5045871559633031E-2</v>
      </c>
      <c r="BJ33" s="129">
        <f>VLOOKUP($B$9&amp;"-"&amp;$B33,Database!$1:$1048576,54,FALSE)</f>
        <v>1.3761467889908258E-2</v>
      </c>
      <c r="BK33" s="129">
        <f>VLOOKUP($B$9&amp;"-"&amp;$B33,Database!$1:$1048576,55,FALSE)</f>
        <v>9.1743119266055051E-3</v>
      </c>
    </row>
    <row r="34" spans="2:63">
      <c r="B34" s="124">
        <v>42979</v>
      </c>
      <c r="D34" s="125">
        <f>VLOOKUP($B$9&amp;"-"&amp;$B34,Database!$1:$1048576,10,FALSE)</f>
        <v>128.81974796928918</v>
      </c>
      <c r="E34" s="84"/>
      <c r="F34" s="127">
        <f>VLOOKUP($B$9&amp;"-"&amp;$B34,Database!$1:$1048576,4,FALSE)</f>
        <v>40.86149584487535</v>
      </c>
      <c r="G34" s="127">
        <f>VLOOKUP($B$9&amp;"-"&amp;$B34,Database!$1:$1048576,5,FALSE)</f>
        <v>11.725761772853186</v>
      </c>
      <c r="H34" s="127">
        <f>VLOOKUP($B$9&amp;"-"&amp;$B34,Database!$1:$1048576,6,FALSE)</f>
        <v>11.077562326869806</v>
      </c>
      <c r="I34" s="127">
        <f>VLOOKUP($B$9&amp;"-"&amp;$B34,Database!$1:$1048576,7,FALSE)</f>
        <v>11.301438416883526</v>
      </c>
      <c r="J34" s="127">
        <f>VLOOKUP($B$9&amp;"-"&amp;$B34,Database!$1:$1048576,8,FALSE)</f>
        <v>5.2880886426592797</v>
      </c>
      <c r="K34" s="127">
        <f>VLOOKUP($B$9&amp;"-"&amp;$B34,Database!$1:$1048576,9,FALSE)</f>
        <v>-2.8365650969529086</v>
      </c>
      <c r="L34" s="112"/>
      <c r="M34" s="128">
        <f>VLOOKUP($B$9&amp;"-"&amp;$B34,Database!$1:$1048576,12,FALSE)</f>
        <v>4.2220598977355737</v>
      </c>
      <c r="N34" s="128">
        <f>VLOOKUP($B$9&amp;"-"&amp;$B34,Database!$1:$1048576,13,FALSE)</f>
        <v>-3.3046018991964936</v>
      </c>
      <c r="O34" s="128">
        <f>VLOOKUP($B$9&amp;"-"&amp;$B34,Database!$1:$1048576,14,FALSE)</f>
        <v>2.4366209800232905</v>
      </c>
      <c r="P34" s="128">
        <f>VLOOKUP($B$9&amp;"-"&amp;$B34,Database!$1:$1048576,15,FALSE)</f>
        <v>9.7942608020544046</v>
      </c>
      <c r="Q34" s="128">
        <f>VLOOKUP($B$9&amp;"-"&amp;$B34,Database!$1:$1048576,16,FALSE)</f>
        <v>37.026397267707232</v>
      </c>
      <c r="R34" s="128">
        <f>VLOOKUP($B$9&amp;"-"&amp;$B34,Database!$1:$1048576,17,FALSE)</f>
        <v>-2.6141975308641978</v>
      </c>
      <c r="S34" s="112"/>
      <c r="T34" s="128">
        <f>VLOOKUP($B$9&amp;"-"&amp;$B34,Database!$1:$1048576,18,FALSE)</f>
        <v>3.2604757879483155</v>
      </c>
      <c r="U34" s="128">
        <f>VLOOKUP($B$9&amp;"-"&amp;$B34,Database!$1:$1048576,19,FALSE)</f>
        <v>-4.2640867150407598</v>
      </c>
      <c r="V34" s="128">
        <f>VLOOKUP($B$9&amp;"-"&amp;$B34,Database!$1:$1048576,20,FALSE)</f>
        <v>11.117717003567183</v>
      </c>
      <c r="W34" s="128">
        <f>VLOOKUP($B$9&amp;"-"&amp;$B34,Database!$1:$1048576,21,FALSE)</f>
        <v>55.724794725435729</v>
      </c>
      <c r="X34" s="128">
        <f>VLOOKUP($B$9&amp;"-"&amp;$B34,Database!$1:$1048576,22,FALSE)</f>
        <v>68.493061224489807</v>
      </c>
      <c r="Y34" s="128">
        <f>VLOOKUP($B$9&amp;"-"&amp;$B34,Database!$1:$1048576,23,FALSE)</f>
        <v>22.992415967042223</v>
      </c>
      <c r="Z34" s="112"/>
      <c r="AA34" s="128">
        <f>VLOOKUP($B$9&amp;"-"&amp;$B34,Database!$1:$1048576,24,FALSE)</f>
        <v>0.91050988553589962</v>
      </c>
      <c r="AB34" s="128">
        <f>VLOOKUP($B$9&amp;"-"&amp;$B34,Database!$1:$1048576,25,FALSE)</f>
        <v>3.9079662388715457</v>
      </c>
      <c r="AC34" s="107"/>
      <c r="AD34" s="129">
        <f>VLOOKUP($B$9&amp;"-"&amp;$B34,Database!$1:$1048576,26,FALSE)</f>
        <v>5.3763440860215055E-2</v>
      </c>
      <c r="AE34" s="129">
        <f>VLOOKUP($B$9&amp;"-"&amp;$B34,Database!$1:$1048576,27,FALSE)</f>
        <v>0.17204301075268819</v>
      </c>
      <c r="AF34" s="129">
        <f>VLOOKUP($B$9&amp;"-"&amp;$B34,Database!$1:$1048576,28,FALSE)</f>
        <v>9.1397849462365593E-2</v>
      </c>
      <c r="AG34" s="129">
        <f>VLOOKUP($B$9&amp;"-"&amp;$B34,Database!$1:$1048576,29,FALSE)</f>
        <v>2.1505376344086023E-2</v>
      </c>
      <c r="AH34" s="129">
        <f>VLOOKUP($B$9&amp;"-"&amp;$B34,Database!$1:$1048576,30,FALSE)</f>
        <v>0</v>
      </c>
      <c r="AI34" s="129">
        <f>VLOOKUP($B$9&amp;"-"&amp;$B34,Database!$1:$1048576,31,FALSE)</f>
        <v>5.3763440860215058E-3</v>
      </c>
      <c r="AJ34" s="130"/>
      <c r="AK34" s="129">
        <f>VLOOKUP($B$9&amp;"-"&amp;$B34,Database!$1:$1048576,32,FALSE)</f>
        <v>8.6021505376344093E-2</v>
      </c>
      <c r="AL34" s="129">
        <f>VLOOKUP($B$9&amp;"-"&amp;$B34,Database!$1:$1048576,33,FALSE)</f>
        <v>9.1397849462365593E-2</v>
      </c>
      <c r="AM34" s="129">
        <f>VLOOKUP($B$9&amp;"-"&amp;$B34,Database!$1:$1048576,34,FALSE)</f>
        <v>9.6774193548387094E-2</v>
      </c>
      <c r="AN34" s="129">
        <f>VLOOKUP($B$9&amp;"-"&amp;$B34,Database!$1:$1048576,35,FALSE)</f>
        <v>3.2258064516129031E-2</v>
      </c>
      <c r="AO34" s="129">
        <f>VLOOKUP($B$9&amp;"-"&amp;$B34,Database!$1:$1048576,36,FALSE)</f>
        <v>1.6129032258064516E-2</v>
      </c>
      <c r="AP34" s="129">
        <f>VLOOKUP($B$9&amp;"-"&amp;$B34,Database!$1:$1048576,37,FALSE)</f>
        <v>1.0752688172043012E-2</v>
      </c>
      <c r="AQ34" s="103"/>
      <c r="AR34" s="129">
        <f>VLOOKUP($B$9&amp;"-"&amp;$B34,Database!$1:$1048576,38,FALSE)</f>
        <v>6.9892473118279563E-2</v>
      </c>
      <c r="AS34" s="129">
        <f>VLOOKUP($B$9&amp;"-"&amp;$B34,Database!$1:$1048576,39,FALSE)</f>
        <v>9.1397849462365593E-2</v>
      </c>
      <c r="AT34" s="129">
        <f>VLOOKUP($B$9&amp;"-"&amp;$B34,Database!$1:$1048576,40,FALSE)</f>
        <v>8.6021505376344093E-2</v>
      </c>
      <c r="AU34" s="129">
        <f>VLOOKUP($B$9&amp;"-"&amp;$B34,Database!$1:$1048576,41,FALSE)</f>
        <v>3.7634408602150539E-2</v>
      </c>
      <c r="AV34" s="129">
        <f>VLOOKUP($B$9&amp;"-"&amp;$B34,Database!$1:$1048576,42,FALSE)</f>
        <v>1.6129032258064516E-2</v>
      </c>
      <c r="AW34" s="129">
        <f>VLOOKUP($B$9&amp;"-"&amp;$B34,Database!$1:$1048576,43,FALSE)</f>
        <v>1.0752688172043012E-2</v>
      </c>
      <c r="AX34" s="103"/>
      <c r="AY34" s="129">
        <f>VLOOKUP($B$9&amp;"-"&amp;$B34,Database!$1:$1048576,44,FALSE)</f>
        <v>9.6774193548387094E-2</v>
      </c>
      <c r="AZ34" s="129">
        <f>VLOOKUP($B$9&amp;"-"&amp;$B34,Database!$1:$1048576,45,FALSE)</f>
        <v>7.5268817204301078E-2</v>
      </c>
      <c r="BA34" s="129">
        <f>VLOOKUP($B$9&amp;"-"&amp;$B34,Database!$1:$1048576,46,FALSE)</f>
        <v>7.5268817204301078E-2</v>
      </c>
      <c r="BB34" s="129">
        <f>VLOOKUP($B$9&amp;"-"&amp;$B34,Database!$1:$1048576,47,FALSE)</f>
        <v>1.0752688172043012E-2</v>
      </c>
      <c r="BC34" s="129">
        <f>VLOOKUP($B$9&amp;"-"&amp;$B34,Database!$1:$1048576,48,FALSE)</f>
        <v>1.0752688172043012E-2</v>
      </c>
      <c r="BD34" s="129">
        <f>VLOOKUP($B$9&amp;"-"&amp;$B34,Database!$1:$1048576,49,FALSE)</f>
        <v>0</v>
      </c>
      <c r="BE34" s="130"/>
      <c r="BF34" s="129">
        <f>VLOOKUP($B$9&amp;"-"&amp;$B34,Database!$1:$1048576,50,FALSE)</f>
        <v>4.3243243243243246E-2</v>
      </c>
      <c r="BG34" s="129">
        <f>VLOOKUP($B$9&amp;"-"&amp;$B34,Database!$1:$1048576,51,FALSE)</f>
        <v>5.4054054054054057E-2</v>
      </c>
      <c r="BH34" s="129">
        <f>VLOOKUP($B$9&amp;"-"&amp;$B34,Database!$1:$1048576,52,FALSE)</f>
        <v>7.567567567567568E-2</v>
      </c>
      <c r="BI34" s="129">
        <f>VLOOKUP($B$9&amp;"-"&amp;$B34,Database!$1:$1048576,53,FALSE)</f>
        <v>5.4054054054054057E-2</v>
      </c>
      <c r="BJ34" s="129">
        <f>VLOOKUP($B$9&amp;"-"&amp;$B34,Database!$1:$1048576,54,FALSE)</f>
        <v>2.7027027027027029E-2</v>
      </c>
      <c r="BK34" s="129">
        <f>VLOOKUP($B$9&amp;"-"&amp;$B34,Database!$1:$1048576,55,FALSE)</f>
        <v>0</v>
      </c>
    </row>
    <row r="35" spans="2:63">
      <c r="B35" s="124">
        <v>43070</v>
      </c>
      <c r="D35" s="125">
        <f>VLOOKUP($B$9&amp;"-"&amp;$B35,Database!$1:$1048576,10,FALSE)</f>
        <v>139.61385958828478</v>
      </c>
      <c r="E35" s="84"/>
      <c r="F35" s="127">
        <f>VLOOKUP($B$9&amp;"-"&amp;$B35,Database!$1:$1048576,4,FALSE)</f>
        <v>41.25</v>
      </c>
      <c r="G35" s="127">
        <f>VLOOKUP($B$9&amp;"-"&amp;$B35,Database!$1:$1048576,5,FALSE)</f>
        <v>11.249999999999998</v>
      </c>
      <c r="H35" s="127">
        <f>VLOOKUP($B$9&amp;"-"&amp;$B35,Database!$1:$1048576,6,FALSE)</f>
        <v>15.000000000000002</v>
      </c>
      <c r="I35" s="127">
        <f>VLOOKUP($B$9&amp;"-"&amp;$B35,Database!$1:$1048576,7,FALSE)</f>
        <v>39.575175032633204</v>
      </c>
      <c r="J35" s="127">
        <f>VLOOKUP($B$9&amp;"-"&amp;$B35,Database!$1:$1048576,8,FALSE)</f>
        <v>4.798828125</v>
      </c>
      <c r="K35" s="127">
        <f>VLOOKUP($B$9&amp;"-"&amp;$B35,Database!$1:$1048576,9,FALSE)</f>
        <v>0.64453124999999967</v>
      </c>
      <c r="L35" s="112"/>
      <c r="M35" s="128">
        <f>VLOOKUP($B$9&amp;"-"&amp;$B35,Database!$1:$1048576,12,FALSE)</f>
        <v>21.286867621404522</v>
      </c>
      <c r="N35" s="128">
        <f>VLOOKUP($B$9&amp;"-"&amp;$B35,Database!$1:$1048576,13,FALSE)</f>
        <v>6.6005886426592806</v>
      </c>
      <c r="O35" s="128">
        <f>VLOOKUP($B$9&amp;"-"&amp;$B35,Database!$1:$1048576,14,FALSE)</f>
        <v>11.814783117877571</v>
      </c>
      <c r="P35" s="128">
        <f>VLOOKUP($B$9&amp;"-"&amp;$B35,Database!$1:$1048576,15,FALSE)</f>
        <v>14.473049427656685</v>
      </c>
      <c r="Q35" s="128">
        <f>VLOOKUP($B$9&amp;"-"&amp;$B35,Database!$1:$1048576,16,FALSE)</f>
        <v>36.160694706372524</v>
      </c>
      <c r="R35" s="128">
        <f>VLOOKUP($B$9&amp;"-"&amp;$B35,Database!$1:$1048576,17,FALSE)</f>
        <v>-2.0818115412710005</v>
      </c>
      <c r="S35" s="112"/>
      <c r="T35" s="128">
        <f>VLOOKUP($B$9&amp;"-"&amp;$B35,Database!$1:$1048576,18,FALSE)</f>
        <v>19.105098855359003</v>
      </c>
      <c r="U35" s="128">
        <f>VLOOKUP($B$9&amp;"-"&amp;$B35,Database!$1:$1048576,19,FALSE)</f>
        <v>-1.1149557862360622</v>
      </c>
      <c r="V35" s="128">
        <f>VLOOKUP($B$9&amp;"-"&amp;$B35,Database!$1:$1048576,20,FALSE)</f>
        <v>19.945987654320991</v>
      </c>
      <c r="W35" s="128">
        <f>VLOOKUP($B$9&amp;"-"&amp;$B35,Database!$1:$1048576,21,FALSE)</f>
        <v>59.497390465330476</v>
      </c>
      <c r="X35" s="128">
        <f>VLOOKUP($B$9&amp;"-"&amp;$B35,Database!$1:$1048576,22,FALSE)</f>
        <v>71.860741916286457</v>
      </c>
      <c r="Y35" s="128">
        <f>VLOOKUP($B$9&amp;"-"&amp;$B35,Database!$1:$1048576,23,FALSE)</f>
        <v>28.214945272735463</v>
      </c>
      <c r="Z35" s="112"/>
      <c r="AA35" s="128">
        <f>VLOOKUP($B$9&amp;"-"&amp;$B35,Database!$1:$1048576,24,FALSE)</f>
        <v>-1.1897131869892643</v>
      </c>
      <c r="AB35" s="128">
        <f>VLOOKUP($B$9&amp;"-"&amp;$B35,Database!$1:$1048576,25,FALSE)</f>
        <v>1.5614727153188694</v>
      </c>
      <c r="AC35" s="107"/>
      <c r="AD35" s="129">
        <f>VLOOKUP($B$9&amp;"-"&amp;$B35,Database!$1:$1048576,26,FALSE)</f>
        <v>0.12903225806451613</v>
      </c>
      <c r="AE35" s="129">
        <f>VLOOKUP($B$9&amp;"-"&amp;$B35,Database!$1:$1048576,27,FALSE)</f>
        <v>0.17419354838709677</v>
      </c>
      <c r="AF35" s="129">
        <f>VLOOKUP($B$9&amp;"-"&amp;$B35,Database!$1:$1048576,28,FALSE)</f>
        <v>0.11612903225806452</v>
      </c>
      <c r="AG35" s="129">
        <f>VLOOKUP($B$9&amp;"-"&amp;$B35,Database!$1:$1048576,29,FALSE)</f>
        <v>1.935483870967742E-2</v>
      </c>
      <c r="AH35" s="129">
        <f>VLOOKUP($B$9&amp;"-"&amp;$B35,Database!$1:$1048576,30,FALSE)</f>
        <v>6.4516129032258064E-3</v>
      </c>
      <c r="AI35" s="129">
        <f>VLOOKUP($B$9&amp;"-"&amp;$B35,Database!$1:$1048576,31,FALSE)</f>
        <v>0</v>
      </c>
      <c r="AJ35" s="130"/>
      <c r="AK35" s="129">
        <f>VLOOKUP($B$9&amp;"-"&amp;$B35,Database!$1:$1048576,32,FALSE)</f>
        <v>5.8064516129032261E-2</v>
      </c>
      <c r="AL35" s="129">
        <f>VLOOKUP($B$9&amp;"-"&amp;$B35,Database!$1:$1048576,33,FALSE)</f>
        <v>0.14838709677419354</v>
      </c>
      <c r="AM35" s="129">
        <f>VLOOKUP($B$9&amp;"-"&amp;$B35,Database!$1:$1048576,34,FALSE)</f>
        <v>4.5161290322580643E-2</v>
      </c>
      <c r="AN35" s="129">
        <f>VLOOKUP($B$9&amp;"-"&amp;$B35,Database!$1:$1048576,35,FALSE)</f>
        <v>3.870967741935484E-2</v>
      </c>
      <c r="AO35" s="129">
        <f>VLOOKUP($B$9&amp;"-"&amp;$B35,Database!$1:$1048576,36,FALSE)</f>
        <v>3.2258064516129031E-2</v>
      </c>
      <c r="AP35" s="129">
        <f>VLOOKUP($B$9&amp;"-"&amp;$B35,Database!$1:$1048576,37,FALSE)</f>
        <v>2.5806451612903226E-2</v>
      </c>
      <c r="AQ35" s="103"/>
      <c r="AR35" s="129">
        <f>VLOOKUP($B$9&amp;"-"&amp;$B35,Database!$1:$1048576,38,FALSE)</f>
        <v>8.4415584415584416E-2</v>
      </c>
      <c r="AS35" s="129">
        <f>VLOOKUP($B$9&amp;"-"&amp;$B35,Database!$1:$1048576,39,FALSE)</f>
        <v>0.1038961038961039</v>
      </c>
      <c r="AT35" s="129">
        <f>VLOOKUP($B$9&amp;"-"&amp;$B35,Database!$1:$1048576,40,FALSE)</f>
        <v>7.792207792207792E-2</v>
      </c>
      <c r="AU35" s="129">
        <f>VLOOKUP($B$9&amp;"-"&amp;$B35,Database!$1:$1048576,41,FALSE)</f>
        <v>1.2987012987012988E-2</v>
      </c>
      <c r="AV35" s="129">
        <f>VLOOKUP($B$9&amp;"-"&amp;$B35,Database!$1:$1048576,42,FALSE)</f>
        <v>2.5974025974025976E-2</v>
      </c>
      <c r="AW35" s="129">
        <f>VLOOKUP($B$9&amp;"-"&amp;$B35,Database!$1:$1048576,43,FALSE)</f>
        <v>1.2987012987012988E-2</v>
      </c>
      <c r="AX35" s="103"/>
      <c r="AY35" s="129">
        <f>VLOOKUP($B$9&amp;"-"&amp;$B35,Database!$1:$1048576,44,FALSE)</f>
        <v>8.4415584415584416E-2</v>
      </c>
      <c r="AZ35" s="129">
        <f>VLOOKUP($B$9&amp;"-"&amp;$B35,Database!$1:$1048576,45,FALSE)</f>
        <v>0.11688311688311688</v>
      </c>
      <c r="BA35" s="129">
        <f>VLOOKUP($B$9&amp;"-"&amp;$B35,Database!$1:$1048576,46,FALSE)</f>
        <v>7.1428571428571425E-2</v>
      </c>
      <c r="BB35" s="129">
        <f>VLOOKUP($B$9&amp;"-"&amp;$B35,Database!$1:$1048576,47,FALSE)</f>
        <v>3.2467532467532464E-2</v>
      </c>
      <c r="BC35" s="129">
        <f>VLOOKUP($B$9&amp;"-"&amp;$B35,Database!$1:$1048576,48,FALSE)</f>
        <v>6.4935064935064939E-3</v>
      </c>
      <c r="BD35" s="129">
        <f>VLOOKUP($B$9&amp;"-"&amp;$B35,Database!$1:$1048576,49,FALSE)</f>
        <v>6.4935064935064939E-3</v>
      </c>
      <c r="BE35" s="130"/>
      <c r="BF35" s="129">
        <f>VLOOKUP($B$9&amp;"-"&amp;$B35,Database!$1:$1048576,50,FALSE)</f>
        <v>9.7402597402597407E-2</v>
      </c>
      <c r="BG35" s="129">
        <f>VLOOKUP($B$9&amp;"-"&amp;$B35,Database!$1:$1048576,51,FALSE)</f>
        <v>6.4935064935064929E-2</v>
      </c>
      <c r="BH35" s="129">
        <f>VLOOKUP($B$9&amp;"-"&amp;$B35,Database!$1:$1048576,52,FALSE)</f>
        <v>5.844155844155844E-2</v>
      </c>
      <c r="BI35" s="129">
        <f>VLOOKUP($B$9&amp;"-"&amp;$B35,Database!$1:$1048576,53,FALSE)</f>
        <v>4.5454545454545456E-2</v>
      </c>
      <c r="BJ35" s="129">
        <f>VLOOKUP($B$9&amp;"-"&amp;$B35,Database!$1:$1048576,54,FALSE)</f>
        <v>1.2987012987012988E-2</v>
      </c>
      <c r="BK35" s="129">
        <f>VLOOKUP($B$9&amp;"-"&amp;$B35,Database!$1:$1048576,55,FALSE)</f>
        <v>1.2987012987012988E-2</v>
      </c>
    </row>
    <row r="36" spans="2:63">
      <c r="B36" s="124">
        <v>43160</v>
      </c>
      <c r="D36" s="125">
        <f>VLOOKUP($B$9&amp;"-"&amp;$B36,Database!$1:$1048576,10,FALSE)</f>
        <v>142.53630842634215</v>
      </c>
      <c r="E36" s="84"/>
      <c r="F36" s="127">
        <f>VLOOKUP($B$9&amp;"-"&amp;$B36,Database!$1:$1048576,4,FALSE)</f>
        <v>52.279902696547801</v>
      </c>
      <c r="G36" s="127">
        <f>VLOOKUP($B$9&amp;"-"&amp;$B36,Database!$1:$1048576,5,FALSE)</f>
        <v>12.007660059003156</v>
      </c>
      <c r="H36" s="127">
        <f>VLOOKUP($B$9&amp;"-"&amp;$B36,Database!$1:$1048576,6,FALSE)</f>
        <v>18.384141607577245</v>
      </c>
      <c r="I36" s="127">
        <f>VLOOKUP($B$9&amp;"-"&amp;$B36,Database!$1:$1048576,7,FALSE)</f>
        <v>37.404896226903375</v>
      </c>
      <c r="J36" s="127">
        <f>VLOOKUP($B$9&amp;"-"&amp;$B36,Database!$1:$1048576,8,FALSE)</f>
        <v>6.8837016717561195</v>
      </c>
      <c r="K36" s="127">
        <f>VLOOKUP($B$9&amp;"-"&amp;$B36,Database!$1:$1048576,9,FALSE)</f>
        <v>-2.1893276745510062</v>
      </c>
      <c r="L36" s="112"/>
      <c r="M36" s="128">
        <f>VLOOKUP($B$9&amp;"-"&amp;$B36,Database!$1:$1048576,12,FALSE)</f>
        <v>24.322020352709259</v>
      </c>
      <c r="N36" s="128">
        <f>VLOOKUP($B$9&amp;"-"&amp;$B36,Database!$1:$1048576,13,FALSE)</f>
        <v>9.9738931216367419</v>
      </c>
      <c r="O36" s="128">
        <f>VLOOKUP($B$9&amp;"-"&amp;$B36,Database!$1:$1048576,14,FALSE)</f>
        <v>13.461538461538463</v>
      </c>
      <c r="P36" s="128">
        <f>VLOOKUP($B$9&amp;"-"&amp;$B36,Database!$1:$1048576,15,FALSE)</f>
        <v>6.331618519984171</v>
      </c>
      <c r="Q36" s="128">
        <f>VLOOKUP($B$9&amp;"-"&amp;$B36,Database!$1:$1048576,16,FALSE)</f>
        <v>42.303719008264466</v>
      </c>
      <c r="R36" s="128">
        <f>VLOOKUP($B$9&amp;"-"&amp;$B36,Database!$1:$1048576,17,FALSE)</f>
        <v>0.42011834319526781</v>
      </c>
      <c r="S36" s="112"/>
      <c r="T36" s="128">
        <f>VLOOKUP($B$9&amp;"-"&amp;$B36,Database!$1:$1048576,18,FALSE)</f>
        <v>19.660077787841651</v>
      </c>
      <c r="U36" s="128">
        <f>VLOOKUP($B$9&amp;"-"&amp;$B36,Database!$1:$1048576,19,FALSE)</f>
        <v>1.470260637112943</v>
      </c>
      <c r="V36" s="128">
        <f>VLOOKUP($B$9&amp;"-"&amp;$B36,Database!$1:$1048576,20,FALSE)</f>
        <v>13.020026040052082</v>
      </c>
      <c r="W36" s="128">
        <f>VLOOKUP($B$9&amp;"-"&amp;$B36,Database!$1:$1048576,21,FALSE)</f>
        <v>39.925373134328353</v>
      </c>
      <c r="X36" s="128">
        <f>VLOOKUP($B$9&amp;"-"&amp;$B36,Database!$1:$1048576,22,FALSE)</f>
        <v>71.079773905949537</v>
      </c>
      <c r="Y36" s="128">
        <f>VLOOKUP($B$9&amp;"-"&amp;$B36,Database!$1:$1048576,23,FALSE)</f>
        <v>31.278696051423321</v>
      </c>
      <c r="Z36" s="112"/>
      <c r="AA36" s="128">
        <f>VLOOKUP($B$9&amp;"-"&amp;$B36,Database!$1:$1048576,24,FALSE)</f>
        <v>-0.1567906574394464</v>
      </c>
      <c r="AB36" s="128">
        <f>VLOOKUP($B$9&amp;"-"&amp;$B36,Database!$1:$1048576,25,FALSE)</f>
        <v>4.4896030245746692</v>
      </c>
      <c r="AC36" s="107"/>
      <c r="AD36" s="129">
        <f>VLOOKUP($B$9&amp;"-"&amp;$B36,Database!$1:$1048576,26,FALSE)</f>
        <v>8.2089552238805971E-2</v>
      </c>
      <c r="AE36" s="129">
        <f>VLOOKUP($B$9&amp;"-"&amp;$B36,Database!$1:$1048576,27,FALSE)</f>
        <v>0.19402985074626866</v>
      </c>
      <c r="AF36" s="129">
        <f>VLOOKUP($B$9&amp;"-"&amp;$B36,Database!$1:$1048576,28,FALSE)</f>
        <v>5.2238805970149252E-2</v>
      </c>
      <c r="AG36" s="129">
        <f>VLOOKUP($B$9&amp;"-"&amp;$B36,Database!$1:$1048576,29,FALSE)</f>
        <v>2.9850746268656716E-2</v>
      </c>
      <c r="AH36" s="129">
        <f>VLOOKUP($B$9&amp;"-"&amp;$B36,Database!$1:$1048576,30,FALSE)</f>
        <v>0</v>
      </c>
      <c r="AI36" s="129">
        <f>VLOOKUP($B$9&amp;"-"&amp;$B36,Database!$1:$1048576,31,FALSE)</f>
        <v>0</v>
      </c>
      <c r="AJ36" s="130"/>
      <c r="AK36" s="129">
        <f>VLOOKUP($B$9&amp;"-"&amp;$B36,Database!$1:$1048576,32,FALSE)</f>
        <v>7.5187969924812026E-2</v>
      </c>
      <c r="AL36" s="129">
        <f>VLOOKUP($B$9&amp;"-"&amp;$B36,Database!$1:$1048576,33,FALSE)</f>
        <v>6.7669172932330823E-2</v>
      </c>
      <c r="AM36" s="129">
        <f>VLOOKUP($B$9&amp;"-"&amp;$B36,Database!$1:$1048576,34,FALSE)</f>
        <v>6.7669172932330823E-2</v>
      </c>
      <c r="AN36" s="129">
        <f>VLOOKUP($B$9&amp;"-"&amp;$B36,Database!$1:$1048576,35,FALSE)</f>
        <v>5.2631578947368418E-2</v>
      </c>
      <c r="AO36" s="129">
        <f>VLOOKUP($B$9&amp;"-"&amp;$B36,Database!$1:$1048576,36,FALSE)</f>
        <v>3.7593984962406013E-2</v>
      </c>
      <c r="AP36" s="129">
        <f>VLOOKUP($B$9&amp;"-"&amp;$B36,Database!$1:$1048576,37,FALSE)</f>
        <v>7.5187969924812026E-3</v>
      </c>
      <c r="AQ36" s="103"/>
      <c r="AR36" s="129">
        <f>VLOOKUP($B$9&amp;"-"&amp;$B36,Database!$1:$1048576,38,FALSE)</f>
        <v>5.3435114503816793E-2</v>
      </c>
      <c r="AS36" s="129">
        <f>VLOOKUP($B$9&amp;"-"&amp;$B36,Database!$1:$1048576,39,FALSE)</f>
        <v>0.10687022900763359</v>
      </c>
      <c r="AT36" s="129">
        <f>VLOOKUP($B$9&amp;"-"&amp;$B36,Database!$1:$1048576,40,FALSE)</f>
        <v>5.3435114503816793E-2</v>
      </c>
      <c r="AU36" s="129">
        <f>VLOOKUP($B$9&amp;"-"&amp;$B36,Database!$1:$1048576,41,FALSE)</f>
        <v>5.3435114503816793E-2</v>
      </c>
      <c r="AV36" s="129">
        <f>VLOOKUP($B$9&amp;"-"&amp;$B36,Database!$1:$1048576,42,FALSE)</f>
        <v>0</v>
      </c>
      <c r="AW36" s="129">
        <f>VLOOKUP($B$9&amp;"-"&amp;$B36,Database!$1:$1048576,43,FALSE)</f>
        <v>0</v>
      </c>
      <c r="AX36" s="103"/>
      <c r="AY36" s="129">
        <f>VLOOKUP($B$9&amp;"-"&amp;$B36,Database!$1:$1048576,44,FALSE)</f>
        <v>5.3435114503816793E-2</v>
      </c>
      <c r="AZ36" s="129">
        <f>VLOOKUP($B$9&amp;"-"&amp;$B36,Database!$1:$1048576,45,FALSE)</f>
        <v>0.11450381679389313</v>
      </c>
      <c r="BA36" s="129">
        <f>VLOOKUP($B$9&amp;"-"&amp;$B36,Database!$1:$1048576,46,FALSE)</f>
        <v>6.8702290076335881E-2</v>
      </c>
      <c r="BB36" s="129">
        <f>VLOOKUP($B$9&amp;"-"&amp;$B36,Database!$1:$1048576,47,FALSE)</f>
        <v>7.6335877862595417E-3</v>
      </c>
      <c r="BC36" s="129">
        <f>VLOOKUP($B$9&amp;"-"&amp;$B36,Database!$1:$1048576,48,FALSE)</f>
        <v>1.5267175572519083E-2</v>
      </c>
      <c r="BD36" s="129">
        <f>VLOOKUP($B$9&amp;"-"&amp;$B36,Database!$1:$1048576,49,FALSE)</f>
        <v>0</v>
      </c>
      <c r="BE36" s="130"/>
      <c r="BF36" s="129">
        <f>VLOOKUP($B$9&amp;"-"&amp;$B36,Database!$1:$1048576,50,FALSE)</f>
        <v>3.8167938931297711E-2</v>
      </c>
      <c r="BG36" s="129">
        <f>VLOOKUP($B$9&amp;"-"&amp;$B36,Database!$1:$1048576,51,FALSE)</f>
        <v>7.6335877862595422E-2</v>
      </c>
      <c r="BH36" s="129">
        <f>VLOOKUP($B$9&amp;"-"&amp;$B36,Database!$1:$1048576,52,FALSE)</f>
        <v>3.0534351145038167E-2</v>
      </c>
      <c r="BI36" s="129">
        <f>VLOOKUP($B$9&amp;"-"&amp;$B36,Database!$1:$1048576,53,FALSE)</f>
        <v>2.2900763358778626E-2</v>
      </c>
      <c r="BJ36" s="129">
        <f>VLOOKUP($B$9&amp;"-"&amp;$B36,Database!$1:$1048576,54,FALSE)</f>
        <v>3.8167938931297711E-2</v>
      </c>
      <c r="BK36" s="129">
        <f>VLOOKUP($B$9&amp;"-"&amp;$B36,Database!$1:$1048576,55,FALSE)</f>
        <v>3.0534351145038167E-2</v>
      </c>
    </row>
    <row r="37" spans="2:63">
      <c r="B37" s="124">
        <v>43252</v>
      </c>
      <c r="D37" s="125">
        <f>VLOOKUP($B$9&amp;"-"&amp;$B37,Database!$1:$1048576,10,FALSE)</f>
        <v>139.11776809145627</v>
      </c>
      <c r="E37" s="84"/>
      <c r="F37" s="127">
        <f>VLOOKUP($B$9&amp;"-"&amp;$B37,Database!$1:$1048576,4,FALSE)</f>
        <v>42.513080947983994</v>
      </c>
      <c r="G37" s="127">
        <f>VLOOKUP($B$9&amp;"-"&amp;$B37,Database!$1:$1048576,5,FALSE)</f>
        <v>12.273007079101262</v>
      </c>
      <c r="H37" s="127">
        <f>VLOOKUP($B$9&amp;"-"&amp;$B37,Database!$1:$1048576,6,FALSE)</f>
        <v>12.642351492767004</v>
      </c>
      <c r="I37" s="127">
        <f>VLOOKUP($B$9&amp;"-"&amp;$B37,Database!$1:$1048576,7,FALSE)</f>
        <v>35.828960764351166</v>
      </c>
      <c r="J37" s="127">
        <f>VLOOKUP($B$9&amp;"-"&amp;$B37,Database!$1:$1048576,8,FALSE)</f>
        <v>3.7242228377962454</v>
      </c>
      <c r="K37" s="127">
        <f>VLOOKUP($B$9&amp;"-"&amp;$B37,Database!$1:$1048576,9,FALSE)</f>
        <v>-7.9178208679593727</v>
      </c>
      <c r="L37" s="112"/>
      <c r="M37" s="128">
        <f>VLOOKUP($B$9&amp;"-"&amp;$B37,Database!$1:$1048576,12,FALSE)</f>
        <v>19.046127339650713</v>
      </c>
      <c r="N37" s="128">
        <f>VLOOKUP($B$9&amp;"-"&amp;$B37,Database!$1:$1048576,13,FALSE)</f>
        <v>10.100159919198722</v>
      </c>
      <c r="O37" s="128">
        <f>VLOOKUP($B$9&amp;"-"&amp;$B37,Database!$1:$1048576,14,FALSE)</f>
        <v>10.466358134567463</v>
      </c>
      <c r="P37" s="128">
        <f>VLOOKUP($B$9&amp;"-"&amp;$B37,Database!$1:$1048576,15,FALSE)</f>
        <v>14.730158730158733</v>
      </c>
      <c r="Q37" s="128">
        <f>VLOOKUP($B$9&amp;"-"&amp;$B37,Database!$1:$1048576,16,FALSE)</f>
        <v>40.74074074074074</v>
      </c>
      <c r="R37" s="128">
        <f>VLOOKUP($B$9&amp;"-"&amp;$B37,Database!$1:$1048576,17,FALSE)</f>
        <v>-1.65079919643637</v>
      </c>
      <c r="S37" s="112"/>
      <c r="T37" s="128">
        <f>VLOOKUP($B$9&amp;"-"&amp;$B37,Database!$1:$1048576,18,FALSE)</f>
        <v>15.30612244897959</v>
      </c>
      <c r="U37" s="128">
        <f>VLOOKUP($B$9&amp;"-"&amp;$B37,Database!$1:$1048576,19,FALSE)</f>
        <v>2.5766442484059744</v>
      </c>
      <c r="V37" s="128">
        <f>VLOOKUP($B$9&amp;"-"&amp;$B37,Database!$1:$1048576,20,FALSE)</f>
        <v>14.228920118343195</v>
      </c>
      <c r="W37" s="128">
        <f>VLOOKUP($B$9&amp;"-"&amp;$B37,Database!$1:$1048576,21,FALSE)</f>
        <v>39.304742772294517</v>
      </c>
      <c r="X37" s="128">
        <f>VLOOKUP($B$9&amp;"-"&amp;$B37,Database!$1:$1048576,22,FALSE)</f>
        <v>69.330722677109293</v>
      </c>
      <c r="Y37" s="128">
        <f>VLOOKUP($B$9&amp;"-"&amp;$B37,Database!$1:$1048576,23,FALSE)</f>
        <v>12.621189623547906</v>
      </c>
      <c r="Z37" s="112"/>
      <c r="AA37" s="128">
        <f>VLOOKUP($B$9&amp;"-"&amp;$B37,Database!$1:$1048576,24,FALSE)</f>
        <v>0.33856571252693141</v>
      </c>
      <c r="AB37" s="128">
        <f>VLOOKUP($B$9&amp;"-"&amp;$B37,Database!$1:$1048576,25,FALSE)</f>
        <v>3.1317328408741152</v>
      </c>
      <c r="AC37" s="107"/>
      <c r="AD37" s="129">
        <f>VLOOKUP($B$9&amp;"-"&amp;$B37,Database!$1:$1048576,26,FALSE)</f>
        <v>0.11403508771929824</v>
      </c>
      <c r="AE37" s="129">
        <f>VLOOKUP($B$9&amp;"-"&amp;$B37,Database!$1:$1048576,27,FALSE)</f>
        <v>0.20175438596491227</v>
      </c>
      <c r="AF37" s="129">
        <f>VLOOKUP($B$9&amp;"-"&amp;$B37,Database!$1:$1048576,28,FALSE)</f>
        <v>0.10526315789473684</v>
      </c>
      <c r="AG37" s="129">
        <f>VLOOKUP($B$9&amp;"-"&amp;$B37,Database!$1:$1048576,29,FALSE)</f>
        <v>2.6315789473684209E-2</v>
      </c>
      <c r="AH37" s="129">
        <f>VLOOKUP($B$9&amp;"-"&amp;$B37,Database!$1:$1048576,30,FALSE)</f>
        <v>0</v>
      </c>
      <c r="AI37" s="129">
        <f>VLOOKUP($B$9&amp;"-"&amp;$B37,Database!$1:$1048576,31,FALSE)</f>
        <v>0</v>
      </c>
      <c r="AJ37" s="130"/>
      <c r="AK37" s="129">
        <f>VLOOKUP($B$9&amp;"-"&amp;$B37,Database!$1:$1048576,32,FALSE)</f>
        <v>9.8214285714285712E-2</v>
      </c>
      <c r="AL37" s="129">
        <f>VLOOKUP($B$9&amp;"-"&amp;$B37,Database!$1:$1048576,33,FALSE)</f>
        <v>8.0357142857142863E-2</v>
      </c>
      <c r="AM37" s="129">
        <f>VLOOKUP($B$9&amp;"-"&amp;$B37,Database!$1:$1048576,34,FALSE)</f>
        <v>8.0357142857142863E-2</v>
      </c>
      <c r="AN37" s="129">
        <f>VLOOKUP($B$9&amp;"-"&amp;$B37,Database!$1:$1048576,35,FALSE)</f>
        <v>7.1428571428571425E-2</v>
      </c>
      <c r="AO37" s="129">
        <f>VLOOKUP($B$9&amp;"-"&amp;$B37,Database!$1:$1048576,36,FALSE)</f>
        <v>1.7857142857142856E-2</v>
      </c>
      <c r="AP37" s="129">
        <f>VLOOKUP($B$9&amp;"-"&amp;$B37,Database!$1:$1048576,37,FALSE)</f>
        <v>8.9285714285714281E-3</v>
      </c>
      <c r="AQ37" s="103"/>
      <c r="AR37" s="129">
        <f>VLOOKUP($B$9&amp;"-"&amp;$B37,Database!$1:$1048576,38,FALSE)</f>
        <v>0.10714285714285714</v>
      </c>
      <c r="AS37" s="129">
        <f>VLOOKUP($B$9&amp;"-"&amp;$B37,Database!$1:$1048576,39,FALSE)</f>
        <v>8.0357142857142863E-2</v>
      </c>
      <c r="AT37" s="129">
        <f>VLOOKUP($B$9&amp;"-"&amp;$B37,Database!$1:$1048576,40,FALSE)</f>
        <v>8.0357142857142863E-2</v>
      </c>
      <c r="AU37" s="129">
        <f>VLOOKUP($B$9&amp;"-"&amp;$B37,Database!$1:$1048576,41,FALSE)</f>
        <v>3.5714285714285712E-2</v>
      </c>
      <c r="AV37" s="129">
        <f>VLOOKUP($B$9&amp;"-"&amp;$B37,Database!$1:$1048576,42,FALSE)</f>
        <v>8.9285714285714281E-3</v>
      </c>
      <c r="AW37" s="129">
        <f>VLOOKUP($B$9&amp;"-"&amp;$B37,Database!$1:$1048576,43,FALSE)</f>
        <v>0</v>
      </c>
      <c r="AX37" s="103"/>
      <c r="AY37" s="129">
        <f>VLOOKUP($B$9&amp;"-"&amp;$B37,Database!$1:$1048576,44,FALSE)</f>
        <v>0.125</v>
      </c>
      <c r="AZ37" s="129">
        <f>VLOOKUP($B$9&amp;"-"&amp;$B37,Database!$1:$1048576,45,FALSE)</f>
        <v>8.0357142857142863E-2</v>
      </c>
      <c r="BA37" s="129">
        <f>VLOOKUP($B$9&amp;"-"&amp;$B37,Database!$1:$1048576,46,FALSE)</f>
        <v>7.1428571428571425E-2</v>
      </c>
      <c r="BB37" s="129">
        <f>VLOOKUP($B$9&amp;"-"&amp;$B37,Database!$1:$1048576,47,FALSE)</f>
        <v>0</v>
      </c>
      <c r="BC37" s="129">
        <f>VLOOKUP($B$9&amp;"-"&amp;$B37,Database!$1:$1048576,48,FALSE)</f>
        <v>1.7857142857142856E-2</v>
      </c>
      <c r="BD37" s="129">
        <f>VLOOKUP($B$9&amp;"-"&amp;$B37,Database!$1:$1048576,49,FALSE)</f>
        <v>0</v>
      </c>
      <c r="BE37" s="130"/>
      <c r="BF37" s="129">
        <f>VLOOKUP($B$9&amp;"-"&amp;$B37,Database!$1:$1048576,50,FALSE)</f>
        <v>7.1428571428571425E-2</v>
      </c>
      <c r="BG37" s="129">
        <f>VLOOKUP($B$9&amp;"-"&amp;$B37,Database!$1:$1048576,51,FALSE)</f>
        <v>5.3571428571428568E-2</v>
      </c>
      <c r="BH37" s="129">
        <f>VLOOKUP($B$9&amp;"-"&amp;$B37,Database!$1:$1048576,52,FALSE)</f>
        <v>0.10714285714285714</v>
      </c>
      <c r="BI37" s="129">
        <f>VLOOKUP($B$9&amp;"-"&amp;$B37,Database!$1:$1048576,53,FALSE)</f>
        <v>2.6785714285714284E-2</v>
      </c>
      <c r="BJ37" s="129">
        <f>VLOOKUP($B$9&amp;"-"&amp;$B37,Database!$1:$1048576,54,FALSE)</f>
        <v>0</v>
      </c>
      <c r="BK37" s="129">
        <f>VLOOKUP($B$9&amp;"-"&amp;$B37,Database!$1:$1048576,55,FALSE)</f>
        <v>8.9285714285714281E-3</v>
      </c>
    </row>
    <row r="38" spans="2:63">
      <c r="B38" s="124">
        <v>43344</v>
      </c>
      <c r="D38" s="125">
        <f>VLOOKUP($B$9&amp;"-"&amp;$B38,Database!$1:$1048576,10,FALSE)</f>
        <v>129.82537229473144</v>
      </c>
      <c r="E38" s="84"/>
      <c r="F38" s="127">
        <f>VLOOKUP($B$9&amp;"-"&amp;$B38,Database!$1:$1048576,4,FALSE)</f>
        <v>44.095200407032628</v>
      </c>
      <c r="G38" s="127">
        <f>VLOOKUP($B$9&amp;"-"&amp;$B38,Database!$1:$1048576,5,FALSE)</f>
        <v>13.296398891966756</v>
      </c>
      <c r="H38" s="127">
        <f>VLOOKUP($B$9&amp;"-"&amp;$B38,Database!$1:$1048576,6,FALSE)</f>
        <v>-0.33354061846345184</v>
      </c>
      <c r="I38" s="127">
        <f>VLOOKUP($B$9&amp;"-"&amp;$B38,Database!$1:$1048576,7,FALSE)</f>
        <v>39.770409649787304</v>
      </c>
      <c r="J38" s="127">
        <f>VLOOKUP($B$9&amp;"-"&amp;$B38,Database!$1:$1048576,8,FALSE)</f>
        <v>17.253660466956866</v>
      </c>
      <c r="K38" s="127">
        <f>VLOOKUP($B$9&amp;"-"&amp;$B38,Database!$1:$1048576,9,FALSE)</f>
        <v>-11.922663802363051</v>
      </c>
      <c r="L38" s="112"/>
      <c r="M38" s="128">
        <f>VLOOKUP($B$9&amp;"-"&amp;$B38,Database!$1:$1048576,12,FALSE)</f>
        <v>12.149908172635444</v>
      </c>
      <c r="N38" s="128">
        <f>VLOOKUP($B$9&amp;"-"&amp;$B38,Database!$1:$1048576,13,FALSE)</f>
        <v>12.228832401898924</v>
      </c>
      <c r="O38" s="128">
        <f>VLOOKUP($B$9&amp;"-"&amp;$B38,Database!$1:$1048576,14,FALSE)</f>
        <v>11.699423398846795</v>
      </c>
      <c r="P38" s="128">
        <f>VLOOKUP($B$9&amp;"-"&amp;$B38,Database!$1:$1048576,15,FALSE)</f>
        <v>4.6592000000000011</v>
      </c>
      <c r="Q38" s="128">
        <f>VLOOKUP($B$9&amp;"-"&amp;$B38,Database!$1:$1048576,16,FALSE)</f>
        <v>32.927939646201878</v>
      </c>
      <c r="R38" s="128">
        <f>VLOOKUP($B$9&amp;"-"&amp;$B38,Database!$1:$1048576,17,FALSE)</f>
        <v>-6.1458333333333348</v>
      </c>
      <c r="S38" s="112"/>
      <c r="T38" s="128">
        <f>VLOOKUP($B$9&amp;"-"&amp;$B38,Database!$1:$1048576,18,FALSE)</f>
        <v>13.846153846153845</v>
      </c>
      <c r="U38" s="128">
        <f>VLOOKUP($B$9&amp;"-"&amp;$B38,Database!$1:$1048576,19,FALSE)</f>
        <v>0.7804370447450566</v>
      </c>
      <c r="V38" s="128">
        <f>VLOOKUP($B$9&amp;"-"&amp;$B38,Database!$1:$1048576,20,FALSE)</f>
        <v>14.638888888888886</v>
      </c>
      <c r="W38" s="128">
        <f>VLOOKUP($B$9&amp;"-"&amp;$B38,Database!$1:$1048576,21,FALSE)</f>
        <v>35.822060353798122</v>
      </c>
      <c r="X38" s="128">
        <f>VLOOKUP($B$9&amp;"-"&amp;$B38,Database!$1:$1048576,22,FALSE)</f>
        <v>64.901908089223312</v>
      </c>
      <c r="Y38" s="128">
        <f>VLOOKUP($B$9&amp;"-"&amp;$B38,Database!$1:$1048576,23,FALSE)</f>
        <v>8.6527777777777803</v>
      </c>
      <c r="Z38" s="112"/>
      <c r="AA38" s="128">
        <f>VLOOKUP($B$9&amp;"-"&amp;$B38,Database!$1:$1048576,24,FALSE)</f>
        <v>-1.846153846153846</v>
      </c>
      <c r="AB38" s="128">
        <f>VLOOKUP($B$9&amp;"-"&amp;$B38,Database!$1:$1048576,25,FALSE)</f>
        <v>1.0516194940207921</v>
      </c>
      <c r="AC38" s="107"/>
      <c r="AD38" s="129">
        <f>VLOOKUP($B$9&amp;"-"&amp;$B38,Database!$1:$1048576,26,FALSE)</f>
        <v>0.10077519379844961</v>
      </c>
      <c r="AE38" s="129">
        <f>VLOOKUP($B$9&amp;"-"&amp;$B38,Database!$1:$1048576,27,FALSE)</f>
        <v>0.21705426356589147</v>
      </c>
      <c r="AF38" s="129">
        <f>VLOOKUP($B$9&amp;"-"&amp;$B38,Database!$1:$1048576,28,FALSE)</f>
        <v>4.6511627906976744E-2</v>
      </c>
      <c r="AG38" s="129">
        <f>VLOOKUP($B$9&amp;"-"&amp;$B38,Database!$1:$1048576,29,FALSE)</f>
        <v>1.5503875968992248E-2</v>
      </c>
      <c r="AH38" s="129">
        <f>VLOOKUP($B$9&amp;"-"&amp;$B38,Database!$1:$1048576,30,FALSE)</f>
        <v>7.7519379844961239E-3</v>
      </c>
      <c r="AI38" s="129">
        <f>VLOOKUP($B$9&amp;"-"&amp;$B38,Database!$1:$1048576,31,FALSE)</f>
        <v>0</v>
      </c>
      <c r="AJ38" s="130"/>
      <c r="AK38" s="129">
        <f>VLOOKUP($B$9&amp;"-"&amp;$B38,Database!$1:$1048576,32,FALSE)</f>
        <v>6.2992125984251968E-2</v>
      </c>
      <c r="AL38" s="129">
        <f>VLOOKUP($B$9&amp;"-"&amp;$B38,Database!$1:$1048576,33,FALSE)</f>
        <v>8.6614173228346455E-2</v>
      </c>
      <c r="AM38" s="129">
        <f>VLOOKUP($B$9&amp;"-"&amp;$B38,Database!$1:$1048576,34,FALSE)</f>
        <v>6.2992125984251968E-2</v>
      </c>
      <c r="AN38" s="129">
        <f>VLOOKUP($B$9&amp;"-"&amp;$B38,Database!$1:$1048576,35,FALSE)</f>
        <v>3.1496062992125984E-2</v>
      </c>
      <c r="AO38" s="129">
        <f>VLOOKUP($B$9&amp;"-"&amp;$B38,Database!$1:$1048576,36,FALSE)</f>
        <v>3.937007874015748E-2</v>
      </c>
      <c r="AP38" s="129">
        <f>VLOOKUP($B$9&amp;"-"&amp;$B38,Database!$1:$1048576,37,FALSE)</f>
        <v>7.874015748031496E-3</v>
      </c>
      <c r="AQ38" s="103"/>
      <c r="AR38" s="129">
        <f>VLOOKUP($B$9&amp;"-"&amp;$B38,Database!$1:$1048576,38,FALSE)</f>
        <v>4.7244094488188976E-2</v>
      </c>
      <c r="AS38" s="129">
        <f>VLOOKUP($B$9&amp;"-"&amp;$B38,Database!$1:$1048576,39,FALSE)</f>
        <v>7.0866141732283464E-2</v>
      </c>
      <c r="AT38" s="129">
        <f>VLOOKUP($B$9&amp;"-"&amp;$B38,Database!$1:$1048576,40,FALSE)</f>
        <v>8.6614173228346455E-2</v>
      </c>
      <c r="AU38" s="129">
        <f>VLOOKUP($B$9&amp;"-"&amp;$B38,Database!$1:$1048576,41,FALSE)</f>
        <v>5.5118110236220472E-2</v>
      </c>
      <c r="AV38" s="129">
        <f>VLOOKUP($B$9&amp;"-"&amp;$B38,Database!$1:$1048576,42,FALSE)</f>
        <v>7.874015748031496E-3</v>
      </c>
      <c r="AW38" s="129">
        <f>VLOOKUP($B$9&amp;"-"&amp;$B38,Database!$1:$1048576,43,FALSE)</f>
        <v>0</v>
      </c>
      <c r="AX38" s="103"/>
      <c r="AY38" s="129">
        <f>VLOOKUP($B$9&amp;"-"&amp;$B38,Database!$1:$1048576,44,FALSE)</f>
        <v>7.1428571428571425E-2</v>
      </c>
      <c r="AZ38" s="129">
        <f>VLOOKUP($B$9&amp;"-"&amp;$B38,Database!$1:$1048576,45,FALSE)</f>
        <v>0.11904761904761904</v>
      </c>
      <c r="BA38" s="129">
        <f>VLOOKUP($B$9&amp;"-"&amp;$B38,Database!$1:$1048576,46,FALSE)</f>
        <v>3.968253968253968E-2</v>
      </c>
      <c r="BB38" s="129">
        <f>VLOOKUP($B$9&amp;"-"&amp;$B38,Database!$1:$1048576,47,FALSE)</f>
        <v>3.968253968253968E-2</v>
      </c>
      <c r="BC38" s="129">
        <f>VLOOKUP($B$9&amp;"-"&amp;$B38,Database!$1:$1048576,48,FALSE)</f>
        <v>7.9365079365079361E-3</v>
      </c>
      <c r="BD38" s="129">
        <f>VLOOKUP($B$9&amp;"-"&amp;$B38,Database!$1:$1048576,49,FALSE)</f>
        <v>0</v>
      </c>
      <c r="BE38" s="130"/>
      <c r="BF38" s="129">
        <f>VLOOKUP($B$9&amp;"-"&amp;$B38,Database!$1:$1048576,50,FALSE)</f>
        <v>4.7619047619047616E-2</v>
      </c>
      <c r="BG38" s="129">
        <f>VLOOKUP($B$9&amp;"-"&amp;$B38,Database!$1:$1048576,51,FALSE)</f>
        <v>4.7619047619047616E-2</v>
      </c>
      <c r="BH38" s="129">
        <f>VLOOKUP($B$9&amp;"-"&amp;$B38,Database!$1:$1048576,52,FALSE)</f>
        <v>5.5555555555555552E-2</v>
      </c>
      <c r="BI38" s="129">
        <f>VLOOKUP($B$9&amp;"-"&amp;$B38,Database!$1:$1048576,53,FALSE)</f>
        <v>5.5555555555555552E-2</v>
      </c>
      <c r="BJ38" s="129">
        <f>VLOOKUP($B$9&amp;"-"&amp;$B38,Database!$1:$1048576,54,FALSE)</f>
        <v>5.5555555555555552E-2</v>
      </c>
      <c r="BK38" s="129">
        <f>VLOOKUP($B$9&amp;"-"&amp;$B38,Database!$1:$1048576,55,FALSE)</f>
        <v>0</v>
      </c>
    </row>
    <row r="39" spans="2:63">
      <c r="B39" s="124">
        <v>43435</v>
      </c>
      <c r="D39" s="125">
        <f>VLOOKUP($B$9&amp;"-"&amp;$B39,Database!$1:$1048576,10,FALSE)</f>
        <v>128.56678058393692</v>
      </c>
      <c r="E39" s="84"/>
      <c r="F39" s="127">
        <f>VLOOKUP($B$9&amp;"-"&amp;$B39,Database!$1:$1048576,4,FALSE)</f>
        <v>36.244191635955787</v>
      </c>
      <c r="G39" s="127">
        <f>VLOOKUP($B$9&amp;"-"&amp;$B39,Database!$1:$1048576,5,FALSE)</f>
        <v>13.795866047107832</v>
      </c>
      <c r="H39" s="127">
        <f>VLOOKUP($B$9&amp;"-"&amp;$B39,Database!$1:$1048576,6,FALSE)</f>
        <v>1.2497997115846817</v>
      </c>
      <c r="I39" s="127">
        <f>VLOOKUP($B$9&amp;"-"&amp;$B39,Database!$1:$1048576,7,FALSE)</f>
        <v>35.299606474907705</v>
      </c>
      <c r="J39" s="127">
        <f>VLOOKUP($B$9&amp;"-"&amp;$B39,Database!$1:$1048576,8,FALSE)</f>
        <v>6.4893446563050796</v>
      </c>
      <c r="K39" s="127">
        <f>VLOOKUP($B$9&amp;"-"&amp;$B39,Database!$1:$1048576,9,FALSE)</f>
        <v>-21.442877743951293</v>
      </c>
      <c r="L39" s="112"/>
      <c r="M39" s="128">
        <f>VLOOKUP($B$9&amp;"-"&amp;$B39,Database!$1:$1048576,12,FALSE)</f>
        <v>7.3257023933402703</v>
      </c>
      <c r="N39" s="128">
        <f>VLOOKUP($B$9&amp;"-"&amp;$B39,Database!$1:$1048576,13,FALSE)</f>
        <v>14.729051246537395</v>
      </c>
      <c r="O39" s="128">
        <f>VLOOKUP($B$9&amp;"-"&amp;$B39,Database!$1:$1048576,14,FALSE)</f>
        <v>16.64</v>
      </c>
      <c r="P39" s="128">
        <f>VLOOKUP($B$9&amp;"-"&amp;$B39,Database!$1:$1048576,15,FALSE)</f>
        <v>9.6996191135734087</v>
      </c>
      <c r="Q39" s="128">
        <f>VLOOKUP($B$9&amp;"-"&amp;$B39,Database!$1:$1048576,16,FALSE)</f>
        <v>35.614744351961946</v>
      </c>
      <c r="R39" s="128">
        <f>VLOOKUP($B$9&amp;"-"&amp;$B39,Database!$1:$1048576,17,FALSE)</f>
        <v>-5.742977463094082</v>
      </c>
      <c r="S39" s="112"/>
      <c r="T39" s="128">
        <f>VLOOKUP($B$9&amp;"-"&amp;$B39,Database!$1:$1048576,18,FALSE)</f>
        <v>6.489289930848372</v>
      </c>
      <c r="U39" s="128">
        <f>VLOOKUP($B$9&amp;"-"&amp;$B39,Database!$1:$1048576,19,FALSE)</f>
        <v>7.5672267014999317</v>
      </c>
      <c r="V39" s="128">
        <f>VLOOKUP($B$9&amp;"-"&amp;$B39,Database!$1:$1048576,20,FALSE)</f>
        <v>17.940546967895365</v>
      </c>
      <c r="W39" s="128">
        <f>VLOOKUP($B$9&amp;"-"&amp;$B39,Database!$1:$1048576,21,FALSE)</f>
        <v>51.433528122717306</v>
      </c>
      <c r="X39" s="128">
        <f>VLOOKUP($B$9&amp;"-"&amp;$B39,Database!$1:$1048576,22,FALSE)</f>
        <v>62.725649672683979</v>
      </c>
      <c r="Y39" s="128">
        <f>VLOOKUP($B$9&amp;"-"&amp;$B39,Database!$1:$1048576,23,FALSE)</f>
        <v>5.4108796296296298</v>
      </c>
      <c r="Z39" s="112"/>
      <c r="AA39" s="128">
        <f>VLOOKUP($B$9&amp;"-"&amp;$B39,Database!$1:$1048576,24,FALSE)</f>
        <v>1.1643474380299403</v>
      </c>
      <c r="AB39" s="128">
        <f>VLOOKUP($B$9&amp;"-"&amp;$B39,Database!$1:$1048576,25,FALSE)</f>
        <v>3.6512637429510333</v>
      </c>
      <c r="AC39" s="107"/>
      <c r="AD39" s="129">
        <f>VLOOKUP($B$9&amp;"-"&amp;$B39,Database!$1:$1048576,26,FALSE)</f>
        <v>0.16025641025641027</v>
      </c>
      <c r="AE39" s="129">
        <f>VLOOKUP($B$9&amp;"-"&amp;$B39,Database!$1:$1048576,27,FALSE)</f>
        <v>0.17948717948717949</v>
      </c>
      <c r="AF39" s="129">
        <f>VLOOKUP($B$9&amp;"-"&amp;$B39,Database!$1:$1048576,28,FALSE)</f>
        <v>7.0512820512820512E-2</v>
      </c>
      <c r="AG39" s="129">
        <f>VLOOKUP($B$9&amp;"-"&amp;$B39,Database!$1:$1048576,29,FALSE)</f>
        <v>3.2051282051282048E-2</v>
      </c>
      <c r="AH39" s="129">
        <f>VLOOKUP($B$9&amp;"-"&amp;$B39,Database!$1:$1048576,30,FALSE)</f>
        <v>6.41025641025641E-3</v>
      </c>
      <c r="AI39" s="129">
        <f>VLOOKUP($B$9&amp;"-"&amp;$B39,Database!$1:$1048576,31,FALSE)</f>
        <v>6.41025641025641E-3</v>
      </c>
      <c r="AJ39" s="130"/>
      <c r="AK39" s="129">
        <f>VLOOKUP($B$9&amp;"-"&amp;$B39,Database!$1:$1048576,32,FALSE)</f>
        <v>8.387096774193549E-2</v>
      </c>
      <c r="AL39" s="129">
        <f>VLOOKUP($B$9&amp;"-"&amp;$B39,Database!$1:$1048576,33,FALSE)</f>
        <v>8.387096774193549E-2</v>
      </c>
      <c r="AM39" s="129">
        <f>VLOOKUP($B$9&amp;"-"&amp;$B39,Database!$1:$1048576,34,FALSE)</f>
        <v>9.6774193548387094E-2</v>
      </c>
      <c r="AN39" s="129">
        <f>VLOOKUP($B$9&amp;"-"&amp;$B39,Database!$1:$1048576,35,FALSE)</f>
        <v>4.5161290322580643E-2</v>
      </c>
      <c r="AO39" s="129">
        <f>VLOOKUP($B$9&amp;"-"&amp;$B39,Database!$1:$1048576,36,FALSE)</f>
        <v>2.5806451612903226E-2</v>
      </c>
      <c r="AP39" s="129">
        <f>VLOOKUP($B$9&amp;"-"&amp;$B39,Database!$1:$1048576,37,FALSE)</f>
        <v>1.935483870967742E-2</v>
      </c>
      <c r="AQ39" s="103"/>
      <c r="AR39" s="129">
        <f>VLOOKUP($B$9&amp;"-"&amp;$B39,Database!$1:$1048576,38,FALSE)</f>
        <v>0.10967741935483871</v>
      </c>
      <c r="AS39" s="129">
        <f>VLOOKUP($B$9&amp;"-"&amp;$B39,Database!$1:$1048576,39,FALSE)</f>
        <v>9.0322580645161285E-2</v>
      </c>
      <c r="AT39" s="129">
        <f>VLOOKUP($B$9&amp;"-"&amp;$B39,Database!$1:$1048576,40,FALSE)</f>
        <v>0.1032258064516129</v>
      </c>
      <c r="AU39" s="129">
        <f>VLOOKUP($B$9&amp;"-"&amp;$B39,Database!$1:$1048576,41,FALSE)</f>
        <v>2.5806451612903226E-2</v>
      </c>
      <c r="AV39" s="129">
        <f>VLOOKUP($B$9&amp;"-"&amp;$B39,Database!$1:$1048576,42,FALSE)</f>
        <v>6.4516129032258064E-3</v>
      </c>
      <c r="AW39" s="129">
        <f>VLOOKUP($B$9&amp;"-"&amp;$B39,Database!$1:$1048576,43,FALSE)</f>
        <v>0</v>
      </c>
      <c r="AX39" s="103"/>
      <c r="AY39" s="129">
        <f>VLOOKUP($B$9&amp;"-"&amp;$B39,Database!$1:$1048576,44,FALSE)</f>
        <v>0.12258064516129032</v>
      </c>
      <c r="AZ39" s="129">
        <f>VLOOKUP($B$9&amp;"-"&amp;$B39,Database!$1:$1048576,45,FALSE)</f>
        <v>9.6774193548387094E-2</v>
      </c>
      <c r="BA39" s="129">
        <f>VLOOKUP($B$9&amp;"-"&amp;$B39,Database!$1:$1048576,46,FALSE)</f>
        <v>4.5161290322580643E-2</v>
      </c>
      <c r="BB39" s="129">
        <f>VLOOKUP($B$9&amp;"-"&amp;$B39,Database!$1:$1048576,47,FALSE)</f>
        <v>3.870967741935484E-2</v>
      </c>
      <c r="BC39" s="129">
        <f>VLOOKUP($B$9&amp;"-"&amp;$B39,Database!$1:$1048576,48,FALSE)</f>
        <v>0</v>
      </c>
      <c r="BD39" s="129">
        <f>VLOOKUP($B$9&amp;"-"&amp;$B39,Database!$1:$1048576,49,FALSE)</f>
        <v>6.4516129032258064E-3</v>
      </c>
      <c r="BE39" s="130"/>
      <c r="BF39" s="129">
        <f>VLOOKUP($B$9&amp;"-"&amp;$B39,Database!$1:$1048576,50,FALSE)</f>
        <v>7.7419354838709681E-2</v>
      </c>
      <c r="BG39" s="129">
        <f>VLOOKUP($B$9&amp;"-"&amp;$B39,Database!$1:$1048576,51,FALSE)</f>
        <v>2.5806451612903226E-2</v>
      </c>
      <c r="BH39" s="129">
        <f>VLOOKUP($B$9&amp;"-"&amp;$B39,Database!$1:$1048576,52,FALSE)</f>
        <v>6.4516129032258063E-2</v>
      </c>
      <c r="BI39" s="129">
        <f>VLOOKUP($B$9&amp;"-"&amp;$B39,Database!$1:$1048576,53,FALSE)</f>
        <v>4.5161290322580643E-2</v>
      </c>
      <c r="BJ39" s="129">
        <f>VLOOKUP($B$9&amp;"-"&amp;$B39,Database!$1:$1048576,54,FALSE)</f>
        <v>3.2258064516129031E-2</v>
      </c>
      <c r="BK39" s="129">
        <f>VLOOKUP($B$9&amp;"-"&amp;$B39,Database!$1:$1048576,55,FALSE)</f>
        <v>1.2903225806451613E-2</v>
      </c>
    </row>
    <row r="40" spans="2:63">
      <c r="B40" s="124">
        <v>43525</v>
      </c>
      <c r="D40" s="125">
        <f>VLOOKUP($B$9&amp;"-"&amp;$B40,Database!$1:$1048576,10,FALSE)</f>
        <v>124.88737997073042</v>
      </c>
      <c r="E40" s="84"/>
      <c r="F40" s="127">
        <f>VLOOKUP($B$9&amp;"-"&amp;$B40,Database!$1:$1048576,4,FALSE)</f>
        <v>41.313192520775623</v>
      </c>
      <c r="G40" s="127">
        <f>VLOOKUP($B$9&amp;"-"&amp;$B40,Database!$1:$1048576,5,FALSE)</f>
        <v>15.672610803324099</v>
      </c>
      <c r="H40" s="127">
        <f>VLOOKUP($B$9&amp;"-"&amp;$B40,Database!$1:$1048576,6,FALSE)</f>
        <v>-13.157894736842104</v>
      </c>
      <c r="I40" s="127">
        <f>VLOOKUP($B$9&amp;"-"&amp;$B40,Database!$1:$1048576,7,FALSE)</f>
        <v>23.711111111111116</v>
      </c>
      <c r="J40" s="127">
        <f>VLOOKUP($B$9&amp;"-"&amp;$B40,Database!$1:$1048576,8,FALSE)</f>
        <v>-6.5140235457063707</v>
      </c>
      <c r="K40" s="127">
        <f>VLOOKUP($B$9&amp;"-"&amp;$B40,Database!$1:$1048576,9,FALSE)</f>
        <v>-11.64733379501385</v>
      </c>
      <c r="L40" s="112"/>
      <c r="M40" s="128">
        <f>VLOOKUP($B$9&amp;"-"&amp;$B40,Database!$1:$1048576,12,FALSE)</f>
        <v>-3.2888888888888892</v>
      </c>
      <c r="N40" s="128">
        <f>VLOOKUP($B$9&amp;"-"&amp;$B40,Database!$1:$1048576,13,FALSE)</f>
        <v>6.1925314317883293</v>
      </c>
      <c r="O40" s="128">
        <f>VLOOKUP($B$9&amp;"-"&amp;$B40,Database!$1:$1048576,14,FALSE)</f>
        <v>15.407986111111111</v>
      </c>
      <c r="P40" s="128">
        <f>VLOOKUP($B$9&amp;"-"&amp;$B40,Database!$1:$1048576,15,FALSE)</f>
        <v>-6.968555919604869</v>
      </c>
      <c r="Q40" s="128">
        <f>VLOOKUP($B$9&amp;"-"&amp;$B40,Database!$1:$1048576,16,FALSE)</f>
        <v>24.586734693877553</v>
      </c>
      <c r="R40" s="128">
        <f>VLOOKUP($B$9&amp;"-"&amp;$B40,Database!$1:$1048576,17,FALSE)</f>
        <v>-6.1487500646964444</v>
      </c>
      <c r="S40" s="112"/>
      <c r="T40" s="128">
        <f>VLOOKUP($B$9&amp;"-"&amp;$B40,Database!$1:$1048576,18,FALSE)</f>
        <v>1.8918066753749843</v>
      </c>
      <c r="U40" s="128">
        <f>VLOOKUP($B$9&amp;"-"&amp;$B40,Database!$1:$1048576,19,FALSE)</f>
        <v>6.1163925355867415</v>
      </c>
      <c r="V40" s="128">
        <f>VLOOKUP($B$9&amp;"-"&amp;$B40,Database!$1:$1048576,20,FALSE)</f>
        <v>34.556927297668047</v>
      </c>
      <c r="W40" s="128">
        <f>VLOOKUP($B$9&amp;"-"&amp;$B40,Database!$1:$1048576,21,FALSE)</f>
        <v>31.95918367346939</v>
      </c>
      <c r="X40" s="128">
        <f>VLOOKUP($B$9&amp;"-"&amp;$B40,Database!$1:$1048576,22,FALSE)</f>
        <v>57.07070707070708</v>
      </c>
      <c r="Y40" s="128">
        <f>VLOOKUP($B$9&amp;"-"&amp;$B40,Database!$1:$1048576,23,FALSE)</f>
        <v>5.6710775047258997</v>
      </c>
      <c r="Z40" s="112"/>
      <c r="AA40" s="128">
        <f>VLOOKUP($B$9&amp;"-"&amp;$B40,Database!$1:$1048576,24,FALSE)</f>
        <v>0.90086032160713436</v>
      </c>
      <c r="AB40" s="128">
        <f>VLOOKUP($B$9&amp;"-"&amp;$B40,Database!$1:$1048576,25,FALSE)</f>
        <v>4.4238495252008772</v>
      </c>
      <c r="AC40" s="107"/>
      <c r="AD40" s="129">
        <f>VLOOKUP($B$9&amp;"-"&amp;$B40,Database!$1:$1048576,26,FALSE)</f>
        <v>0.08</v>
      </c>
      <c r="AE40" s="129">
        <f>VLOOKUP($B$9&amp;"-"&amp;$B40,Database!$1:$1048576,27,FALSE)</f>
        <v>0.18</v>
      </c>
      <c r="AF40" s="129">
        <f>VLOOKUP($B$9&amp;"-"&amp;$B40,Database!$1:$1048576,28,FALSE)</f>
        <v>0.08</v>
      </c>
      <c r="AG40" s="129">
        <f>VLOOKUP($B$9&amp;"-"&amp;$B40,Database!$1:$1048576,29,FALSE)</f>
        <v>1.3333333333333334E-2</v>
      </c>
      <c r="AH40" s="129">
        <f>VLOOKUP($B$9&amp;"-"&amp;$B40,Database!$1:$1048576,30,FALSE)</f>
        <v>0</v>
      </c>
      <c r="AI40" s="129">
        <f>VLOOKUP($B$9&amp;"-"&amp;$B40,Database!$1:$1048576,31,FALSE)</f>
        <v>6.6666666666666671E-3</v>
      </c>
      <c r="AJ40" s="130"/>
      <c r="AK40" s="129">
        <f>VLOOKUP($B$9&amp;"-"&amp;$B40,Database!$1:$1048576,32,FALSE)</f>
        <v>6.1224489795918366E-2</v>
      </c>
      <c r="AL40" s="129">
        <f>VLOOKUP($B$9&amp;"-"&amp;$B40,Database!$1:$1048576,33,FALSE)</f>
        <v>0.10204081632653061</v>
      </c>
      <c r="AM40" s="129">
        <f>VLOOKUP($B$9&amp;"-"&amp;$B40,Database!$1:$1048576,34,FALSE)</f>
        <v>4.7619047619047616E-2</v>
      </c>
      <c r="AN40" s="129">
        <f>VLOOKUP($B$9&amp;"-"&amp;$B40,Database!$1:$1048576,35,FALSE)</f>
        <v>5.4421768707482991E-2</v>
      </c>
      <c r="AO40" s="129">
        <f>VLOOKUP($B$9&amp;"-"&amp;$B40,Database!$1:$1048576,36,FALSE)</f>
        <v>3.4013605442176874E-2</v>
      </c>
      <c r="AP40" s="129">
        <f>VLOOKUP($B$9&amp;"-"&amp;$B40,Database!$1:$1048576,37,FALSE)</f>
        <v>6.8027210884353739E-3</v>
      </c>
      <c r="AQ40" s="103"/>
      <c r="AR40" s="129">
        <f>VLOOKUP($B$9&amp;"-"&amp;$B40,Database!$1:$1048576,38,FALSE)</f>
        <v>6.8027210884353748E-2</v>
      </c>
      <c r="AS40" s="129">
        <f>VLOOKUP($B$9&amp;"-"&amp;$B40,Database!$1:$1048576,39,FALSE)</f>
        <v>0.10204081632653061</v>
      </c>
      <c r="AT40" s="129">
        <f>VLOOKUP($B$9&amp;"-"&amp;$B40,Database!$1:$1048576,40,FALSE)</f>
        <v>9.5238095238095233E-2</v>
      </c>
      <c r="AU40" s="129">
        <f>VLOOKUP($B$9&amp;"-"&amp;$B40,Database!$1:$1048576,41,FALSE)</f>
        <v>2.7210884353741496E-2</v>
      </c>
      <c r="AV40" s="129">
        <f>VLOOKUP($B$9&amp;"-"&amp;$B40,Database!$1:$1048576,42,FALSE)</f>
        <v>0</v>
      </c>
      <c r="AW40" s="129">
        <f>VLOOKUP($B$9&amp;"-"&amp;$B40,Database!$1:$1048576,43,FALSE)</f>
        <v>1.3605442176870748E-2</v>
      </c>
      <c r="AX40" s="103"/>
      <c r="AY40" s="129">
        <f>VLOOKUP($B$9&amp;"-"&amp;$B40,Database!$1:$1048576,44,FALSE)</f>
        <v>0.10204081632653061</v>
      </c>
      <c r="AZ40" s="129">
        <f>VLOOKUP($B$9&amp;"-"&amp;$B40,Database!$1:$1048576,45,FALSE)</f>
        <v>8.1632653061224483E-2</v>
      </c>
      <c r="BA40" s="129">
        <f>VLOOKUP($B$9&amp;"-"&amp;$B40,Database!$1:$1048576,46,FALSE)</f>
        <v>8.1632653061224483E-2</v>
      </c>
      <c r="BB40" s="129">
        <f>VLOOKUP($B$9&amp;"-"&amp;$B40,Database!$1:$1048576,47,FALSE)</f>
        <v>6.8027210884353739E-3</v>
      </c>
      <c r="BC40" s="129">
        <f>VLOOKUP($B$9&amp;"-"&amp;$B40,Database!$1:$1048576,48,FALSE)</f>
        <v>6.8027210884353739E-3</v>
      </c>
      <c r="BD40" s="129">
        <f>VLOOKUP($B$9&amp;"-"&amp;$B40,Database!$1:$1048576,49,FALSE)</f>
        <v>6.8027210884353739E-3</v>
      </c>
      <c r="BE40" s="130"/>
      <c r="BF40" s="129">
        <f>VLOOKUP($B$9&amp;"-"&amp;$B40,Database!$1:$1048576,50,FALSE)</f>
        <v>5.4794520547945202E-2</v>
      </c>
      <c r="BG40" s="129">
        <f>VLOOKUP($B$9&amp;"-"&amp;$B40,Database!$1:$1048576,51,FALSE)</f>
        <v>7.5342465753424653E-2</v>
      </c>
      <c r="BH40" s="129">
        <f>VLOOKUP($B$9&amp;"-"&amp;$B40,Database!$1:$1048576,52,FALSE)</f>
        <v>4.1095890410958902E-2</v>
      </c>
      <c r="BI40" s="129">
        <f>VLOOKUP($B$9&amp;"-"&amp;$B40,Database!$1:$1048576,53,FALSE)</f>
        <v>3.4246575342465752E-2</v>
      </c>
      <c r="BJ40" s="129">
        <f>VLOOKUP($B$9&amp;"-"&amp;$B40,Database!$1:$1048576,54,FALSE)</f>
        <v>3.4246575342465752E-2</v>
      </c>
      <c r="BK40" s="129">
        <f>VLOOKUP($B$9&amp;"-"&amp;$B40,Database!$1:$1048576,55,FALSE)</f>
        <v>2.0547945205479451E-2</v>
      </c>
    </row>
    <row r="41" spans="2:63">
      <c r="B41" s="124">
        <v>43617</v>
      </c>
      <c r="D41" s="125">
        <f>VLOOKUP($B$9&amp;"-"&amp;$B41,Database!$1:$1048576,10,FALSE)</f>
        <v>134.3673886668729</v>
      </c>
      <c r="E41" s="84"/>
      <c r="F41" s="127">
        <f>VLOOKUP($B$9&amp;"-"&amp;$B41,Database!$1:$1048576,4,FALSE)</f>
        <v>42.94459749005204</v>
      </c>
      <c r="G41" s="127">
        <f>VLOOKUP($B$9&amp;"-"&amp;$B41,Database!$1:$1048576,5,FALSE)</f>
        <v>14.692378328741965</v>
      </c>
      <c r="H41" s="127">
        <f>VLOOKUP($B$9&amp;"-"&amp;$B41,Database!$1:$1048576,6,FALSE)</f>
        <v>9.5500459136822791</v>
      </c>
      <c r="I41" s="127">
        <f>VLOOKUP($B$9&amp;"-"&amp;$B41,Database!$1:$1048576,7,FALSE)</f>
        <v>37.312519130700949</v>
      </c>
      <c r="J41" s="127">
        <f>VLOOKUP($B$9&amp;"-"&amp;$B41,Database!$1:$1048576,8,FALSE)</f>
        <v>-23.176206509539838</v>
      </c>
      <c r="K41" s="127">
        <f>VLOOKUP($B$9&amp;"-"&amp;$B41,Database!$1:$1048576,9,FALSE)</f>
        <v>11.029486787062543</v>
      </c>
      <c r="L41" s="112"/>
      <c r="M41" s="128">
        <f>VLOOKUP($B$9&amp;"-"&amp;$B41,Database!$1:$1048576,12,FALSE)</f>
        <v>3.2139577594123074</v>
      </c>
      <c r="N41" s="128">
        <f>VLOOKUP($B$9&amp;"-"&amp;$B41,Database!$1:$1048576,13,FALSE)</f>
        <v>11.31733816206428</v>
      </c>
      <c r="O41" s="128">
        <f>VLOOKUP($B$9&amp;"-"&amp;$B41,Database!$1:$1048576,14,FALSE)</f>
        <v>13.716918714555765</v>
      </c>
      <c r="P41" s="128">
        <f>VLOOKUP($B$9&amp;"-"&amp;$B41,Database!$1:$1048576,15,FALSE)</f>
        <v>-1.2119681858351219</v>
      </c>
      <c r="Q41" s="128">
        <f>VLOOKUP($B$9&amp;"-"&amp;$B41,Database!$1:$1048576,16,FALSE)</f>
        <v>20.663231602589509</v>
      </c>
      <c r="R41" s="128">
        <f>VLOOKUP($B$9&amp;"-"&amp;$B41,Database!$1:$1048576,17,FALSE)</f>
        <v>-5.8263971462544575</v>
      </c>
      <c r="S41" s="112"/>
      <c r="T41" s="128">
        <f>VLOOKUP($B$9&amp;"-"&amp;$B41,Database!$1:$1048576,18,FALSE)</f>
        <v>7.1614583333333339</v>
      </c>
      <c r="U41" s="128">
        <f>VLOOKUP($B$9&amp;"-"&amp;$B41,Database!$1:$1048576,19,FALSE)</f>
        <v>11.956521739130435</v>
      </c>
      <c r="V41" s="128">
        <f>VLOOKUP($B$9&amp;"-"&amp;$B41,Database!$1:$1048576,20,FALSE)</f>
        <v>36.340330075308437</v>
      </c>
      <c r="W41" s="128">
        <f>VLOOKUP($B$9&amp;"-"&amp;$B41,Database!$1:$1048576,21,FALSE)</f>
        <v>21.799445105033687</v>
      </c>
      <c r="X41" s="128">
        <f>VLOOKUP($B$9&amp;"-"&amp;$B41,Database!$1:$1048576,22,FALSE)</f>
        <v>45.557079713458322</v>
      </c>
      <c r="Y41" s="128">
        <f>VLOOKUP($B$9&amp;"-"&amp;$B41,Database!$1:$1048576,23,FALSE)</f>
        <v>2.5743944636678195</v>
      </c>
      <c r="Z41" s="112"/>
      <c r="AA41" s="128">
        <f>VLOOKUP($B$9&amp;"-"&amp;$B41,Database!$1:$1048576,24,FALSE)</f>
        <v>1.5410776915718989</v>
      </c>
      <c r="AB41" s="128">
        <f>VLOOKUP($B$9&amp;"-"&amp;$B41,Database!$1:$1048576,25,FALSE)</f>
        <v>9.2996067594856022</v>
      </c>
      <c r="AC41" s="107"/>
      <c r="AD41" s="129">
        <f>VLOOKUP($B$9&amp;"-"&amp;$B41,Database!$1:$1048576,26,FALSE)</f>
        <v>0.14583333333333334</v>
      </c>
      <c r="AE41" s="129">
        <f>VLOOKUP($B$9&amp;"-"&amp;$B41,Database!$1:$1048576,27,FALSE)</f>
        <v>0.1875</v>
      </c>
      <c r="AF41" s="129">
        <f>VLOOKUP($B$9&amp;"-"&amp;$B41,Database!$1:$1048576,28,FALSE)</f>
        <v>5.2083333333333336E-2</v>
      </c>
      <c r="AG41" s="129">
        <f>VLOOKUP($B$9&amp;"-"&amp;$B41,Database!$1:$1048576,29,FALSE)</f>
        <v>5.2083333333333336E-2</v>
      </c>
      <c r="AH41" s="129">
        <f>VLOOKUP($B$9&amp;"-"&amp;$B41,Database!$1:$1048576,30,FALSE)</f>
        <v>2.0833333333333332E-2</v>
      </c>
      <c r="AI41" s="129">
        <f>VLOOKUP($B$9&amp;"-"&amp;$B41,Database!$1:$1048576,31,FALSE)</f>
        <v>0</v>
      </c>
      <c r="AJ41" s="130"/>
      <c r="AK41" s="129">
        <f>VLOOKUP($B$9&amp;"-"&amp;$B41,Database!$1:$1048576,32,FALSE)</f>
        <v>0.12087912087912088</v>
      </c>
      <c r="AL41" s="129">
        <f>VLOOKUP($B$9&amp;"-"&amp;$B41,Database!$1:$1048576,33,FALSE)</f>
        <v>6.5934065934065936E-2</v>
      </c>
      <c r="AM41" s="129">
        <f>VLOOKUP($B$9&amp;"-"&amp;$B41,Database!$1:$1048576,34,FALSE)</f>
        <v>9.8901098901098897E-2</v>
      </c>
      <c r="AN41" s="129">
        <f>VLOOKUP($B$9&amp;"-"&amp;$B41,Database!$1:$1048576,35,FALSE)</f>
        <v>2.197802197802198E-2</v>
      </c>
      <c r="AO41" s="129">
        <f>VLOOKUP($B$9&amp;"-"&amp;$B41,Database!$1:$1048576,36,FALSE)</f>
        <v>1.098901098901099E-2</v>
      </c>
      <c r="AP41" s="129">
        <f>VLOOKUP($B$9&amp;"-"&amp;$B41,Database!$1:$1048576,37,FALSE)</f>
        <v>1.098901098901099E-2</v>
      </c>
      <c r="AQ41" s="103"/>
      <c r="AR41" s="129">
        <f>VLOOKUP($B$9&amp;"-"&amp;$B41,Database!$1:$1048576,38,FALSE)</f>
        <v>0.15217391304347827</v>
      </c>
      <c r="AS41" s="129">
        <f>VLOOKUP($B$9&amp;"-"&amp;$B41,Database!$1:$1048576,39,FALSE)</f>
        <v>4.3478260869565216E-2</v>
      </c>
      <c r="AT41" s="129">
        <f>VLOOKUP($B$9&amp;"-"&amp;$B41,Database!$1:$1048576,40,FALSE)</f>
        <v>7.6086956521739135E-2</v>
      </c>
      <c r="AU41" s="129">
        <f>VLOOKUP($B$9&amp;"-"&amp;$B41,Database!$1:$1048576,41,FALSE)</f>
        <v>2.1739130434782608E-2</v>
      </c>
      <c r="AV41" s="129">
        <f>VLOOKUP($B$9&amp;"-"&amp;$B41,Database!$1:$1048576,42,FALSE)</f>
        <v>1.0869565217391304E-2</v>
      </c>
      <c r="AW41" s="129">
        <f>VLOOKUP($B$9&amp;"-"&amp;$B41,Database!$1:$1048576,43,FALSE)</f>
        <v>1.0869565217391304E-2</v>
      </c>
      <c r="AX41" s="103"/>
      <c r="AY41" s="129">
        <f>VLOOKUP($B$9&amp;"-"&amp;$B41,Database!$1:$1048576,44,FALSE)</f>
        <v>0.15384615384615385</v>
      </c>
      <c r="AZ41" s="129">
        <f>VLOOKUP($B$9&amp;"-"&amp;$B41,Database!$1:$1048576,45,FALSE)</f>
        <v>8.7912087912087919E-2</v>
      </c>
      <c r="BA41" s="129">
        <f>VLOOKUP($B$9&amp;"-"&amp;$B41,Database!$1:$1048576,46,FALSE)</f>
        <v>4.3956043956043959E-2</v>
      </c>
      <c r="BB41" s="129">
        <f>VLOOKUP($B$9&amp;"-"&amp;$B41,Database!$1:$1048576,47,FALSE)</f>
        <v>2.197802197802198E-2</v>
      </c>
      <c r="BC41" s="129">
        <f>VLOOKUP($B$9&amp;"-"&amp;$B41,Database!$1:$1048576,48,FALSE)</f>
        <v>0</v>
      </c>
      <c r="BD41" s="129">
        <f>VLOOKUP($B$9&amp;"-"&amp;$B41,Database!$1:$1048576,49,FALSE)</f>
        <v>0</v>
      </c>
      <c r="BE41" s="130"/>
      <c r="BF41" s="129">
        <f>VLOOKUP($B$9&amp;"-"&amp;$B41,Database!$1:$1048576,50,FALSE)</f>
        <v>7.6923076923076927E-2</v>
      </c>
      <c r="BG41" s="129">
        <f>VLOOKUP($B$9&amp;"-"&amp;$B41,Database!$1:$1048576,51,FALSE)</f>
        <v>3.2967032967032968E-2</v>
      </c>
      <c r="BH41" s="129">
        <f>VLOOKUP($B$9&amp;"-"&amp;$B41,Database!$1:$1048576,52,FALSE)</f>
        <v>5.4945054945054944E-2</v>
      </c>
      <c r="BI41" s="129">
        <f>VLOOKUP($B$9&amp;"-"&amp;$B41,Database!$1:$1048576,53,FALSE)</f>
        <v>3.2967032967032968E-2</v>
      </c>
      <c r="BJ41" s="129">
        <f>VLOOKUP($B$9&amp;"-"&amp;$B41,Database!$1:$1048576,54,FALSE)</f>
        <v>3.2967032967032968E-2</v>
      </c>
      <c r="BK41" s="129">
        <f>VLOOKUP($B$9&amp;"-"&amp;$B41,Database!$1:$1048576,55,FALSE)</f>
        <v>1.098901098901099E-2</v>
      </c>
    </row>
    <row r="42" spans="2:63">
      <c r="B42" s="124">
        <v>43709</v>
      </c>
      <c r="D42" s="125">
        <f>VLOOKUP($B$9&amp;"-"&amp;$B42,Database!$1:$1048576,10,FALSE)</f>
        <v>121.54260103002541</v>
      </c>
      <c r="E42" s="84"/>
      <c r="F42" s="127">
        <f>VLOOKUP($B$9&amp;"-"&amp;$B42,Database!$1:$1048576,4,FALSE)</f>
        <v>36.7188033604262</v>
      </c>
      <c r="G42" s="127">
        <f>VLOOKUP($B$9&amp;"-"&amp;$B42,Database!$1:$1048576,5,FALSE)</f>
        <v>7.8136739293764084</v>
      </c>
      <c r="H42" s="127">
        <f>VLOOKUP($B$9&amp;"-"&amp;$B42,Database!$1:$1048576,6,FALSE)</f>
        <v>-3.8726862919199516</v>
      </c>
      <c r="I42" s="127">
        <f>VLOOKUP($B$9&amp;"-"&amp;$B42,Database!$1:$1048576,7,FALSE)</f>
        <v>11.8125</v>
      </c>
      <c r="J42" s="127">
        <f>VLOOKUP($B$9&amp;"-"&amp;$B42,Database!$1:$1048576,8,FALSE)</f>
        <v>-18.075951096236597</v>
      </c>
      <c r="K42" s="127">
        <f>VLOOKUP($B$9&amp;"-"&amp;$B42,Database!$1:$1048576,9,FALSE)</f>
        <v>5.3548254900621535</v>
      </c>
      <c r="L42" s="112"/>
      <c r="M42" s="128">
        <f>VLOOKUP($B$9&amp;"-"&amp;$B42,Database!$1:$1048576,12,FALSE)</f>
        <v>3.6160420775805404</v>
      </c>
      <c r="N42" s="128">
        <f>VLOOKUP($B$9&amp;"-"&amp;$B42,Database!$1:$1048576,13,FALSE)</f>
        <v>9.0845015271360303</v>
      </c>
      <c r="O42" s="128">
        <f>VLOOKUP($B$9&amp;"-"&amp;$B42,Database!$1:$1048576,14,FALSE)</f>
        <v>14.350643885194851</v>
      </c>
      <c r="P42" s="128">
        <f>VLOOKUP($B$9&amp;"-"&amp;$B42,Database!$1:$1048576,15,FALSE)</f>
        <v>-11.862244897959187</v>
      </c>
      <c r="Q42" s="128">
        <f>VLOOKUP($B$9&amp;"-"&amp;$B42,Database!$1:$1048576,16,FALSE)</f>
        <v>12.524198299806413</v>
      </c>
      <c r="R42" s="128">
        <f>VLOOKUP($B$9&amp;"-"&amp;$B42,Database!$1:$1048576,17,FALSE)</f>
        <v>-5.1818181818181817</v>
      </c>
      <c r="S42" s="112"/>
      <c r="T42" s="128">
        <f>VLOOKUP($B$9&amp;"-"&amp;$B42,Database!$1:$1048576,18,FALSE)</f>
        <v>7.0926275992438574</v>
      </c>
      <c r="U42" s="128">
        <f>VLOOKUP($B$9&amp;"-"&amp;$B42,Database!$1:$1048576,19,FALSE)</f>
        <v>7.5886913618920815</v>
      </c>
      <c r="V42" s="128">
        <f>VLOOKUP($B$9&amp;"-"&amp;$B42,Database!$1:$1048576,20,FALSE)</f>
        <v>22.068849423449205</v>
      </c>
      <c r="W42" s="128">
        <f>VLOOKUP($B$9&amp;"-"&amp;$B42,Database!$1:$1048576,21,FALSE)</f>
        <v>8.310249307479225</v>
      </c>
      <c r="X42" s="128">
        <f>VLOOKUP($B$9&amp;"-"&amp;$B42,Database!$1:$1048576,22,FALSE)</f>
        <v>33.007544581618667</v>
      </c>
      <c r="Y42" s="128">
        <f>VLOOKUP($B$9&amp;"-"&amp;$B42,Database!$1:$1048576,23,FALSE)</f>
        <v>2.2640306122448988</v>
      </c>
      <c r="Z42" s="112"/>
      <c r="AA42" s="128">
        <f>VLOOKUP($B$9&amp;"-"&amp;$B42,Database!$1:$1048576,24,FALSE)</f>
        <v>-1.7240075614366732</v>
      </c>
      <c r="AB42" s="128">
        <f>VLOOKUP($B$9&amp;"-"&amp;$B42,Database!$1:$1048576,25,FALSE)</f>
        <v>1.8467220683287167</v>
      </c>
      <c r="AC42" s="107"/>
      <c r="AD42" s="129">
        <f>VLOOKUP($B$9&amp;"-"&amp;$B42,Database!$1:$1048576,26,FALSE)</f>
        <v>0.19491525423728814</v>
      </c>
      <c r="AE42" s="129">
        <f>VLOOKUP($B$9&amp;"-"&amp;$B42,Database!$1:$1048576,27,FALSE)</f>
        <v>0.11864406779661017</v>
      </c>
      <c r="AF42" s="129">
        <f>VLOOKUP($B$9&amp;"-"&amp;$B42,Database!$1:$1048576,28,FALSE)</f>
        <v>8.4745762711864403E-2</v>
      </c>
      <c r="AG42" s="129">
        <f>VLOOKUP($B$9&amp;"-"&amp;$B42,Database!$1:$1048576,29,FALSE)</f>
        <v>1.6949152542372881E-2</v>
      </c>
      <c r="AH42" s="129">
        <f>VLOOKUP($B$9&amp;"-"&amp;$B42,Database!$1:$1048576,30,FALSE)</f>
        <v>8.4745762711864406E-3</v>
      </c>
      <c r="AI42" s="129">
        <f>VLOOKUP($B$9&amp;"-"&amp;$B42,Database!$1:$1048576,31,FALSE)</f>
        <v>0</v>
      </c>
      <c r="AJ42" s="130"/>
      <c r="AK42" s="129">
        <f>VLOOKUP($B$9&amp;"-"&amp;$B42,Database!$1:$1048576,32,FALSE)</f>
        <v>0.14782608695652175</v>
      </c>
      <c r="AL42" s="129">
        <f>VLOOKUP($B$9&amp;"-"&amp;$B42,Database!$1:$1048576,33,FALSE)</f>
        <v>9.5652173913043481E-2</v>
      </c>
      <c r="AM42" s="129">
        <f>VLOOKUP($B$9&amp;"-"&amp;$B42,Database!$1:$1048576,34,FALSE)</f>
        <v>6.0869565217391307E-2</v>
      </c>
      <c r="AN42" s="129">
        <f>VLOOKUP($B$9&amp;"-"&amp;$B42,Database!$1:$1048576,35,FALSE)</f>
        <v>3.4782608695652174E-2</v>
      </c>
      <c r="AO42" s="129">
        <f>VLOOKUP($B$9&amp;"-"&amp;$B42,Database!$1:$1048576,36,FALSE)</f>
        <v>5.2173913043478258E-2</v>
      </c>
      <c r="AP42" s="129">
        <f>VLOOKUP($B$9&amp;"-"&amp;$B42,Database!$1:$1048576,37,FALSE)</f>
        <v>8.6956521739130436E-3</v>
      </c>
      <c r="AQ42" s="103"/>
      <c r="AR42" s="129">
        <f>VLOOKUP($B$9&amp;"-"&amp;$B42,Database!$1:$1048576,38,FALSE)</f>
        <v>0.10526315789473684</v>
      </c>
      <c r="AS42" s="129">
        <f>VLOOKUP($B$9&amp;"-"&amp;$B42,Database!$1:$1048576,39,FALSE)</f>
        <v>8.771929824561403E-2</v>
      </c>
      <c r="AT42" s="129">
        <f>VLOOKUP($B$9&amp;"-"&amp;$B42,Database!$1:$1048576,40,FALSE)</f>
        <v>7.0175438596491224E-2</v>
      </c>
      <c r="AU42" s="129">
        <f>VLOOKUP($B$9&amp;"-"&amp;$B42,Database!$1:$1048576,41,FALSE)</f>
        <v>3.5087719298245612E-2</v>
      </c>
      <c r="AV42" s="129">
        <f>VLOOKUP($B$9&amp;"-"&amp;$B42,Database!$1:$1048576,42,FALSE)</f>
        <v>3.5087719298245612E-2</v>
      </c>
      <c r="AW42" s="129">
        <f>VLOOKUP($B$9&amp;"-"&amp;$B42,Database!$1:$1048576,43,FALSE)</f>
        <v>8.771929824561403E-3</v>
      </c>
      <c r="AX42" s="103"/>
      <c r="AY42" s="129">
        <f>VLOOKUP($B$9&amp;"-"&amp;$B42,Database!$1:$1048576,44,FALSE)</f>
        <v>0.16521739130434782</v>
      </c>
      <c r="AZ42" s="129">
        <f>VLOOKUP($B$9&amp;"-"&amp;$B42,Database!$1:$1048576,45,FALSE)</f>
        <v>4.3478260869565216E-2</v>
      </c>
      <c r="BA42" s="129">
        <f>VLOOKUP($B$9&amp;"-"&amp;$B42,Database!$1:$1048576,46,FALSE)</f>
        <v>4.3478260869565216E-2</v>
      </c>
      <c r="BB42" s="129">
        <f>VLOOKUP($B$9&amp;"-"&amp;$B42,Database!$1:$1048576,47,FALSE)</f>
        <v>8.6956521739130436E-3</v>
      </c>
      <c r="BC42" s="129">
        <f>VLOOKUP($B$9&amp;"-"&amp;$B42,Database!$1:$1048576,48,FALSE)</f>
        <v>1.7391304347826087E-2</v>
      </c>
      <c r="BD42" s="129">
        <f>VLOOKUP($B$9&amp;"-"&amp;$B42,Database!$1:$1048576,49,FALSE)</f>
        <v>0</v>
      </c>
      <c r="BE42" s="130"/>
      <c r="BF42" s="129">
        <f>VLOOKUP($B$9&amp;"-"&amp;$B42,Database!$1:$1048576,50,FALSE)</f>
        <v>8.6956521739130432E-2</v>
      </c>
      <c r="BG42" s="129">
        <f>VLOOKUP($B$9&amp;"-"&amp;$B42,Database!$1:$1048576,51,FALSE)</f>
        <v>4.3478260869565216E-2</v>
      </c>
      <c r="BH42" s="129">
        <f>VLOOKUP($B$9&amp;"-"&amp;$B42,Database!$1:$1048576,52,FALSE)</f>
        <v>5.2173913043478258E-2</v>
      </c>
      <c r="BI42" s="129">
        <f>VLOOKUP($B$9&amp;"-"&amp;$B42,Database!$1:$1048576,53,FALSE)</f>
        <v>3.4782608695652174E-2</v>
      </c>
      <c r="BJ42" s="129">
        <f>VLOOKUP($B$9&amp;"-"&amp;$B42,Database!$1:$1048576,54,FALSE)</f>
        <v>2.6086956521739129E-2</v>
      </c>
      <c r="BK42" s="129">
        <f>VLOOKUP($B$9&amp;"-"&amp;$B42,Database!$1:$1048576,55,FALSE)</f>
        <v>0</v>
      </c>
    </row>
    <row r="43" spans="2:63">
      <c r="B43" s="124">
        <v>43800</v>
      </c>
      <c r="D43" s="125">
        <f>VLOOKUP($B$9&amp;"-"&amp;$B43,Database!$1:$1048576,10,FALSE)</f>
        <v>123.93550686496927</v>
      </c>
      <c r="E43" s="84"/>
      <c r="F43" s="127">
        <f>VLOOKUP($B$9&amp;"-"&amp;$B43,Database!$1:$1048576,4,FALSE)</f>
        <v>41.652892561983471</v>
      </c>
      <c r="G43" s="127">
        <f>VLOOKUP($B$9&amp;"-"&amp;$B43,Database!$1:$1048576,5,FALSE)</f>
        <v>11.743801652892563</v>
      </c>
      <c r="H43" s="127">
        <f>VLOOKUP($B$9&amp;"-"&amp;$B43,Database!$1:$1048576,6,FALSE)</f>
        <v>2.107438016528925</v>
      </c>
      <c r="I43" s="127">
        <f>VLOOKUP($B$9&amp;"-"&amp;$B43,Database!$1:$1048576,7,FALSE)</f>
        <v>12.190082644628101</v>
      </c>
      <c r="J43" s="127">
        <f>VLOOKUP($B$9&amp;"-"&amp;$B43,Database!$1:$1048576,8,FALSE)</f>
        <v>-8.2190082644628077</v>
      </c>
      <c r="K43" s="127">
        <f>VLOOKUP($B$9&amp;"-"&amp;$B43,Database!$1:$1048576,9,FALSE)</f>
        <v>2.9008264462809916</v>
      </c>
      <c r="L43" s="112"/>
      <c r="M43" s="128">
        <f>VLOOKUP($B$9&amp;"-"&amp;$B43,Database!$1:$1048576,12,FALSE)</f>
        <v>6.5586419753086433</v>
      </c>
      <c r="N43" s="128">
        <f>VLOOKUP($B$9&amp;"-"&amp;$B43,Database!$1:$1048576,13,FALSE)</f>
        <v>7.396449704142011</v>
      </c>
      <c r="O43" s="128">
        <f>VLOOKUP($B$9&amp;"-"&amp;$B43,Database!$1:$1048576,14,FALSE)</f>
        <v>15.27005372796682</v>
      </c>
      <c r="P43" s="128">
        <f>VLOOKUP($B$9&amp;"-"&amp;$B43,Database!$1:$1048576,15,FALSE)</f>
        <v>-13.942307692307693</v>
      </c>
      <c r="Q43" s="128">
        <f>VLOOKUP($B$9&amp;"-"&amp;$B43,Database!$1:$1048576,16,FALSE)</f>
        <v>19.950000000000003</v>
      </c>
      <c r="R43" s="128">
        <f>VLOOKUP($B$9&amp;"-"&amp;$B43,Database!$1:$1048576,17,FALSE)</f>
        <v>-1.5255177514792904</v>
      </c>
      <c r="S43" s="112"/>
      <c r="T43" s="128">
        <f>VLOOKUP($B$9&amp;"-"&amp;$B43,Database!$1:$1048576,18,FALSE)</f>
        <v>16.829832680669281</v>
      </c>
      <c r="U43" s="128">
        <f>VLOOKUP($B$9&amp;"-"&amp;$B43,Database!$1:$1048576,19,FALSE)</f>
        <v>10.294117647058822</v>
      </c>
      <c r="V43" s="128">
        <f>VLOOKUP($B$9&amp;"-"&amp;$B43,Database!$1:$1048576,20,FALSE)</f>
        <v>26.23</v>
      </c>
      <c r="W43" s="128">
        <f>VLOOKUP($B$9&amp;"-"&amp;$B43,Database!$1:$1048576,21,FALSE)</f>
        <v>3.4301035502958572</v>
      </c>
      <c r="X43" s="128">
        <f>VLOOKUP($B$9&amp;"-"&amp;$B43,Database!$1:$1048576,22,FALSE)</f>
        <v>46.352413019079698</v>
      </c>
      <c r="Y43" s="128">
        <f>VLOOKUP($B$9&amp;"-"&amp;$B43,Database!$1:$1048576,23,FALSE)</f>
        <v>9.897257045904416</v>
      </c>
      <c r="Z43" s="112"/>
      <c r="AA43" s="128">
        <f>VLOOKUP($B$9&amp;"-"&amp;$B43,Database!$1:$1048576,24,FALSE)</f>
        <v>-1.8511925952296184</v>
      </c>
      <c r="AB43" s="128">
        <f>VLOOKUP($B$9&amp;"-"&amp;$B43,Database!$1:$1048576,25,FALSE)</f>
        <v>0.35599857600569607</v>
      </c>
      <c r="AC43" s="107"/>
      <c r="AD43" s="129">
        <f>VLOOKUP($B$9&amp;"-"&amp;$B43,Database!$1:$1048576,26,FALSE)</f>
        <v>0.14814814814814814</v>
      </c>
      <c r="AE43" s="129">
        <f>VLOOKUP($B$9&amp;"-"&amp;$B43,Database!$1:$1048576,27,FALSE)</f>
        <v>0.12037037037037036</v>
      </c>
      <c r="AF43" s="129">
        <f>VLOOKUP($B$9&amp;"-"&amp;$B43,Database!$1:$1048576,28,FALSE)</f>
        <v>3.7037037037037035E-2</v>
      </c>
      <c r="AG43" s="129">
        <f>VLOOKUP($B$9&amp;"-"&amp;$B43,Database!$1:$1048576,29,FALSE)</f>
        <v>1.8518518518518517E-2</v>
      </c>
      <c r="AH43" s="129">
        <f>VLOOKUP($B$9&amp;"-"&amp;$B43,Database!$1:$1048576,30,FALSE)</f>
        <v>9.2592592592592587E-3</v>
      </c>
      <c r="AI43" s="129">
        <f>VLOOKUP($B$9&amp;"-"&amp;$B43,Database!$1:$1048576,31,FALSE)</f>
        <v>0</v>
      </c>
      <c r="AJ43" s="130"/>
      <c r="AK43" s="129">
        <f>VLOOKUP($B$9&amp;"-"&amp;$B43,Database!$1:$1048576,32,FALSE)</f>
        <v>0.10476190476190476</v>
      </c>
      <c r="AL43" s="129">
        <f>VLOOKUP($B$9&amp;"-"&amp;$B43,Database!$1:$1048576,33,FALSE)</f>
        <v>6.6666666666666666E-2</v>
      </c>
      <c r="AM43" s="129">
        <f>VLOOKUP($B$9&amp;"-"&amp;$B43,Database!$1:$1048576,34,FALSE)</f>
        <v>5.7142857142857141E-2</v>
      </c>
      <c r="AN43" s="129">
        <f>VLOOKUP($B$9&amp;"-"&amp;$B43,Database!$1:$1048576,35,FALSE)</f>
        <v>9.5238095238095247E-3</v>
      </c>
      <c r="AO43" s="129">
        <f>VLOOKUP($B$9&amp;"-"&amp;$B43,Database!$1:$1048576,36,FALSE)</f>
        <v>9.5238095238095247E-3</v>
      </c>
      <c r="AP43" s="129">
        <f>VLOOKUP($B$9&amp;"-"&amp;$B43,Database!$1:$1048576,37,FALSE)</f>
        <v>9.5238095238095247E-3</v>
      </c>
      <c r="AQ43" s="103"/>
      <c r="AR43" s="129">
        <f>VLOOKUP($B$9&amp;"-"&amp;$B43,Database!$1:$1048576,38,FALSE)</f>
        <v>6.6666666666666666E-2</v>
      </c>
      <c r="AS43" s="129">
        <f>VLOOKUP($B$9&amp;"-"&amp;$B43,Database!$1:$1048576,39,FALSE)</f>
        <v>9.5238095238095233E-2</v>
      </c>
      <c r="AT43" s="129">
        <f>VLOOKUP($B$9&amp;"-"&amp;$B43,Database!$1:$1048576,40,FALSE)</f>
        <v>5.7142857142857141E-2</v>
      </c>
      <c r="AU43" s="129">
        <f>VLOOKUP($B$9&amp;"-"&amp;$B43,Database!$1:$1048576,41,FALSE)</f>
        <v>2.8571428571428571E-2</v>
      </c>
      <c r="AV43" s="129">
        <f>VLOOKUP($B$9&amp;"-"&amp;$B43,Database!$1:$1048576,42,FALSE)</f>
        <v>0</v>
      </c>
      <c r="AW43" s="129">
        <f>VLOOKUP($B$9&amp;"-"&amp;$B43,Database!$1:$1048576,43,FALSE)</f>
        <v>0</v>
      </c>
      <c r="AX43" s="103"/>
      <c r="AY43" s="129">
        <f>VLOOKUP($B$9&amp;"-"&amp;$B43,Database!$1:$1048576,44,FALSE)</f>
        <v>8.5714285714285715E-2</v>
      </c>
      <c r="AZ43" s="129">
        <f>VLOOKUP($B$9&amp;"-"&amp;$B43,Database!$1:$1048576,45,FALSE)</f>
        <v>4.7619047619047616E-2</v>
      </c>
      <c r="BA43" s="129">
        <f>VLOOKUP($B$9&amp;"-"&amp;$B43,Database!$1:$1048576,46,FALSE)</f>
        <v>6.6666666666666666E-2</v>
      </c>
      <c r="BB43" s="129">
        <f>VLOOKUP($B$9&amp;"-"&amp;$B43,Database!$1:$1048576,47,FALSE)</f>
        <v>0</v>
      </c>
      <c r="BC43" s="129">
        <f>VLOOKUP($B$9&amp;"-"&amp;$B43,Database!$1:$1048576,48,FALSE)</f>
        <v>0</v>
      </c>
      <c r="BD43" s="129">
        <f>VLOOKUP($B$9&amp;"-"&amp;$B43,Database!$1:$1048576,49,FALSE)</f>
        <v>0</v>
      </c>
      <c r="BE43" s="130"/>
      <c r="BF43" s="129">
        <f>VLOOKUP($B$9&amp;"-"&amp;$B43,Database!$1:$1048576,50,FALSE)</f>
        <v>6.7307692307692304E-2</v>
      </c>
      <c r="BG43" s="129">
        <f>VLOOKUP($B$9&amp;"-"&amp;$B43,Database!$1:$1048576,51,FALSE)</f>
        <v>5.7692307692307696E-2</v>
      </c>
      <c r="BH43" s="129">
        <f>VLOOKUP($B$9&amp;"-"&amp;$B43,Database!$1:$1048576,52,FALSE)</f>
        <v>1.9230769230769232E-2</v>
      </c>
      <c r="BI43" s="129">
        <f>VLOOKUP($B$9&amp;"-"&amp;$B43,Database!$1:$1048576,53,FALSE)</f>
        <v>2.8846153846153848E-2</v>
      </c>
      <c r="BJ43" s="129">
        <f>VLOOKUP($B$9&amp;"-"&amp;$B43,Database!$1:$1048576,54,FALSE)</f>
        <v>1.9230769230769232E-2</v>
      </c>
      <c r="BK43" s="129">
        <f>VLOOKUP($B$9&amp;"-"&amp;$B43,Database!$1:$1048576,55,FALSE)</f>
        <v>9.6153846153846159E-3</v>
      </c>
    </row>
    <row r="44" spans="2:63">
      <c r="B44" s="124">
        <v>43891</v>
      </c>
      <c r="D44" s="125">
        <f>VLOOKUP($B$9&amp;"-"&amp;$B44,Database!$1:$1048576,10,FALSE)</f>
        <v>62.622740156415567</v>
      </c>
      <c r="E44" s="84"/>
      <c r="F44" s="127">
        <f>VLOOKUP($B$9&amp;"-"&amp;$B44,Database!$1:$1048576,4,FALSE)</f>
        <v>-19.316555845467555</v>
      </c>
      <c r="G44" s="127">
        <f>VLOOKUP($B$9&amp;"-"&amp;$B44,Database!$1:$1048576,5,FALSE)</f>
        <v>-17.9109502567124</v>
      </c>
      <c r="H44" s="127">
        <f>VLOOKUP($B$9&amp;"-"&amp;$B44,Database!$1:$1048576,6,FALSE)</f>
        <v>-82.080632943354942</v>
      </c>
      <c r="I44" s="127">
        <f>VLOOKUP($B$9&amp;"-"&amp;$B44,Database!$1:$1048576,7,FALSE)</f>
        <v>-73.456790123456798</v>
      </c>
      <c r="J44" s="127">
        <f>VLOOKUP($B$9&amp;"-"&amp;$B44,Database!$1:$1048576,8,FALSE)</f>
        <v>-46.090396431276822</v>
      </c>
      <c r="K44" s="127">
        <f>VLOOKUP($B$9&amp;"-"&amp;$B44,Database!$1:$1048576,9,FALSE)</f>
        <v>-15.183907078528744</v>
      </c>
      <c r="L44" s="112"/>
      <c r="M44" s="128">
        <f>VLOOKUP($B$9&amp;"-"&amp;$B44,Database!$1:$1048576,12,FALSE)</f>
        <v>-28.16839898681107</v>
      </c>
      <c r="N44" s="128">
        <f>VLOOKUP($B$9&amp;"-"&amp;$B44,Database!$1:$1048576,13,FALSE)</f>
        <v>-48.190476190476197</v>
      </c>
      <c r="O44" s="128">
        <f>VLOOKUP($B$9&amp;"-"&amp;$B44,Database!$1:$1048576,14,FALSE)</f>
        <v>-28.476331360946748</v>
      </c>
      <c r="P44" s="128">
        <f>VLOOKUP($B$9&amp;"-"&amp;$B44,Database!$1:$1048576,15,FALSE)</f>
        <v>-49.523809523809533</v>
      </c>
      <c r="Q44" s="128">
        <f>VLOOKUP($B$9&amp;"-"&amp;$B44,Database!$1:$1048576,16,FALSE)</f>
        <v>-18.629807692307697</v>
      </c>
      <c r="R44" s="128">
        <f>VLOOKUP($B$9&amp;"-"&amp;$B44,Database!$1:$1048576,17,FALSE)</f>
        <v>-81.610576923076934</v>
      </c>
      <c r="S44" s="112"/>
      <c r="T44" s="128">
        <f>VLOOKUP($B$9&amp;"-"&amp;$B44,Database!$1:$1048576,18,FALSE)</f>
        <v>2.3129251700680271</v>
      </c>
      <c r="U44" s="128">
        <f>VLOOKUP($B$9&amp;"-"&amp;$B44,Database!$1:$1048576,19,FALSE)</f>
        <v>-8.660130718954246</v>
      </c>
      <c r="V44" s="128">
        <f>VLOOKUP($B$9&amp;"-"&amp;$B44,Database!$1:$1048576,20,FALSE)</f>
        <v>-1.0199652777777783</v>
      </c>
      <c r="W44" s="128">
        <f>VLOOKUP($B$9&amp;"-"&amp;$B44,Database!$1:$1048576,21,FALSE)</f>
        <v>-7.2051759631408689</v>
      </c>
      <c r="X44" s="128">
        <f>VLOOKUP($B$9&amp;"-"&amp;$B44,Database!$1:$1048576,22,FALSE)</f>
        <v>9.2044981257809226</v>
      </c>
      <c r="Y44" s="128">
        <f>VLOOKUP($B$9&amp;"-"&amp;$B44,Database!$1:$1048576,23,FALSE)</f>
        <v>-20.311734143711401</v>
      </c>
      <c r="Z44" s="112"/>
      <c r="AA44" s="128">
        <f>VLOOKUP($B$9&amp;"-"&amp;$B44,Database!$1:$1048576,24,FALSE)</f>
        <v>12.009782513756658</v>
      </c>
      <c r="AB44" s="128">
        <f>VLOOKUP($B$9&amp;"-"&amp;$B44,Database!$1:$1048576,25,FALSE)</f>
        <v>17.425102629050571</v>
      </c>
      <c r="AC44" s="107"/>
      <c r="AD44" s="129">
        <f>VLOOKUP($B$9&amp;"-"&amp;$B44,Database!$1:$1048576,26,FALSE)</f>
        <v>0.11214953271028037</v>
      </c>
      <c r="AE44" s="129">
        <f>VLOOKUP($B$9&amp;"-"&amp;$B44,Database!$1:$1048576,27,FALSE)</f>
        <v>0.20560747663551401</v>
      </c>
      <c r="AF44" s="129">
        <f>VLOOKUP($B$9&amp;"-"&amp;$B44,Database!$1:$1048576,28,FALSE)</f>
        <v>4.6728971962616821E-2</v>
      </c>
      <c r="AG44" s="129">
        <f>VLOOKUP($B$9&amp;"-"&amp;$B44,Database!$1:$1048576,29,FALSE)</f>
        <v>1.8691588785046728E-2</v>
      </c>
      <c r="AH44" s="129">
        <f>VLOOKUP($B$9&amp;"-"&amp;$B44,Database!$1:$1048576,30,FALSE)</f>
        <v>0</v>
      </c>
      <c r="AI44" s="129">
        <f>VLOOKUP($B$9&amp;"-"&amp;$B44,Database!$1:$1048576,31,FALSE)</f>
        <v>0</v>
      </c>
      <c r="AJ44" s="130"/>
      <c r="AK44" s="129">
        <f>VLOOKUP($B$9&amp;"-"&amp;$B44,Database!$1:$1048576,32,FALSE)</f>
        <v>5.7142857142857141E-2</v>
      </c>
      <c r="AL44" s="129">
        <f>VLOOKUP($B$9&amp;"-"&amp;$B44,Database!$1:$1048576,33,FALSE)</f>
        <v>0.10476190476190476</v>
      </c>
      <c r="AM44" s="129">
        <f>VLOOKUP($B$9&amp;"-"&amp;$B44,Database!$1:$1048576,34,FALSE)</f>
        <v>3.8095238095238099E-2</v>
      </c>
      <c r="AN44" s="129">
        <f>VLOOKUP($B$9&amp;"-"&amp;$B44,Database!$1:$1048576,35,FALSE)</f>
        <v>2.8571428571428571E-2</v>
      </c>
      <c r="AO44" s="129">
        <f>VLOOKUP($B$9&amp;"-"&amp;$B44,Database!$1:$1048576,36,FALSE)</f>
        <v>0</v>
      </c>
      <c r="AP44" s="129">
        <f>VLOOKUP($B$9&amp;"-"&amp;$B44,Database!$1:$1048576,37,FALSE)</f>
        <v>0</v>
      </c>
      <c r="AQ44" s="103"/>
      <c r="AR44" s="129">
        <f>VLOOKUP($B$9&amp;"-"&amp;$B44,Database!$1:$1048576,38,FALSE)</f>
        <v>5.6603773584905662E-2</v>
      </c>
      <c r="AS44" s="129">
        <f>VLOOKUP($B$9&amp;"-"&amp;$B44,Database!$1:$1048576,39,FALSE)</f>
        <v>0.10377358490566038</v>
      </c>
      <c r="AT44" s="129">
        <f>VLOOKUP($B$9&amp;"-"&amp;$B44,Database!$1:$1048576,40,FALSE)</f>
        <v>4.716981132075472E-2</v>
      </c>
      <c r="AU44" s="129">
        <f>VLOOKUP($B$9&amp;"-"&amp;$B44,Database!$1:$1048576,41,FALSE)</f>
        <v>1.8867924528301886E-2</v>
      </c>
      <c r="AV44" s="129">
        <f>VLOOKUP($B$9&amp;"-"&amp;$B44,Database!$1:$1048576,42,FALSE)</f>
        <v>0</v>
      </c>
      <c r="AW44" s="129">
        <f>VLOOKUP($B$9&amp;"-"&amp;$B44,Database!$1:$1048576,43,FALSE)</f>
        <v>0</v>
      </c>
      <c r="AX44" s="103"/>
      <c r="AY44" s="129">
        <f>VLOOKUP($B$9&amp;"-"&amp;$B44,Database!$1:$1048576,44,FALSE)</f>
        <v>7.5471698113207544E-2</v>
      </c>
      <c r="AZ44" s="129">
        <f>VLOOKUP($B$9&amp;"-"&amp;$B44,Database!$1:$1048576,45,FALSE)</f>
        <v>8.4905660377358486E-2</v>
      </c>
      <c r="BA44" s="129">
        <f>VLOOKUP($B$9&amp;"-"&amp;$B44,Database!$1:$1048576,46,FALSE)</f>
        <v>9.433962264150943E-3</v>
      </c>
      <c r="BB44" s="129">
        <f>VLOOKUP($B$9&amp;"-"&amp;$B44,Database!$1:$1048576,47,FALSE)</f>
        <v>9.433962264150943E-3</v>
      </c>
      <c r="BC44" s="129">
        <f>VLOOKUP($B$9&amp;"-"&amp;$B44,Database!$1:$1048576,48,FALSE)</f>
        <v>0</v>
      </c>
      <c r="BD44" s="129">
        <f>VLOOKUP($B$9&amp;"-"&amp;$B44,Database!$1:$1048576,49,FALSE)</f>
        <v>0</v>
      </c>
      <c r="BE44" s="130"/>
      <c r="BF44" s="129">
        <f>VLOOKUP($B$9&amp;"-"&amp;$B44,Database!$1:$1048576,50,FALSE)</f>
        <v>4.716981132075472E-2</v>
      </c>
      <c r="BG44" s="129">
        <f>VLOOKUP($B$9&amp;"-"&amp;$B44,Database!$1:$1048576,51,FALSE)</f>
        <v>7.5471698113207544E-2</v>
      </c>
      <c r="BH44" s="129">
        <f>VLOOKUP($B$9&amp;"-"&amp;$B44,Database!$1:$1048576,52,FALSE)</f>
        <v>1.8867924528301886E-2</v>
      </c>
      <c r="BI44" s="129">
        <f>VLOOKUP($B$9&amp;"-"&amp;$B44,Database!$1:$1048576,53,FALSE)</f>
        <v>0</v>
      </c>
      <c r="BJ44" s="129">
        <f>VLOOKUP($B$9&amp;"-"&amp;$B44,Database!$1:$1048576,54,FALSE)</f>
        <v>1.8867924528301886E-2</v>
      </c>
      <c r="BK44" s="129">
        <f>VLOOKUP($B$9&amp;"-"&amp;$B44,Database!$1:$1048576,55,FALSE)</f>
        <v>0</v>
      </c>
    </row>
    <row r="45" spans="2:63">
      <c r="B45" s="124">
        <v>43983</v>
      </c>
      <c r="D45" s="125">
        <f>VLOOKUP($B$9&amp;"-"&amp;$B45,Database!$1:$1048576,10,FALSE)</f>
        <v>82.456579683455459</v>
      </c>
      <c r="E45" s="84"/>
      <c r="F45" s="127">
        <f>VLOOKUP($B$9&amp;"-"&amp;$B45,Database!$1:$1048576,4,FALSE)</f>
        <v>0.72495414446676565</v>
      </c>
      <c r="G45" s="127">
        <f>VLOOKUP($B$9&amp;"-"&amp;$B45,Database!$1:$1048576,5,FALSE)</f>
        <v>-5.9006763972944114</v>
      </c>
      <c r="H45" s="127">
        <f>VLOOKUP($B$9&amp;"-"&amp;$B45,Database!$1:$1048576,6,FALSE)</f>
        <v>-68.895747599451312</v>
      </c>
      <c r="I45" s="127">
        <f>VLOOKUP($B$9&amp;"-"&amp;$B45,Database!$1:$1048576,7,FALSE)</f>
        <v>-43.567123766267791</v>
      </c>
      <c r="J45" s="127">
        <f>VLOOKUP($B$9&amp;"-"&amp;$B45,Database!$1:$1048576,8,FALSE)</f>
        <v>-7.8609485544589051</v>
      </c>
      <c r="K45" s="127">
        <f>VLOOKUP($B$9&amp;"-"&amp;$B45,Database!$1:$1048576,9,FALSE)</f>
        <v>-13.057908987684513</v>
      </c>
      <c r="L45" s="112"/>
      <c r="M45" s="128">
        <f>VLOOKUP($B$9&amp;"-"&amp;$B45,Database!$1:$1048576,12,FALSE)</f>
        <v>-30.660377358490564</v>
      </c>
      <c r="N45" s="128">
        <f>VLOOKUP($B$9&amp;"-"&amp;$B45,Database!$1:$1048576,13,FALSE)</f>
        <v>-75.249199003203998</v>
      </c>
      <c r="O45" s="128">
        <f>VLOOKUP($B$9&amp;"-"&amp;$B45,Database!$1:$1048576,14,FALSE)</f>
        <v>-8.5428994082840237</v>
      </c>
      <c r="P45" s="128">
        <f>VLOOKUP($B$9&amp;"-"&amp;$B45,Database!$1:$1048576,15,FALSE)</f>
        <v>-63.918367346938773</v>
      </c>
      <c r="Q45" s="128">
        <f>VLOOKUP($B$9&amp;"-"&amp;$B45,Database!$1:$1048576,16,FALSE)</f>
        <v>-7.396449704142011</v>
      </c>
      <c r="R45" s="128">
        <f>VLOOKUP($B$9&amp;"-"&amp;$B45,Database!$1:$1048576,17,FALSE)</f>
        <v>-74.852071005917153</v>
      </c>
      <c r="S45" s="112"/>
      <c r="T45" s="128">
        <f>VLOOKUP($B$9&amp;"-"&amp;$B45,Database!$1:$1048576,18,FALSE)</f>
        <v>36.982248520710051</v>
      </c>
      <c r="U45" s="128">
        <f>VLOOKUP($B$9&amp;"-"&amp;$B45,Database!$1:$1048576,19,FALSE)</f>
        <v>-12.821991541714723</v>
      </c>
      <c r="V45" s="128">
        <f>VLOOKUP($B$9&amp;"-"&amp;$B45,Database!$1:$1048576,20,FALSE)</f>
        <v>10.620574760516453</v>
      </c>
      <c r="W45" s="128">
        <f>VLOOKUP($B$9&amp;"-"&amp;$B45,Database!$1:$1048576,21,FALSE)</f>
        <v>-12.96931673365356</v>
      </c>
      <c r="X45" s="128">
        <f>VLOOKUP($B$9&amp;"-"&amp;$B45,Database!$1:$1048576,22,FALSE)</f>
        <v>20.952908587257621</v>
      </c>
      <c r="Y45" s="128">
        <f>VLOOKUP($B$9&amp;"-"&amp;$B45,Database!$1:$1048576,23,FALSE)</f>
        <v>-17</v>
      </c>
      <c r="Z45" s="112"/>
      <c r="AA45" s="128">
        <f>VLOOKUP($B$9&amp;"-"&amp;$B45,Database!$1:$1048576,24,FALSE)</f>
        <v>7.7998078434797806</v>
      </c>
      <c r="AB45" s="128">
        <f>VLOOKUP($B$9&amp;"-"&amp;$B45,Database!$1:$1048576,25,FALSE)</f>
        <v>15.303497942386832</v>
      </c>
      <c r="AC45" s="107"/>
      <c r="AD45" s="129">
        <f>VLOOKUP($B$9&amp;"-"&amp;$B45,Database!$1:$1048576,26,FALSE)</f>
        <v>0.11881188118811881</v>
      </c>
      <c r="AE45" s="129">
        <f>VLOOKUP($B$9&amp;"-"&amp;$B45,Database!$1:$1048576,27,FALSE)</f>
        <v>0.11881188118811881</v>
      </c>
      <c r="AF45" s="129">
        <f>VLOOKUP($B$9&amp;"-"&amp;$B45,Database!$1:$1048576,28,FALSE)</f>
        <v>1.9801980198019802E-2</v>
      </c>
      <c r="AG45" s="129">
        <f>VLOOKUP($B$9&amp;"-"&amp;$B45,Database!$1:$1048576,29,FALSE)</f>
        <v>0</v>
      </c>
      <c r="AH45" s="129">
        <f>VLOOKUP($B$9&amp;"-"&amp;$B45,Database!$1:$1048576,30,FALSE)</f>
        <v>9.9009900990099011E-3</v>
      </c>
      <c r="AI45" s="129">
        <f>VLOOKUP($B$9&amp;"-"&amp;$B45,Database!$1:$1048576,31,FALSE)</f>
        <v>9.9009900990099011E-3</v>
      </c>
      <c r="AJ45" s="130"/>
      <c r="AK45" s="129">
        <f>VLOOKUP($B$9&amp;"-"&amp;$B45,Database!$1:$1048576,32,FALSE)</f>
        <v>0.12</v>
      </c>
      <c r="AL45" s="129">
        <f>VLOOKUP($B$9&amp;"-"&amp;$B45,Database!$1:$1048576,33,FALSE)</f>
        <v>7.0000000000000007E-2</v>
      </c>
      <c r="AM45" s="129">
        <f>VLOOKUP($B$9&amp;"-"&amp;$B45,Database!$1:$1048576,34,FALSE)</f>
        <v>0.01</v>
      </c>
      <c r="AN45" s="129">
        <f>VLOOKUP($B$9&amp;"-"&amp;$B45,Database!$1:$1048576,35,FALSE)</f>
        <v>0.04</v>
      </c>
      <c r="AO45" s="129">
        <f>VLOOKUP($B$9&amp;"-"&amp;$B45,Database!$1:$1048576,36,FALSE)</f>
        <v>0.01</v>
      </c>
      <c r="AP45" s="129">
        <f>VLOOKUP($B$9&amp;"-"&amp;$B45,Database!$1:$1048576,37,FALSE)</f>
        <v>0</v>
      </c>
      <c r="AQ45" s="103"/>
      <c r="AR45" s="129">
        <f>VLOOKUP($B$9&amp;"-"&amp;$B45,Database!$1:$1048576,38,FALSE)</f>
        <v>0.10101010101010101</v>
      </c>
      <c r="AS45" s="129">
        <f>VLOOKUP($B$9&amp;"-"&amp;$B45,Database!$1:$1048576,39,FALSE)</f>
        <v>8.0808080808080815E-2</v>
      </c>
      <c r="AT45" s="129">
        <f>VLOOKUP($B$9&amp;"-"&amp;$B45,Database!$1:$1048576,40,FALSE)</f>
        <v>2.0202020202020204E-2</v>
      </c>
      <c r="AU45" s="129">
        <f>VLOOKUP($B$9&amp;"-"&amp;$B45,Database!$1:$1048576,41,FALSE)</f>
        <v>2.0202020202020204E-2</v>
      </c>
      <c r="AV45" s="129">
        <f>VLOOKUP($B$9&amp;"-"&amp;$B45,Database!$1:$1048576,42,FALSE)</f>
        <v>0</v>
      </c>
      <c r="AW45" s="129">
        <f>VLOOKUP($B$9&amp;"-"&amp;$B45,Database!$1:$1048576,43,FALSE)</f>
        <v>0</v>
      </c>
      <c r="AX45" s="103"/>
      <c r="AY45" s="129">
        <f>VLOOKUP($B$9&amp;"-"&amp;$B45,Database!$1:$1048576,44,FALSE)</f>
        <v>0.11224489795918367</v>
      </c>
      <c r="AZ45" s="129">
        <f>VLOOKUP($B$9&amp;"-"&amp;$B45,Database!$1:$1048576,45,FALSE)</f>
        <v>7.1428571428571425E-2</v>
      </c>
      <c r="BA45" s="129">
        <f>VLOOKUP($B$9&amp;"-"&amp;$B45,Database!$1:$1048576,46,FALSE)</f>
        <v>2.0408163265306121E-2</v>
      </c>
      <c r="BB45" s="129">
        <f>VLOOKUP($B$9&amp;"-"&amp;$B45,Database!$1:$1048576,47,FALSE)</f>
        <v>2.0408163265306121E-2</v>
      </c>
      <c r="BC45" s="129">
        <f>VLOOKUP($B$9&amp;"-"&amp;$B45,Database!$1:$1048576,48,FALSE)</f>
        <v>0</v>
      </c>
      <c r="BD45" s="129">
        <f>VLOOKUP($B$9&amp;"-"&amp;$B45,Database!$1:$1048576,49,FALSE)</f>
        <v>0</v>
      </c>
      <c r="BE45" s="130"/>
      <c r="BF45" s="129">
        <f>VLOOKUP($B$9&amp;"-"&amp;$B45,Database!$1:$1048576,50,FALSE)</f>
        <v>5.0505050505050504E-2</v>
      </c>
      <c r="BG45" s="129">
        <f>VLOOKUP($B$9&amp;"-"&amp;$B45,Database!$1:$1048576,51,FALSE)</f>
        <v>3.0303030303030304E-2</v>
      </c>
      <c r="BH45" s="129">
        <f>VLOOKUP($B$9&amp;"-"&amp;$B45,Database!$1:$1048576,52,FALSE)</f>
        <v>1.0101010101010102E-2</v>
      </c>
      <c r="BI45" s="129">
        <f>VLOOKUP($B$9&amp;"-"&amp;$B45,Database!$1:$1048576,53,FALSE)</f>
        <v>1.0101010101010102E-2</v>
      </c>
      <c r="BJ45" s="129">
        <f>VLOOKUP($B$9&amp;"-"&amp;$B45,Database!$1:$1048576,54,FALSE)</f>
        <v>2.0202020202020204E-2</v>
      </c>
      <c r="BK45" s="129">
        <f>VLOOKUP($B$9&amp;"-"&amp;$B45,Database!$1:$1048576,55,FALSE)</f>
        <v>1.0101010101010102E-2</v>
      </c>
    </row>
    <row r="46" spans="2:63">
      <c r="B46" s="124">
        <v>44075</v>
      </c>
      <c r="D46" s="125">
        <f>VLOOKUP($B$9&amp;"-"&amp;$B46,Database!$1:$1048576,10,FALSE)</f>
        <v>107.44976368300014</v>
      </c>
      <c r="E46" s="84"/>
      <c r="F46" s="127">
        <f>VLOOKUP($B$9&amp;"-"&amp;$B46,Database!$1:$1048576,4,FALSE)</f>
        <v>17.655047532820277</v>
      </c>
      <c r="G46" s="127">
        <f>VLOOKUP($B$9&amp;"-"&amp;$B46,Database!$1:$1048576,5,FALSE)</f>
        <v>2.0349173314834079</v>
      </c>
      <c r="H46" s="127">
        <f>VLOOKUP($B$9&amp;"-"&amp;$B46,Database!$1:$1048576,6,FALSE)</f>
        <v>-36.441828881846995</v>
      </c>
      <c r="I46" s="127">
        <f>VLOOKUP($B$9&amp;"-"&amp;$B46,Database!$1:$1048576,7,FALSE)</f>
        <v>19.013128112267999</v>
      </c>
      <c r="J46" s="127">
        <f>VLOOKUP($B$9&amp;"-"&amp;$B46,Database!$1:$1048576,8,FALSE)</f>
        <v>-2.6465028355387523</v>
      </c>
      <c r="K46" s="127">
        <f>VLOOKUP($B$9&amp;"-"&amp;$B46,Database!$1:$1048576,9,FALSE)</f>
        <v>-11.411723898716614</v>
      </c>
      <c r="L46" s="112"/>
      <c r="M46" s="128">
        <f>VLOOKUP($B$9&amp;"-"&amp;$B46,Database!$1:$1048576,12,FALSE)</f>
        <v>11.543209876543212</v>
      </c>
      <c r="N46" s="128">
        <f>VLOOKUP($B$9&amp;"-"&amp;$B46,Database!$1:$1048576,13,FALSE)</f>
        <v>-45.120510396975419</v>
      </c>
      <c r="O46" s="128">
        <f>VLOOKUP($B$9&amp;"-"&amp;$B46,Database!$1:$1048576,14,FALSE)</f>
        <v>6.012255752110069</v>
      </c>
      <c r="P46" s="128">
        <f>VLOOKUP($B$9&amp;"-"&amp;$B46,Database!$1:$1048576,15,FALSE)</f>
        <v>-50.26014568158169</v>
      </c>
      <c r="Q46" s="128">
        <f>VLOOKUP($B$9&amp;"-"&amp;$B46,Database!$1:$1048576,16,FALSE)</f>
        <v>0.59453032104637249</v>
      </c>
      <c r="R46" s="128">
        <f>VLOOKUP($B$9&amp;"-"&amp;$B46,Database!$1:$1048576,17,FALSE)</f>
        <v>-54.05245746691871</v>
      </c>
      <c r="S46" s="112"/>
      <c r="T46" s="128">
        <f>VLOOKUP($B$9&amp;"-"&amp;$B46,Database!$1:$1048576,18,FALSE)</f>
        <v>63.740548204158792</v>
      </c>
      <c r="U46" s="128">
        <f>VLOOKUP($B$9&amp;"-"&amp;$B46,Database!$1:$1048576,19,FALSE)</f>
        <v>-6.2794348508634217</v>
      </c>
      <c r="V46" s="128">
        <f>VLOOKUP($B$9&amp;"-"&amp;$B46,Database!$1:$1048576,20,FALSE)</f>
        <v>28.75899507637925</v>
      </c>
      <c r="W46" s="128">
        <f>VLOOKUP($B$9&amp;"-"&amp;$B46,Database!$1:$1048576,21,FALSE)</f>
        <v>-13.580246913580245</v>
      </c>
      <c r="X46" s="128">
        <f>VLOOKUP($B$9&amp;"-"&amp;$B46,Database!$1:$1048576,22,FALSE)</f>
        <v>19.364203803164465</v>
      </c>
      <c r="Y46" s="128">
        <f>VLOOKUP($B$9&amp;"-"&amp;$B46,Database!$1:$1048576,23,FALSE)</f>
        <v>-9.0897613937634141</v>
      </c>
      <c r="Z46" s="112"/>
      <c r="AA46" s="128">
        <f>VLOOKUP($B$9&amp;"-"&amp;$B46,Database!$1:$1048576,24,FALSE)</f>
        <v>5.4099746407438714</v>
      </c>
      <c r="AB46" s="128">
        <f>VLOOKUP($B$9&amp;"-"&amp;$B46,Database!$1:$1048576,25,FALSE)</f>
        <v>13.36795073058809</v>
      </c>
      <c r="AC46" s="107"/>
      <c r="AD46" s="129">
        <f>VLOOKUP($B$9&amp;"-"&amp;$B46,Database!$1:$1048576,26,FALSE)</f>
        <v>0.22826086956521738</v>
      </c>
      <c r="AE46" s="129">
        <f>VLOOKUP($B$9&amp;"-"&amp;$B46,Database!$1:$1048576,27,FALSE)</f>
        <v>0.11956521739130435</v>
      </c>
      <c r="AF46" s="129">
        <f>VLOOKUP($B$9&amp;"-"&amp;$B46,Database!$1:$1048576,28,FALSE)</f>
        <v>2.1739130434782608E-2</v>
      </c>
      <c r="AG46" s="129">
        <f>VLOOKUP($B$9&amp;"-"&amp;$B46,Database!$1:$1048576,29,FALSE)</f>
        <v>0</v>
      </c>
      <c r="AH46" s="129">
        <f>VLOOKUP($B$9&amp;"-"&amp;$B46,Database!$1:$1048576,30,FALSE)</f>
        <v>1.0869565217391304E-2</v>
      </c>
      <c r="AI46" s="129">
        <f>VLOOKUP($B$9&amp;"-"&amp;$B46,Database!$1:$1048576,31,FALSE)</f>
        <v>1.0869565217391304E-2</v>
      </c>
      <c r="AJ46" s="130"/>
      <c r="AK46" s="129">
        <f>VLOOKUP($B$9&amp;"-"&amp;$B46,Database!$1:$1048576,32,FALSE)</f>
        <v>0.14444444444444443</v>
      </c>
      <c r="AL46" s="129">
        <f>VLOOKUP($B$9&amp;"-"&amp;$B46,Database!$1:$1048576,33,FALSE)</f>
        <v>0.1</v>
      </c>
      <c r="AM46" s="129">
        <f>VLOOKUP($B$9&amp;"-"&amp;$B46,Database!$1:$1048576,34,FALSE)</f>
        <v>5.5555555555555552E-2</v>
      </c>
      <c r="AN46" s="129">
        <f>VLOOKUP($B$9&amp;"-"&amp;$B46,Database!$1:$1048576,35,FALSE)</f>
        <v>1.1111111111111112E-2</v>
      </c>
      <c r="AO46" s="129">
        <f>VLOOKUP($B$9&amp;"-"&amp;$B46,Database!$1:$1048576,36,FALSE)</f>
        <v>1.1111111111111112E-2</v>
      </c>
      <c r="AP46" s="129">
        <f>VLOOKUP($B$9&amp;"-"&amp;$B46,Database!$1:$1048576,37,FALSE)</f>
        <v>0</v>
      </c>
      <c r="AQ46" s="103"/>
      <c r="AR46" s="129">
        <f>VLOOKUP($B$9&amp;"-"&amp;$B46,Database!$1:$1048576,38,FALSE)</f>
        <v>0.15555555555555556</v>
      </c>
      <c r="AS46" s="129">
        <f>VLOOKUP($B$9&amp;"-"&amp;$B46,Database!$1:$1048576,39,FALSE)</f>
        <v>8.8888888888888892E-2</v>
      </c>
      <c r="AT46" s="129">
        <f>VLOOKUP($B$9&amp;"-"&amp;$B46,Database!$1:$1048576,40,FALSE)</f>
        <v>3.3333333333333333E-2</v>
      </c>
      <c r="AU46" s="129">
        <f>VLOOKUP($B$9&amp;"-"&amp;$B46,Database!$1:$1048576,41,FALSE)</f>
        <v>1.1111111111111112E-2</v>
      </c>
      <c r="AV46" s="129">
        <f>VLOOKUP($B$9&amp;"-"&amp;$B46,Database!$1:$1048576,42,FALSE)</f>
        <v>0</v>
      </c>
      <c r="AW46" s="129">
        <f>VLOOKUP($B$9&amp;"-"&amp;$B46,Database!$1:$1048576,43,FALSE)</f>
        <v>0</v>
      </c>
      <c r="AX46" s="103"/>
      <c r="AY46" s="129">
        <f>VLOOKUP($B$9&amp;"-"&amp;$B46,Database!$1:$1048576,44,FALSE)</f>
        <v>0.16666666666666666</v>
      </c>
      <c r="AZ46" s="129">
        <f>VLOOKUP($B$9&amp;"-"&amp;$B46,Database!$1:$1048576,45,FALSE)</f>
        <v>7.7777777777777779E-2</v>
      </c>
      <c r="BA46" s="129">
        <f>VLOOKUP($B$9&amp;"-"&amp;$B46,Database!$1:$1048576,46,FALSE)</f>
        <v>1.1111111111111112E-2</v>
      </c>
      <c r="BB46" s="129">
        <f>VLOOKUP($B$9&amp;"-"&amp;$B46,Database!$1:$1048576,47,FALSE)</f>
        <v>1.1111111111111112E-2</v>
      </c>
      <c r="BC46" s="129">
        <f>VLOOKUP($B$9&amp;"-"&amp;$B46,Database!$1:$1048576,48,FALSE)</f>
        <v>0</v>
      </c>
      <c r="BD46" s="129">
        <f>VLOOKUP($B$9&amp;"-"&amp;$B46,Database!$1:$1048576,49,FALSE)</f>
        <v>0</v>
      </c>
      <c r="BE46" s="130"/>
      <c r="BF46" s="129">
        <f>VLOOKUP($B$9&amp;"-"&amp;$B46,Database!$1:$1048576,50,FALSE)</f>
        <v>0.14606741573033707</v>
      </c>
      <c r="BG46" s="129">
        <f>VLOOKUP($B$9&amp;"-"&amp;$B46,Database!$1:$1048576,51,FALSE)</f>
        <v>5.6179775280898875E-2</v>
      </c>
      <c r="BH46" s="129">
        <f>VLOOKUP($B$9&amp;"-"&amp;$B46,Database!$1:$1048576,52,FALSE)</f>
        <v>1.1235955056179775E-2</v>
      </c>
      <c r="BI46" s="129">
        <f>VLOOKUP($B$9&amp;"-"&amp;$B46,Database!$1:$1048576,53,FALSE)</f>
        <v>0</v>
      </c>
      <c r="BJ46" s="129">
        <f>VLOOKUP($B$9&amp;"-"&amp;$B46,Database!$1:$1048576,54,FALSE)</f>
        <v>0</v>
      </c>
      <c r="BK46" s="129">
        <f>VLOOKUP($B$9&amp;"-"&amp;$B46,Database!$1:$1048576,55,FALSE)</f>
        <v>1.1235955056179775E-2</v>
      </c>
    </row>
    <row r="47" spans="2:63">
      <c r="B47" s="124">
        <v>44166</v>
      </c>
      <c r="D47" s="125">
        <f>VLOOKUP($B$9&amp;"-"&amp;$B47,Database!$1:$1048576,10,FALSE)</f>
        <v>133.06716698413098</v>
      </c>
      <c r="E47" s="84"/>
      <c r="F47" s="127">
        <f>VLOOKUP($B$9&amp;"-"&amp;$B47,Database!$1:$1048576,4,FALSE)</f>
        <v>34.346938775510203</v>
      </c>
      <c r="G47" s="127">
        <f>VLOOKUP($B$9&amp;"-"&amp;$B47,Database!$1:$1048576,5,FALSE)</f>
        <v>9.2776816608996562</v>
      </c>
      <c r="H47" s="127">
        <f>VLOOKUP($B$9&amp;"-"&amp;$B47,Database!$1:$1048576,6,FALSE)</f>
        <v>31.674018063432051</v>
      </c>
      <c r="I47" s="127">
        <f>VLOOKUP($B$9&amp;"-"&amp;$B47,Database!$1:$1048576,7,FALSE)</f>
        <v>46.691871455576553</v>
      </c>
      <c r="J47" s="127">
        <f>VLOOKUP($B$9&amp;"-"&amp;$B47,Database!$1:$1048576,8,FALSE)</f>
        <v>-1.5714285714285712</v>
      </c>
      <c r="K47" s="127">
        <f>VLOOKUP($B$9&amp;"-"&amp;$B47,Database!$1:$1048576,9,FALSE)</f>
        <v>8.3265306122449001</v>
      </c>
      <c r="L47" s="112"/>
      <c r="M47" s="128">
        <f>VLOOKUP($B$9&amp;"-"&amp;$B47,Database!$1:$1048576,12,FALSE)</f>
        <v>58.131487889273345</v>
      </c>
      <c r="N47" s="128">
        <f>VLOOKUP($B$9&amp;"-"&amp;$B47,Database!$1:$1048576,13,FALSE)</f>
        <v>-31.033737024221459</v>
      </c>
      <c r="O47" s="128">
        <f>VLOOKUP($B$9&amp;"-"&amp;$B47,Database!$1:$1048576,14,FALSE)</f>
        <v>25.484517709957672</v>
      </c>
      <c r="P47" s="128">
        <f>VLOOKUP($B$9&amp;"-"&amp;$B47,Database!$1:$1048576,15,FALSE)</f>
        <v>-23.457340164847405</v>
      </c>
      <c r="Q47" s="128">
        <f>VLOOKUP($B$9&amp;"-"&amp;$B47,Database!$1:$1048576,16,FALSE)</f>
        <v>6.8115234375</v>
      </c>
      <c r="R47" s="128">
        <f>VLOOKUP($B$9&amp;"-"&amp;$B47,Database!$1:$1048576,17,FALSE)</f>
        <v>-30.741813321452437</v>
      </c>
      <c r="S47" s="112"/>
      <c r="T47" s="128">
        <f>VLOOKUP($B$9&amp;"-"&amp;$B47,Database!$1:$1048576,18,FALSE)</f>
        <v>83.582089552238799</v>
      </c>
      <c r="U47" s="128">
        <f>VLOOKUP($B$9&amp;"-"&amp;$B47,Database!$1:$1048576,19,FALSE)</f>
        <v>1.708984375</v>
      </c>
      <c r="V47" s="128">
        <f>VLOOKUP($B$9&amp;"-"&amp;$B47,Database!$1:$1048576,20,FALSE)</f>
        <v>44.091710758377431</v>
      </c>
      <c r="W47" s="128">
        <f>VLOOKUP($B$9&amp;"-"&amp;$B47,Database!$1:$1048576,21,FALSE)</f>
        <v>-2.5754422476586893</v>
      </c>
      <c r="X47" s="128">
        <f>VLOOKUP($B$9&amp;"-"&amp;$B47,Database!$1:$1048576,22,FALSE)</f>
        <v>32.576845733984491</v>
      </c>
      <c r="Y47" s="128">
        <f>VLOOKUP($B$9&amp;"-"&amp;$B47,Database!$1:$1048576,23,FALSE)</f>
        <v>-8.064516129032258</v>
      </c>
      <c r="Z47" s="112"/>
      <c r="AA47" s="128">
        <f>VLOOKUP($B$9&amp;"-"&amp;$B47,Database!$1:$1048576,24,FALSE)</f>
        <v>-2.0544982698961944</v>
      </c>
      <c r="AB47" s="128">
        <f>VLOOKUP($B$9&amp;"-"&amp;$B47,Database!$1:$1048576,25,FALSE)</f>
        <v>0.86505190311418689</v>
      </c>
      <c r="AC47" s="107"/>
      <c r="AD47" s="129">
        <f>VLOOKUP($B$9&amp;"-"&amp;$B47,Database!$1:$1048576,26,FALSE)</f>
        <v>0.11940298507462686</v>
      </c>
      <c r="AE47" s="129">
        <f>VLOOKUP($B$9&amp;"-"&amp;$B47,Database!$1:$1048576,27,FALSE)</f>
        <v>0.16417910447761194</v>
      </c>
      <c r="AF47" s="129">
        <f>VLOOKUP($B$9&amp;"-"&amp;$B47,Database!$1:$1048576,28,FALSE)</f>
        <v>0</v>
      </c>
      <c r="AG47" s="129">
        <f>VLOOKUP($B$9&amp;"-"&amp;$B47,Database!$1:$1048576,29,FALSE)</f>
        <v>0</v>
      </c>
      <c r="AH47" s="129">
        <f>VLOOKUP($B$9&amp;"-"&amp;$B47,Database!$1:$1048576,30,FALSE)</f>
        <v>0</v>
      </c>
      <c r="AI47" s="129">
        <f>VLOOKUP($B$9&amp;"-"&amp;$B47,Database!$1:$1048576,31,FALSE)</f>
        <v>1.4925373134328358E-2</v>
      </c>
      <c r="AJ47" s="130"/>
      <c r="AK47" s="129">
        <f>VLOOKUP($B$9&amp;"-"&amp;$B47,Database!$1:$1048576,32,FALSE)</f>
        <v>4.5454545454545456E-2</v>
      </c>
      <c r="AL47" s="129">
        <f>VLOOKUP($B$9&amp;"-"&amp;$B47,Database!$1:$1048576,33,FALSE)</f>
        <v>6.0606060606060608E-2</v>
      </c>
      <c r="AM47" s="129">
        <f>VLOOKUP($B$9&amp;"-"&amp;$B47,Database!$1:$1048576,34,FALSE)</f>
        <v>4.5454545454545456E-2</v>
      </c>
      <c r="AN47" s="129">
        <f>VLOOKUP($B$9&amp;"-"&amp;$B47,Database!$1:$1048576,35,FALSE)</f>
        <v>3.0303030303030304E-2</v>
      </c>
      <c r="AO47" s="129">
        <f>VLOOKUP($B$9&amp;"-"&amp;$B47,Database!$1:$1048576,36,FALSE)</f>
        <v>0</v>
      </c>
      <c r="AP47" s="129">
        <f>VLOOKUP($B$9&amp;"-"&amp;$B47,Database!$1:$1048576,37,FALSE)</f>
        <v>0</v>
      </c>
      <c r="AQ47" s="103"/>
      <c r="AR47" s="129">
        <f>VLOOKUP($B$9&amp;"-"&amp;$B47,Database!$1:$1048576,38,FALSE)</f>
        <v>6.0606060606060608E-2</v>
      </c>
      <c r="AS47" s="129">
        <f>VLOOKUP($B$9&amp;"-"&amp;$B47,Database!$1:$1048576,39,FALSE)</f>
        <v>9.0909090909090912E-2</v>
      </c>
      <c r="AT47" s="129">
        <f>VLOOKUP($B$9&amp;"-"&amp;$B47,Database!$1:$1048576,40,FALSE)</f>
        <v>3.0303030303030304E-2</v>
      </c>
      <c r="AU47" s="129">
        <f>VLOOKUP($B$9&amp;"-"&amp;$B47,Database!$1:$1048576,41,FALSE)</f>
        <v>0</v>
      </c>
      <c r="AV47" s="129">
        <f>VLOOKUP($B$9&amp;"-"&amp;$B47,Database!$1:$1048576,42,FALSE)</f>
        <v>0</v>
      </c>
      <c r="AW47" s="129">
        <f>VLOOKUP($B$9&amp;"-"&amp;$B47,Database!$1:$1048576,43,FALSE)</f>
        <v>0</v>
      </c>
      <c r="AX47" s="103"/>
      <c r="AY47" s="129">
        <f>VLOOKUP($B$9&amp;"-"&amp;$B47,Database!$1:$1048576,44,FALSE)</f>
        <v>7.7777777777777779E-2</v>
      </c>
      <c r="AZ47" s="129">
        <f>VLOOKUP($B$9&amp;"-"&amp;$B47,Database!$1:$1048576,45,FALSE)</f>
        <v>8.9552238805970144E-2</v>
      </c>
      <c r="BA47" s="129">
        <f>VLOOKUP($B$9&amp;"-"&amp;$B47,Database!$1:$1048576,46,FALSE)</f>
        <v>1.4925373134328358E-2</v>
      </c>
      <c r="BB47" s="129">
        <f>VLOOKUP($B$9&amp;"-"&amp;$B47,Database!$1:$1048576,47,FALSE)</f>
        <v>0</v>
      </c>
      <c r="BC47" s="129">
        <f>VLOOKUP($B$9&amp;"-"&amp;$B47,Database!$1:$1048576,48,FALSE)</f>
        <v>0</v>
      </c>
      <c r="BD47" s="129">
        <f>VLOOKUP($B$9&amp;"-"&amp;$B47,Database!$1:$1048576,49,FALSE)</f>
        <v>0</v>
      </c>
      <c r="BE47" s="130"/>
      <c r="BF47" s="129">
        <f>VLOOKUP($B$9&amp;"-"&amp;$B47,Database!$1:$1048576,50,FALSE)</f>
        <v>6.0606060606060608E-2</v>
      </c>
      <c r="BG47" s="129">
        <f>VLOOKUP($B$9&amp;"-"&amp;$B47,Database!$1:$1048576,51,FALSE)</f>
        <v>4.5454545454545456E-2</v>
      </c>
      <c r="BH47" s="129">
        <f>VLOOKUP($B$9&amp;"-"&amp;$B47,Database!$1:$1048576,52,FALSE)</f>
        <v>1.5151515151515152E-2</v>
      </c>
      <c r="BI47" s="129">
        <f>VLOOKUP($B$9&amp;"-"&amp;$B47,Database!$1:$1048576,53,FALSE)</f>
        <v>1.5151515151515152E-2</v>
      </c>
      <c r="BJ47" s="129">
        <f>VLOOKUP($B$9&amp;"-"&amp;$B47,Database!$1:$1048576,54,FALSE)</f>
        <v>0</v>
      </c>
      <c r="BK47" s="129">
        <f>VLOOKUP($B$9&amp;"-"&amp;$B47,Database!$1:$1048576,55,FALSE)</f>
        <v>0</v>
      </c>
    </row>
    <row r="48" spans="2:63">
      <c r="B48" s="124">
        <v>44256</v>
      </c>
      <c r="D48" s="125">
        <f>VLOOKUP($B$9&amp;"-"&amp;$B48,Database!$1:$1048576,10,FALSE)</f>
        <v>156.96861542989276</v>
      </c>
      <c r="E48" s="84"/>
      <c r="F48" s="127">
        <f>VLOOKUP($B$9&amp;"-"&amp;$B48,Database!$1:$1048576,4,FALSE)</f>
        <v>69.563578094071076</v>
      </c>
      <c r="G48" s="127">
        <f>VLOOKUP($B$9&amp;"-"&amp;$B48,Database!$1:$1048576,5,FALSE)</f>
        <v>41.050051842775005</v>
      </c>
      <c r="H48" s="127">
        <f>VLOOKUP($B$9&amp;"-"&amp;$B48,Database!$1:$1048576,6,FALSE)</f>
        <v>59.484364278011959</v>
      </c>
      <c r="I48" s="127">
        <f>VLOOKUP($B$9&amp;"-"&amp;$B48,Database!$1:$1048576,7,FALSE)</f>
        <v>76.340842680742767</v>
      </c>
      <c r="J48" s="127">
        <f>VLOOKUP($B$9&amp;"-"&amp;$B48,Database!$1:$1048576,8,FALSE)</f>
        <v>3.2295271049596321</v>
      </c>
      <c r="K48" s="127">
        <f>VLOOKUP($B$9&amp;"-"&amp;$B48,Database!$1:$1048576,9,FALSE)</f>
        <v>11.072664359861593</v>
      </c>
      <c r="L48" s="112"/>
      <c r="M48" s="128">
        <f>VLOOKUP($B$9&amp;"-"&amp;$B48,Database!$1:$1048576,12,FALSE)</f>
        <v>80.401743012009774</v>
      </c>
      <c r="N48" s="128">
        <f>VLOOKUP($B$9&amp;"-"&amp;$B48,Database!$1:$1048576,13,FALSE)</f>
        <v>-1.8705494739079616</v>
      </c>
      <c r="O48" s="128">
        <f>VLOOKUP($B$9&amp;"-"&amp;$B48,Database!$1:$1048576,14,FALSE)</f>
        <v>48.286862003780719</v>
      </c>
      <c r="P48" s="128">
        <f>VLOOKUP($B$9&amp;"-"&amp;$B48,Database!$1:$1048576,15,FALSE)</f>
        <v>-5.4436396559529188</v>
      </c>
      <c r="Q48" s="128">
        <f>VLOOKUP($B$9&amp;"-"&amp;$B48,Database!$1:$1048576,16,FALSE)</f>
        <v>18.478260869565215</v>
      </c>
      <c r="R48" s="128">
        <f>VLOOKUP($B$9&amp;"-"&amp;$B48,Database!$1:$1048576,17,FALSE)</f>
        <v>-28.088642659279785</v>
      </c>
      <c r="S48" s="112"/>
      <c r="T48" s="128">
        <f>VLOOKUP($B$9&amp;"-"&amp;$B48,Database!$1:$1048576,18,FALSE)</f>
        <v>74.727967846289587</v>
      </c>
      <c r="U48" s="128">
        <f>VLOOKUP($B$9&amp;"-"&amp;$B48,Database!$1:$1048576,19,FALSE)</f>
        <v>-1.5899999999999999</v>
      </c>
      <c r="V48" s="128">
        <f>VLOOKUP($B$9&amp;"-"&amp;$B48,Database!$1:$1048576,20,FALSE)</f>
        <v>57.12890625</v>
      </c>
      <c r="W48" s="128">
        <f>VLOOKUP($B$9&amp;"-"&amp;$B48,Database!$1:$1048576,21,FALSE)</f>
        <v>-3.2552083333333339</v>
      </c>
      <c r="X48" s="128">
        <f>VLOOKUP($B$9&amp;"-"&amp;$B48,Database!$1:$1048576,22,FALSE)</f>
        <v>40.720221606648202</v>
      </c>
      <c r="Y48" s="128">
        <f>VLOOKUP($B$9&amp;"-"&amp;$B48,Database!$1:$1048576,23,FALSE)</f>
        <v>-17.180341524364852</v>
      </c>
      <c r="Z48" s="112"/>
      <c r="AA48" s="128">
        <f>VLOOKUP($B$9&amp;"-"&amp;$B48,Database!$1:$1048576,24,FALSE)</f>
        <v>0</v>
      </c>
      <c r="AB48" s="128">
        <f>VLOOKUP($B$9&amp;"-"&amp;$B48,Database!$1:$1048576,25,FALSE)</f>
        <v>3.0757400999615525</v>
      </c>
      <c r="AC48" s="107"/>
      <c r="AD48" s="129">
        <f>VLOOKUP($B$9&amp;"-"&amp;$B48,Database!$1:$1048576,26,FALSE)</f>
        <v>0.17346938775510204</v>
      </c>
      <c r="AE48" s="129">
        <f>VLOOKUP($B$9&amp;"-"&amp;$B48,Database!$1:$1048576,27,FALSE)</f>
        <v>0.23469387755102042</v>
      </c>
      <c r="AF48" s="129">
        <f>VLOOKUP($B$9&amp;"-"&amp;$B48,Database!$1:$1048576,28,FALSE)</f>
        <v>5.1020408163265307E-2</v>
      </c>
      <c r="AG48" s="129">
        <f>VLOOKUP($B$9&amp;"-"&amp;$B48,Database!$1:$1048576,29,FALSE)</f>
        <v>2.0408163265306121E-2</v>
      </c>
      <c r="AH48" s="129">
        <f>VLOOKUP($B$9&amp;"-"&amp;$B48,Database!$1:$1048576,30,FALSE)</f>
        <v>0</v>
      </c>
      <c r="AI48" s="129">
        <f>VLOOKUP($B$9&amp;"-"&amp;$B48,Database!$1:$1048576,31,FALSE)</f>
        <v>1.020408163265306E-2</v>
      </c>
      <c r="AJ48" s="130"/>
      <c r="AK48" s="129">
        <f>VLOOKUP($B$9&amp;"-"&amp;$B48,Database!$1:$1048576,32,FALSE)</f>
        <v>9.2783505154639179E-2</v>
      </c>
      <c r="AL48" s="129">
        <f>VLOOKUP($B$9&amp;"-"&amp;$B48,Database!$1:$1048576,33,FALSE)</f>
        <v>0.17525773195876287</v>
      </c>
      <c r="AM48" s="129">
        <f>VLOOKUP($B$9&amp;"-"&amp;$B48,Database!$1:$1048576,34,FALSE)</f>
        <v>7.2164948453608241E-2</v>
      </c>
      <c r="AN48" s="129">
        <f>VLOOKUP($B$9&amp;"-"&amp;$B48,Database!$1:$1048576,35,FALSE)</f>
        <v>2.0618556701030927E-2</v>
      </c>
      <c r="AO48" s="129">
        <f>VLOOKUP($B$9&amp;"-"&amp;$B48,Database!$1:$1048576,36,FALSE)</f>
        <v>2.0618556701030927E-2</v>
      </c>
      <c r="AP48" s="129">
        <f>VLOOKUP($B$9&amp;"-"&amp;$B48,Database!$1:$1048576,37,FALSE)</f>
        <v>1.0309278350515464E-2</v>
      </c>
      <c r="AQ48" s="103"/>
      <c r="AR48" s="129">
        <f>VLOOKUP($B$9&amp;"-"&amp;$B48,Database!$1:$1048576,38,FALSE)</f>
        <v>0.10309278350515463</v>
      </c>
      <c r="AS48" s="129">
        <f>VLOOKUP($B$9&amp;"-"&amp;$B48,Database!$1:$1048576,39,FALSE)</f>
        <v>0.14432989690721648</v>
      </c>
      <c r="AT48" s="129">
        <f>VLOOKUP($B$9&amp;"-"&amp;$B48,Database!$1:$1048576,40,FALSE)</f>
        <v>5.1546391752577317E-2</v>
      </c>
      <c r="AU48" s="129">
        <f>VLOOKUP($B$9&amp;"-"&amp;$B48,Database!$1:$1048576,41,FALSE)</f>
        <v>2.0618556701030927E-2</v>
      </c>
      <c r="AV48" s="129">
        <f>VLOOKUP($B$9&amp;"-"&amp;$B48,Database!$1:$1048576,42,FALSE)</f>
        <v>1.0309278350515464E-2</v>
      </c>
      <c r="AW48" s="129">
        <f>VLOOKUP($B$9&amp;"-"&amp;$B48,Database!$1:$1048576,43,FALSE)</f>
        <v>1.0309278350515464E-2</v>
      </c>
      <c r="AX48" s="103"/>
      <c r="AY48" s="129">
        <f>VLOOKUP($B$9&amp;"-"&amp;$B48,Database!$1:$1048576,44,FALSE)</f>
        <v>0.13402061855670103</v>
      </c>
      <c r="AZ48" s="129">
        <f>VLOOKUP($B$9&amp;"-"&amp;$B48,Database!$1:$1048576,45,FALSE)</f>
        <v>0.16494845360824742</v>
      </c>
      <c r="BA48" s="129">
        <f>VLOOKUP($B$9&amp;"-"&amp;$B48,Database!$1:$1048576,46,FALSE)</f>
        <v>4.1237113402061855E-2</v>
      </c>
      <c r="BB48" s="129">
        <f>VLOOKUP($B$9&amp;"-"&amp;$B48,Database!$1:$1048576,47,FALSE)</f>
        <v>0</v>
      </c>
      <c r="BC48" s="129">
        <f>VLOOKUP($B$9&amp;"-"&amp;$B48,Database!$1:$1048576,48,FALSE)</f>
        <v>2.0618556701030927E-2</v>
      </c>
      <c r="BD48" s="129">
        <f>VLOOKUP($B$9&amp;"-"&amp;$B48,Database!$1:$1048576,49,FALSE)</f>
        <v>0</v>
      </c>
      <c r="BE48" s="130"/>
      <c r="BF48" s="129">
        <f>VLOOKUP($B$9&amp;"-"&amp;$B48,Database!$1:$1048576,50,FALSE)</f>
        <v>0.1134020618556701</v>
      </c>
      <c r="BG48" s="129">
        <f>VLOOKUP($B$9&amp;"-"&amp;$B48,Database!$1:$1048576,51,FALSE)</f>
        <v>7.2164948453608241E-2</v>
      </c>
      <c r="BH48" s="129">
        <f>VLOOKUP($B$9&amp;"-"&amp;$B48,Database!$1:$1048576,52,FALSE)</f>
        <v>5.1546391752577317E-2</v>
      </c>
      <c r="BI48" s="129">
        <f>VLOOKUP($B$9&amp;"-"&amp;$B48,Database!$1:$1048576,53,FALSE)</f>
        <v>0</v>
      </c>
      <c r="BJ48" s="129">
        <f>VLOOKUP($B$9&amp;"-"&amp;$B48,Database!$1:$1048576,54,FALSE)</f>
        <v>2.0618556701030927E-2</v>
      </c>
      <c r="BK48" s="129">
        <f>VLOOKUP($B$9&amp;"-"&amp;$B48,Database!$1:$1048576,55,FALSE)</f>
        <v>2.0618556701030927E-2</v>
      </c>
    </row>
    <row r="49" spans="2:63">
      <c r="B49" s="124">
        <v>44348</v>
      </c>
      <c r="D49" s="125">
        <f>VLOOKUP($B$9&amp;"-"&amp;$B49,Database!$1:$1048576,10,FALSE)</f>
        <v>144.2464765643403</v>
      </c>
      <c r="E49" s="84"/>
      <c r="F49" s="127">
        <f>VLOOKUP($B$9&amp;"-"&amp;$B49,Database!$1:$1048576,4,FALSE)</f>
        <v>56.584032425299277</v>
      </c>
      <c r="G49" s="127">
        <f>VLOOKUP($B$9&amp;"-"&amp;$B49,Database!$1:$1048576,5,FALSE)</f>
        <v>22.299115724721261</v>
      </c>
      <c r="H49" s="127">
        <f>VLOOKUP($B$9&amp;"-"&amp;$B49,Database!$1:$1048576,6,FALSE)</f>
        <v>37.802768166089969</v>
      </c>
      <c r="I49" s="127">
        <f>VLOOKUP($B$9&amp;"-"&amp;$B49,Database!$1:$1048576,7,FALSE)</f>
        <v>54.293524366104251</v>
      </c>
      <c r="J49" s="127">
        <f>VLOOKUP($B$9&amp;"-"&amp;$B49,Database!$1:$1048576,8,FALSE)</f>
        <v>11.322419370649936</v>
      </c>
      <c r="K49" s="127">
        <f>VLOOKUP($B$9&amp;"-"&amp;$B49,Database!$1:$1048576,9,FALSE)</f>
        <v>9.1265562199784345</v>
      </c>
      <c r="L49" s="112"/>
      <c r="M49" s="128">
        <f>VLOOKUP($B$9&amp;"-"&amp;$B49,Database!$1:$1048576,12,FALSE)</f>
        <v>69.635455415028176</v>
      </c>
      <c r="N49" s="128">
        <f>VLOOKUP($B$9&amp;"-"&amp;$B49,Database!$1:$1048576,13,FALSE)</f>
        <v>-9.0277777777777803</v>
      </c>
      <c r="O49" s="128">
        <f>VLOOKUP($B$9&amp;"-"&amp;$B49,Database!$1:$1048576,14,FALSE)</f>
        <v>38.530815972222229</v>
      </c>
      <c r="P49" s="128">
        <f>VLOOKUP($B$9&amp;"-"&amp;$B49,Database!$1:$1048576,15,FALSE)</f>
        <v>-6.510416666666667</v>
      </c>
      <c r="Q49" s="128">
        <f>VLOOKUP($B$9&amp;"-"&amp;$B49,Database!$1:$1048576,16,FALSE)</f>
        <v>21.001169093421197</v>
      </c>
      <c r="R49" s="128">
        <f>VLOOKUP($B$9&amp;"-"&amp;$B49,Database!$1:$1048576,17,FALSE)</f>
        <v>-30.381944444444446</v>
      </c>
      <c r="S49" s="112"/>
      <c r="T49" s="128">
        <f>VLOOKUP($B$9&amp;"-"&amp;$B49,Database!$1:$1048576,18,FALSE)</f>
        <v>51.994694418936845</v>
      </c>
      <c r="U49" s="128">
        <f>VLOOKUP($B$9&amp;"-"&amp;$B49,Database!$1:$1048576,19,FALSE)</f>
        <v>0</v>
      </c>
      <c r="V49" s="128">
        <f>VLOOKUP($B$9&amp;"-"&amp;$B49,Database!$1:$1048576,20,FALSE)</f>
        <v>60.246913580246911</v>
      </c>
      <c r="W49" s="128">
        <f>VLOOKUP($B$9&amp;"-"&amp;$B49,Database!$1:$1048576,21,FALSE)</f>
        <v>-2.1851851851851847</v>
      </c>
      <c r="X49" s="128">
        <f>VLOOKUP($B$9&amp;"-"&amp;$B49,Database!$1:$1048576,22,FALSE)</f>
        <v>34.74074074074074</v>
      </c>
      <c r="Y49" s="128">
        <f>VLOOKUP($B$9&amp;"-"&amp;$B49,Database!$1:$1048576,23,FALSE)</f>
        <v>-16.446124763705104</v>
      </c>
      <c r="Z49" s="112"/>
      <c r="AA49" s="128">
        <f>VLOOKUP($B$9&amp;"-"&amp;$B49,Database!$1:$1048576,24,FALSE)</f>
        <v>-1.6468973630036274</v>
      </c>
      <c r="AB49" s="128">
        <f>VLOOKUP($B$9&amp;"-"&amp;$B49,Database!$1:$1048576,25,FALSE)</f>
        <v>0</v>
      </c>
      <c r="AC49" s="107"/>
      <c r="AD49" s="129">
        <f>VLOOKUP($B$9&amp;"-"&amp;$B49,Database!$1:$1048576,26,FALSE)</f>
        <v>0.17171717171717171</v>
      </c>
      <c r="AE49" s="129">
        <f>VLOOKUP($B$9&amp;"-"&amp;$B49,Database!$1:$1048576,27,FALSE)</f>
        <v>0.16161616161616163</v>
      </c>
      <c r="AF49" s="129">
        <f>VLOOKUP($B$9&amp;"-"&amp;$B49,Database!$1:$1048576,28,FALSE)</f>
        <v>2.0202020202020204E-2</v>
      </c>
      <c r="AG49" s="129">
        <f>VLOOKUP($B$9&amp;"-"&amp;$B49,Database!$1:$1048576,29,FALSE)</f>
        <v>0</v>
      </c>
      <c r="AH49" s="129">
        <f>VLOOKUP($B$9&amp;"-"&amp;$B49,Database!$1:$1048576,30,FALSE)</f>
        <v>0</v>
      </c>
      <c r="AI49" s="129">
        <f>VLOOKUP($B$9&amp;"-"&amp;$B49,Database!$1:$1048576,31,FALSE)</f>
        <v>0</v>
      </c>
      <c r="AJ49" s="130"/>
      <c r="AK49" s="129">
        <f>VLOOKUP($B$9&amp;"-"&amp;$B49,Database!$1:$1048576,32,FALSE)</f>
        <v>6.3829787234042548E-2</v>
      </c>
      <c r="AL49" s="129">
        <f>VLOOKUP($B$9&amp;"-"&amp;$B49,Database!$1:$1048576,33,FALSE)</f>
        <v>8.5106382978723402E-2</v>
      </c>
      <c r="AM49" s="129">
        <f>VLOOKUP($B$9&amp;"-"&amp;$B49,Database!$1:$1048576,34,FALSE)</f>
        <v>3.1914893617021274E-2</v>
      </c>
      <c r="AN49" s="129">
        <f>VLOOKUP($B$9&amp;"-"&amp;$B49,Database!$1:$1048576,35,FALSE)</f>
        <v>1.0638297872340425E-2</v>
      </c>
      <c r="AO49" s="129">
        <f>VLOOKUP($B$9&amp;"-"&amp;$B49,Database!$1:$1048576,36,FALSE)</f>
        <v>2.1276595744680851E-2</v>
      </c>
      <c r="AP49" s="129">
        <f>VLOOKUP($B$9&amp;"-"&amp;$B49,Database!$1:$1048576,37,FALSE)</f>
        <v>0</v>
      </c>
      <c r="AQ49" s="103"/>
      <c r="AR49" s="129">
        <f>VLOOKUP($B$9&amp;"-"&amp;$B49,Database!$1:$1048576,38,FALSE)</f>
        <v>8.5106382978723402E-2</v>
      </c>
      <c r="AS49" s="129">
        <f>VLOOKUP($B$9&amp;"-"&amp;$B49,Database!$1:$1048576,39,FALSE)</f>
        <v>7.4468085106382975E-2</v>
      </c>
      <c r="AT49" s="129">
        <f>VLOOKUP($B$9&amp;"-"&amp;$B49,Database!$1:$1048576,40,FALSE)</f>
        <v>3.1914893617021274E-2</v>
      </c>
      <c r="AU49" s="129">
        <f>VLOOKUP($B$9&amp;"-"&amp;$B49,Database!$1:$1048576,41,FALSE)</f>
        <v>0</v>
      </c>
      <c r="AV49" s="129">
        <f>VLOOKUP($B$9&amp;"-"&amp;$B49,Database!$1:$1048576,42,FALSE)</f>
        <v>1.0638297872340425E-2</v>
      </c>
      <c r="AW49" s="129">
        <f>VLOOKUP($B$9&amp;"-"&amp;$B49,Database!$1:$1048576,43,FALSE)</f>
        <v>0</v>
      </c>
      <c r="AX49" s="103"/>
      <c r="AY49" s="129">
        <f>VLOOKUP($B$9&amp;"-"&amp;$B49,Database!$1:$1048576,44,FALSE)</f>
        <v>0.10526315789473684</v>
      </c>
      <c r="AZ49" s="129">
        <f>VLOOKUP($B$9&amp;"-"&amp;$B49,Database!$1:$1048576,45,FALSE)</f>
        <v>6.3157894736842107E-2</v>
      </c>
      <c r="BA49" s="129">
        <f>VLOOKUP($B$9&amp;"-"&amp;$B49,Database!$1:$1048576,46,FALSE)</f>
        <v>5.2631578947368418E-2</v>
      </c>
      <c r="BB49" s="129">
        <f>VLOOKUP($B$9&amp;"-"&amp;$B49,Database!$1:$1048576,47,FALSE)</f>
        <v>1.0526315789473684E-2</v>
      </c>
      <c r="BC49" s="129">
        <f>VLOOKUP($B$9&amp;"-"&amp;$B49,Database!$1:$1048576,48,FALSE)</f>
        <v>0</v>
      </c>
      <c r="BD49" s="129">
        <f>VLOOKUP($B$9&amp;"-"&amp;$B49,Database!$1:$1048576,49,FALSE)</f>
        <v>0</v>
      </c>
      <c r="BE49" s="130"/>
      <c r="BF49" s="129">
        <f>VLOOKUP($B$9&amp;"-"&amp;$B49,Database!$1:$1048576,50,FALSE)</f>
        <v>8.4210526315789472E-2</v>
      </c>
      <c r="BG49" s="129">
        <f>VLOOKUP($B$9&amp;"-"&amp;$B49,Database!$1:$1048576,51,FALSE)</f>
        <v>3.1578947368421054E-2</v>
      </c>
      <c r="BH49" s="129">
        <f>VLOOKUP($B$9&amp;"-"&amp;$B49,Database!$1:$1048576,52,FALSE)</f>
        <v>2.1052631578947368E-2</v>
      </c>
      <c r="BI49" s="129">
        <f>VLOOKUP($B$9&amp;"-"&amp;$B49,Database!$1:$1048576,53,FALSE)</f>
        <v>1.0526315789473684E-2</v>
      </c>
      <c r="BJ49" s="129">
        <f>VLOOKUP($B$9&amp;"-"&amp;$B49,Database!$1:$1048576,54,FALSE)</f>
        <v>1.0526315789473684E-2</v>
      </c>
      <c r="BK49" s="129">
        <f>VLOOKUP($B$9&amp;"-"&amp;$B49,Database!$1:$1048576,55,FALSE)</f>
        <v>0</v>
      </c>
    </row>
    <row r="50" spans="2:63">
      <c r="B50" s="124">
        <v>44440</v>
      </c>
      <c r="D50" s="125">
        <f>VLOOKUP($B$9&amp;"-"&amp;$B50,Database!$1:$1048576,10,FALSE)</f>
        <v>140.2323870766692</v>
      </c>
      <c r="E50" s="84"/>
      <c r="F50" s="127">
        <f>VLOOKUP($B$9&amp;"-"&amp;$B50,Database!$1:$1048576,4,FALSE)</f>
        <v>49.306062819576333</v>
      </c>
      <c r="G50" s="127">
        <f>VLOOKUP($B$9&amp;"-"&amp;$B50,Database!$1:$1048576,5,FALSE)</f>
        <v>33.950617283950621</v>
      </c>
      <c r="H50" s="127">
        <f>VLOOKUP($B$9&amp;"-"&amp;$B50,Database!$1:$1048576,6,FALSE)</f>
        <v>6.6653441777425106</v>
      </c>
      <c r="I50" s="127">
        <f>VLOOKUP($B$9&amp;"-"&amp;$B50,Database!$1:$1048576,7,FALSE)</f>
        <v>39.682249817384943</v>
      </c>
      <c r="J50" s="127">
        <f>VLOOKUP($B$9&amp;"-"&amp;$B50,Database!$1:$1048576,8,FALSE)</f>
        <v>4.0905770635500369</v>
      </c>
      <c r="K50" s="127">
        <f>VLOOKUP($B$9&amp;"-"&amp;$B50,Database!$1:$1048576,9,FALSE)</f>
        <v>-1.1687363038714391</v>
      </c>
      <c r="L50" s="112"/>
      <c r="M50" s="128">
        <f>VLOOKUP($B$9&amp;"-"&amp;$B50,Database!$1:$1048576,12,FALSE)</f>
        <v>47.133505256893471</v>
      </c>
      <c r="N50" s="128">
        <f>VLOOKUP($B$9&amp;"-"&amp;$B50,Database!$1:$1048576,13,FALSE)</f>
        <v>-6.812283737024222</v>
      </c>
      <c r="O50" s="128">
        <f>VLOOKUP($B$9&amp;"-"&amp;$B50,Database!$1:$1048576,14,FALSE)</f>
        <v>43.252595155709344</v>
      </c>
      <c r="P50" s="128">
        <f>VLOOKUP($B$9&amp;"-"&amp;$B50,Database!$1:$1048576,15,FALSE)</f>
        <v>-10.445362718089992</v>
      </c>
      <c r="Q50" s="128">
        <f>VLOOKUP($B$9&amp;"-"&amp;$B50,Database!$1:$1048576,16,FALSE)</f>
        <v>29.519896193771622</v>
      </c>
      <c r="R50" s="128">
        <f>VLOOKUP($B$9&amp;"-"&amp;$B50,Database!$1:$1048576,17,FALSE)</f>
        <v>-22.245179063360879</v>
      </c>
      <c r="S50" s="112"/>
      <c r="T50" s="128">
        <f>VLOOKUP($B$9&amp;"-"&amp;$B50,Database!$1:$1048576,18,FALSE)</f>
        <v>47.847649275937314</v>
      </c>
      <c r="U50" s="128">
        <f>VLOOKUP($B$9&amp;"-"&amp;$B50,Database!$1:$1048576,19,FALSE)</f>
        <v>-0.91251735766713205</v>
      </c>
      <c r="V50" s="128">
        <f>VLOOKUP($B$9&amp;"-"&amp;$B50,Database!$1:$1048576,20,FALSE)</f>
        <v>44.377162629757791</v>
      </c>
      <c r="W50" s="128">
        <f>VLOOKUP($B$9&amp;"-"&amp;$B50,Database!$1:$1048576,21,FALSE)</f>
        <v>0.77968367119625681</v>
      </c>
      <c r="X50" s="128">
        <f>VLOOKUP($B$9&amp;"-"&amp;$B50,Database!$1:$1048576,22,FALSE)</f>
        <v>52.929382936065934</v>
      </c>
      <c r="Y50" s="128">
        <f>VLOOKUP($B$9&amp;"-"&amp;$B50,Database!$1:$1048576,23,FALSE)</f>
        <v>-10.414201183431954</v>
      </c>
      <c r="Z50" s="112"/>
      <c r="AA50" s="128">
        <f>VLOOKUP($B$9&amp;"-"&amp;$B50,Database!$1:$1048576,24,FALSE)</f>
        <v>-2.083333333333333</v>
      </c>
      <c r="AB50" s="128">
        <f>VLOOKUP($B$9&amp;"-"&amp;$B50,Database!$1:$1048576,25,FALSE)</f>
        <v>1.2497520333267211</v>
      </c>
      <c r="AC50" s="107"/>
      <c r="AD50" s="129">
        <f>VLOOKUP($B$9&amp;"-"&amp;$B50,Database!$1:$1048576,26,FALSE)</f>
        <v>0.21428571428571427</v>
      </c>
      <c r="AE50" s="129">
        <f>VLOOKUP($B$9&amp;"-"&amp;$B50,Database!$1:$1048576,27,FALSE)</f>
        <v>0.15714285714285714</v>
      </c>
      <c r="AF50" s="129">
        <f>VLOOKUP($B$9&amp;"-"&amp;$B50,Database!$1:$1048576,28,FALSE)</f>
        <v>2.8571428571428571E-2</v>
      </c>
      <c r="AG50" s="129">
        <f>VLOOKUP($B$9&amp;"-"&amp;$B50,Database!$1:$1048576,29,FALSE)</f>
        <v>1.4285714285714285E-2</v>
      </c>
      <c r="AH50" s="129">
        <f>VLOOKUP($B$9&amp;"-"&amp;$B50,Database!$1:$1048576,30,FALSE)</f>
        <v>1.4285714285714285E-2</v>
      </c>
      <c r="AI50" s="129">
        <f>VLOOKUP($B$9&amp;"-"&amp;$B50,Database!$1:$1048576,31,FALSE)</f>
        <v>1.4285714285714285E-2</v>
      </c>
      <c r="AJ50" s="130"/>
      <c r="AK50" s="129">
        <f>VLOOKUP($B$9&amp;"-"&amp;$B50,Database!$1:$1048576,32,FALSE)</f>
        <v>0.17647058823529413</v>
      </c>
      <c r="AL50" s="129">
        <f>VLOOKUP($B$9&amp;"-"&amp;$B50,Database!$1:$1048576,33,FALSE)</f>
        <v>7.3529411764705885E-2</v>
      </c>
      <c r="AM50" s="129">
        <f>VLOOKUP($B$9&amp;"-"&amp;$B50,Database!$1:$1048576,34,FALSE)</f>
        <v>2.9411764705882353E-2</v>
      </c>
      <c r="AN50" s="129">
        <f>VLOOKUP($B$9&amp;"-"&amp;$B50,Database!$1:$1048576,35,FALSE)</f>
        <v>0</v>
      </c>
      <c r="AO50" s="129">
        <f>VLOOKUP($B$9&amp;"-"&amp;$B50,Database!$1:$1048576,36,FALSE)</f>
        <v>0</v>
      </c>
      <c r="AP50" s="129">
        <f>VLOOKUP($B$9&amp;"-"&amp;$B50,Database!$1:$1048576,37,FALSE)</f>
        <v>2.9411764705882353E-2</v>
      </c>
      <c r="AQ50" s="103"/>
      <c r="AR50" s="129">
        <f>VLOOKUP($B$9&amp;"-"&amp;$B50,Database!$1:$1048576,38,FALSE)</f>
        <v>0.15151515151515152</v>
      </c>
      <c r="AS50" s="129">
        <f>VLOOKUP($B$9&amp;"-"&amp;$B50,Database!$1:$1048576,39,FALSE)</f>
        <v>7.575757575757576E-2</v>
      </c>
      <c r="AT50" s="129">
        <f>VLOOKUP($B$9&amp;"-"&amp;$B50,Database!$1:$1048576,40,FALSE)</f>
        <v>1.5151515151515152E-2</v>
      </c>
      <c r="AU50" s="129">
        <f>VLOOKUP($B$9&amp;"-"&amp;$B50,Database!$1:$1048576,41,FALSE)</f>
        <v>0</v>
      </c>
      <c r="AV50" s="129">
        <f>VLOOKUP($B$9&amp;"-"&amp;$B50,Database!$1:$1048576,42,FALSE)</f>
        <v>0</v>
      </c>
      <c r="AW50" s="129">
        <f>VLOOKUP($B$9&amp;"-"&amp;$B50,Database!$1:$1048576,43,FALSE)</f>
        <v>1.5151515151515152E-2</v>
      </c>
      <c r="AX50" s="103"/>
      <c r="AY50" s="129">
        <f>VLOOKUP($B$9&amp;"-"&amp;$B50,Database!$1:$1048576,44,FALSE)</f>
        <v>0.12121212121212122</v>
      </c>
      <c r="AZ50" s="129">
        <f>VLOOKUP($B$9&amp;"-"&amp;$B50,Database!$1:$1048576,45,FALSE)</f>
        <v>0.12121212121212122</v>
      </c>
      <c r="BA50" s="129">
        <f>VLOOKUP($B$9&amp;"-"&amp;$B50,Database!$1:$1048576,46,FALSE)</f>
        <v>0</v>
      </c>
      <c r="BB50" s="129">
        <f>VLOOKUP($B$9&amp;"-"&amp;$B50,Database!$1:$1048576,47,FALSE)</f>
        <v>0</v>
      </c>
      <c r="BC50" s="129">
        <f>VLOOKUP($B$9&amp;"-"&amp;$B50,Database!$1:$1048576,48,FALSE)</f>
        <v>0</v>
      </c>
      <c r="BD50" s="129">
        <f>VLOOKUP($B$9&amp;"-"&amp;$B50,Database!$1:$1048576,49,FALSE)</f>
        <v>1.5151515151515152E-2</v>
      </c>
      <c r="BE50" s="130"/>
      <c r="BF50" s="129">
        <f>VLOOKUP($B$9&amp;"-"&amp;$B50,Database!$1:$1048576,50,FALSE)</f>
        <v>0.10606060606060606</v>
      </c>
      <c r="BG50" s="129">
        <f>VLOOKUP($B$9&amp;"-"&amp;$B50,Database!$1:$1048576,51,FALSE)</f>
        <v>6.0606060606060608E-2</v>
      </c>
      <c r="BH50" s="129">
        <f>VLOOKUP($B$9&amp;"-"&amp;$B50,Database!$1:$1048576,52,FALSE)</f>
        <v>0</v>
      </c>
      <c r="BI50" s="129">
        <f>VLOOKUP($B$9&amp;"-"&amp;$B50,Database!$1:$1048576,53,FALSE)</f>
        <v>0</v>
      </c>
      <c r="BJ50" s="129">
        <f>VLOOKUP($B$9&amp;"-"&amp;$B50,Database!$1:$1048576,54,FALSE)</f>
        <v>0</v>
      </c>
      <c r="BK50" s="129">
        <f>VLOOKUP($B$9&amp;"-"&amp;$B50,Database!$1:$1048576,55,FALSE)</f>
        <v>1.5151515151515152E-2</v>
      </c>
    </row>
    <row r="51" spans="2:63">
      <c r="B51" s="124">
        <v>44531</v>
      </c>
      <c r="D51" s="125">
        <f>VLOOKUP($B$9&amp;"-"&amp;$B51,Database!$1:$1048576,10,FALSE)</f>
        <v>143.73433694616446</v>
      </c>
      <c r="E51" s="84"/>
      <c r="F51" s="127">
        <f>VLOOKUP($B$9&amp;"-"&amp;$B51,Database!$1:$1048576,4,FALSE)</f>
        <v>44.7014998529556</v>
      </c>
      <c r="G51" s="127">
        <f>VLOOKUP($B$9&amp;"-"&amp;$B51,Database!$1:$1048576,5,FALSE)</f>
        <v>28.428585432800713</v>
      </c>
      <c r="H51" s="127">
        <f>VLOOKUP($B$9&amp;"-"&amp;$B51,Database!$1:$1048576,6,FALSE)</f>
        <v>37.721791981178313</v>
      </c>
      <c r="I51" s="127">
        <f>VLOOKUP($B$9&amp;"-"&amp;$B51,Database!$1:$1048576,7,FALSE)</f>
        <v>38.408304498269899</v>
      </c>
      <c r="J51" s="127">
        <f>VLOOKUP($B$9&amp;"-"&amp;$B51,Database!$1:$1048576,8,FALSE)</f>
        <v>41.326530612244902</v>
      </c>
      <c r="K51" s="127">
        <f>VLOOKUP($B$9&amp;"-"&amp;$B51,Database!$1:$1048576,9,FALSE)</f>
        <v>-10.289999999999997</v>
      </c>
      <c r="L51" s="112"/>
      <c r="M51" s="128">
        <f>VLOOKUP($B$9&amp;"-"&amp;$B51,Database!$1:$1048576,12,FALSE)</f>
        <v>50.413223140495866</v>
      </c>
      <c r="N51" s="128">
        <f>VLOOKUP($B$9&amp;"-"&amp;$B51,Database!$1:$1048576,13,FALSE)</f>
        <v>3.7172011661807578</v>
      </c>
      <c r="O51" s="128">
        <f>VLOOKUP($B$9&amp;"-"&amp;$B51,Database!$1:$1048576,14,FALSE)</f>
        <v>39.711911357340718</v>
      </c>
      <c r="P51" s="128">
        <f>VLOOKUP($B$9&amp;"-"&amp;$B51,Database!$1:$1048576,15,FALSE)</f>
        <v>6.1625621459128235</v>
      </c>
      <c r="Q51" s="128">
        <f>VLOOKUP($B$9&amp;"-"&amp;$B51,Database!$1:$1048576,16,FALSE)</f>
        <v>22.265625000000004</v>
      </c>
      <c r="R51" s="128">
        <f>VLOOKUP($B$9&amp;"-"&amp;$B51,Database!$1:$1048576,17,FALSE)</f>
        <v>4.1218836565096968</v>
      </c>
      <c r="S51" s="112"/>
      <c r="T51" s="128">
        <f>VLOOKUP($B$9&amp;"-"&amp;$B51,Database!$1:$1048576,18,FALSE)</f>
        <v>37.588504789670971</v>
      </c>
      <c r="U51" s="128">
        <f>VLOOKUP($B$9&amp;"-"&amp;$B51,Database!$1:$1048576,19,FALSE)</f>
        <v>2.5117739403453694</v>
      </c>
      <c r="V51" s="128">
        <f>VLOOKUP($B$9&amp;"-"&amp;$B51,Database!$1:$1048576,20,FALSE)</f>
        <v>45.02433747971876</v>
      </c>
      <c r="W51" s="128">
        <f>VLOOKUP($B$9&amp;"-"&amp;$B51,Database!$1:$1048576,21,FALSE)</f>
        <v>23.46334983697621</v>
      </c>
      <c r="X51" s="128">
        <f>VLOOKUP($B$9&amp;"-"&amp;$B51,Database!$1:$1048576,22,FALSE)</f>
        <v>47.923242014897113</v>
      </c>
      <c r="Y51" s="128">
        <f>VLOOKUP($B$9&amp;"-"&amp;$B51,Database!$1:$1048576,23,FALSE)</f>
        <v>5.6937255397045829</v>
      </c>
      <c r="Z51" s="112"/>
      <c r="AA51" s="128">
        <f>VLOOKUP($B$9&amp;"-"&amp;$B51,Database!$1:$1048576,24,FALSE)</f>
        <v>-0.23948354852144937</v>
      </c>
      <c r="AB51" s="128">
        <f>VLOOKUP($B$9&amp;"-"&amp;$B51,Database!$1:$1048576,25,FALSE)</f>
        <v>0.47743055555555536</v>
      </c>
      <c r="AC51" s="107"/>
      <c r="AD51" s="129">
        <f>VLOOKUP($B$9&amp;"-"&amp;$B51,Database!$1:$1048576,26,FALSE)</f>
        <v>0.20833333333333334</v>
      </c>
      <c r="AE51" s="129">
        <f>VLOOKUP($B$9&amp;"-"&amp;$B51,Database!$1:$1048576,27,FALSE)</f>
        <v>0.19791666666666666</v>
      </c>
      <c r="AF51" s="129">
        <f>VLOOKUP($B$9&amp;"-"&amp;$B51,Database!$1:$1048576,28,FALSE)</f>
        <v>5.2083333333333336E-2</v>
      </c>
      <c r="AG51" s="129">
        <f>VLOOKUP($B$9&amp;"-"&amp;$B51,Database!$1:$1048576,29,FALSE)</f>
        <v>1.0416666666666666E-2</v>
      </c>
      <c r="AH51" s="129">
        <f>VLOOKUP($B$9&amp;"-"&amp;$B51,Database!$1:$1048576,30,FALSE)</f>
        <v>0</v>
      </c>
      <c r="AI51" s="129">
        <f>VLOOKUP($B$9&amp;"-"&amp;$B51,Database!$1:$1048576,31,FALSE)</f>
        <v>2.0833333333333332E-2</v>
      </c>
      <c r="AJ51" s="130"/>
      <c r="AK51" s="129">
        <f>VLOOKUP($B$9&amp;"-"&amp;$B51,Database!$1:$1048576,32,FALSE)</f>
        <v>0.20618556701030927</v>
      </c>
      <c r="AL51" s="129">
        <f>VLOOKUP($B$9&amp;"-"&amp;$B51,Database!$1:$1048576,33,FALSE)</f>
        <v>6.1855670103092786E-2</v>
      </c>
      <c r="AM51" s="129">
        <f>VLOOKUP($B$9&amp;"-"&amp;$B51,Database!$1:$1048576,34,FALSE)</f>
        <v>5.1546391752577317E-2</v>
      </c>
      <c r="AN51" s="129">
        <f>VLOOKUP($B$9&amp;"-"&amp;$B51,Database!$1:$1048576,35,FALSE)</f>
        <v>2.0618556701030927E-2</v>
      </c>
      <c r="AO51" s="129">
        <f>VLOOKUP($B$9&amp;"-"&amp;$B51,Database!$1:$1048576,36,FALSE)</f>
        <v>3.0927835051546393E-2</v>
      </c>
      <c r="AP51" s="129">
        <f>VLOOKUP($B$9&amp;"-"&amp;$B51,Database!$1:$1048576,37,FALSE)</f>
        <v>0</v>
      </c>
      <c r="AQ51" s="103"/>
      <c r="AR51" s="129">
        <f>VLOOKUP($B$9&amp;"-"&amp;$B51,Database!$1:$1048576,38,FALSE)</f>
        <v>0.13402061855670103</v>
      </c>
      <c r="AS51" s="129">
        <f>VLOOKUP($B$9&amp;"-"&amp;$B51,Database!$1:$1048576,39,FALSE)</f>
        <v>7.2164948453608241E-2</v>
      </c>
      <c r="AT51" s="129">
        <f>VLOOKUP($B$9&amp;"-"&amp;$B51,Database!$1:$1048576,40,FALSE)</f>
        <v>6.1855670103092786E-2</v>
      </c>
      <c r="AU51" s="129">
        <f>VLOOKUP($B$9&amp;"-"&amp;$B51,Database!$1:$1048576,41,FALSE)</f>
        <v>6.1855670103092786E-2</v>
      </c>
      <c r="AV51" s="129">
        <f>VLOOKUP($B$9&amp;"-"&amp;$B51,Database!$1:$1048576,42,FALSE)</f>
        <v>0</v>
      </c>
      <c r="AW51" s="129">
        <f>VLOOKUP($B$9&amp;"-"&amp;$B51,Database!$1:$1048576,43,FALSE)</f>
        <v>0</v>
      </c>
      <c r="AX51" s="103"/>
      <c r="AY51" s="129">
        <f>VLOOKUP($B$9&amp;"-"&amp;$B51,Database!$1:$1048576,44,FALSE)</f>
        <v>0.16666666666666666</v>
      </c>
      <c r="AZ51" s="129">
        <f>VLOOKUP($B$9&amp;"-"&amp;$B51,Database!$1:$1048576,45,FALSE)</f>
        <v>9.375E-2</v>
      </c>
      <c r="BA51" s="129">
        <f>VLOOKUP($B$9&amp;"-"&amp;$B51,Database!$1:$1048576,46,FALSE)</f>
        <v>4.1666666666666664E-2</v>
      </c>
      <c r="BB51" s="129">
        <f>VLOOKUP($B$9&amp;"-"&amp;$B51,Database!$1:$1048576,47,FALSE)</f>
        <v>2.0833333333333332E-2</v>
      </c>
      <c r="BC51" s="129">
        <f>VLOOKUP($B$9&amp;"-"&amp;$B51,Database!$1:$1048576,48,FALSE)</f>
        <v>0</v>
      </c>
      <c r="BD51" s="129">
        <f>VLOOKUP($B$9&amp;"-"&amp;$B51,Database!$1:$1048576,49,FALSE)</f>
        <v>0</v>
      </c>
      <c r="BE51" s="130"/>
      <c r="BF51" s="129">
        <f>VLOOKUP($B$9&amp;"-"&amp;$B51,Database!$1:$1048576,50,FALSE)</f>
        <v>0.13541666666666666</v>
      </c>
      <c r="BG51" s="129">
        <f>VLOOKUP($B$9&amp;"-"&amp;$B51,Database!$1:$1048576,51,FALSE)</f>
        <v>4.1666666666666664E-2</v>
      </c>
      <c r="BH51" s="129">
        <f>VLOOKUP($B$9&amp;"-"&amp;$B51,Database!$1:$1048576,52,FALSE)</f>
        <v>5.2083333333333336E-2</v>
      </c>
      <c r="BI51" s="129">
        <f>VLOOKUP($B$9&amp;"-"&amp;$B51,Database!$1:$1048576,53,FALSE)</f>
        <v>0</v>
      </c>
      <c r="BJ51" s="129">
        <f>VLOOKUP($B$9&amp;"-"&amp;$B51,Database!$1:$1048576,54,FALSE)</f>
        <v>2.0833333333333332E-2</v>
      </c>
      <c r="BK51" s="129">
        <f>VLOOKUP($B$9&amp;"-"&amp;$B51,Database!$1:$1048576,55,FALSE)</f>
        <v>0</v>
      </c>
    </row>
    <row r="52" spans="2:63">
      <c r="B52" s="124">
        <v>44621</v>
      </c>
      <c r="D52" s="125">
        <f>VLOOKUP($B$9&amp;"-"&amp;$B52,Database!$1:$1048576,10,FALSE)</f>
        <v>143.24121874815421</v>
      </c>
      <c r="E52" s="84"/>
      <c r="F52" s="127">
        <f>VLOOKUP($B$9&amp;"-"&amp;$B52,Database!$1:$1048576,4,FALSE)</f>
        <v>53.083333333333329</v>
      </c>
      <c r="G52" s="127">
        <f>VLOOKUP($B$9&amp;"-"&amp;$B52,Database!$1:$1048576,5,FALSE)</f>
        <v>28.957196207986208</v>
      </c>
      <c r="H52" s="127">
        <f>VLOOKUP($B$9&amp;"-"&amp;$B52,Database!$1:$1048576,6,FALSE)</f>
        <v>23.75</v>
      </c>
      <c r="I52" s="127">
        <f>VLOOKUP($B$9&amp;"-"&amp;$B52,Database!$1:$1048576,7,FALSE)</f>
        <v>46.25</v>
      </c>
      <c r="J52" s="127">
        <f>VLOOKUP($B$9&amp;"-"&amp;$B52,Database!$1:$1048576,8,FALSE)</f>
        <v>74.197384066587389</v>
      </c>
      <c r="K52" s="127">
        <f>VLOOKUP($B$9&amp;"-"&amp;$B52,Database!$1:$1048576,9,FALSE)</f>
        <v>-7.4691180695202544</v>
      </c>
      <c r="L52" s="112"/>
      <c r="M52" s="128">
        <f>VLOOKUP($B$9&amp;"-"&amp;$B52,Database!$1:$1048576,12,FALSE)</f>
        <v>60.327492099971266</v>
      </c>
      <c r="N52" s="128">
        <f>VLOOKUP($B$9&amp;"-"&amp;$B52,Database!$1:$1048576,13,FALSE)</f>
        <v>0</v>
      </c>
      <c r="O52" s="128">
        <f>VLOOKUP($B$9&amp;"-"&amp;$B52,Database!$1:$1048576,14,FALSE)</f>
        <v>37.685950413223139</v>
      </c>
      <c r="P52" s="128">
        <f>VLOOKUP($B$9&amp;"-"&amp;$B52,Database!$1:$1048576,15,FALSE)</f>
        <v>6.2480763311788241</v>
      </c>
      <c r="Q52" s="128">
        <f>VLOOKUP($B$9&amp;"-"&amp;$B52,Database!$1:$1048576,16,FALSE)</f>
        <v>30.410225921521995</v>
      </c>
      <c r="R52" s="128">
        <f>VLOOKUP($B$9&amp;"-"&amp;$B52,Database!$1:$1048576,17,FALSE)</f>
        <v>2.1683673469387781</v>
      </c>
      <c r="S52" s="112"/>
      <c r="T52" s="128">
        <f>VLOOKUP($B$9&amp;"-"&amp;$B52,Database!$1:$1048576,18,FALSE)</f>
        <v>27.110582639714625</v>
      </c>
      <c r="U52" s="128">
        <f>VLOOKUP($B$9&amp;"-"&amp;$B52,Database!$1:$1048576,19,FALSE)</f>
        <v>1.0973936899862824</v>
      </c>
      <c r="V52" s="128">
        <f>VLOOKUP($B$9&amp;"-"&amp;$B52,Database!$1:$1048576,20,FALSE)</f>
        <v>51.868992524029906</v>
      </c>
      <c r="W52" s="128">
        <f>VLOOKUP($B$9&amp;"-"&amp;$B52,Database!$1:$1048576,21,FALSE)</f>
        <v>7.6131687242798352</v>
      </c>
      <c r="X52" s="128">
        <f>VLOOKUP($B$9&amp;"-"&amp;$B52,Database!$1:$1048576,22,FALSE)</f>
        <v>53.223140495867767</v>
      </c>
      <c r="Y52" s="128">
        <f>VLOOKUP($B$9&amp;"-"&amp;$B52,Database!$1:$1048576,23,FALSE)</f>
        <v>1.566393734425062</v>
      </c>
      <c r="Z52" s="112"/>
      <c r="AA52" s="128">
        <f>VLOOKUP($B$9&amp;"-"&amp;$B52,Database!$1:$1048576,24,FALSE)</f>
        <v>-1.1203677104280378</v>
      </c>
      <c r="AB52" s="128">
        <f>VLOOKUP($B$9&amp;"-"&amp;$B52,Database!$1:$1048576,25,FALSE)</f>
        <v>0</v>
      </c>
      <c r="AC52" s="107"/>
      <c r="AD52" s="129">
        <f>VLOOKUP($B$9&amp;"-"&amp;$B52,Database!$1:$1048576,26,FALSE)</f>
        <v>0.17543859649122806</v>
      </c>
      <c r="AE52" s="129">
        <f>VLOOKUP($B$9&amp;"-"&amp;$B52,Database!$1:$1048576,27,FALSE)</f>
        <v>0.12280701754385964</v>
      </c>
      <c r="AF52" s="129">
        <f>VLOOKUP($B$9&amp;"-"&amp;$B52,Database!$1:$1048576,28,FALSE)</f>
        <v>5.2631578947368418E-2</v>
      </c>
      <c r="AG52" s="129">
        <f>VLOOKUP($B$9&amp;"-"&amp;$B52,Database!$1:$1048576,29,FALSE)</f>
        <v>1.7543859649122806E-2</v>
      </c>
      <c r="AH52" s="129">
        <f>VLOOKUP($B$9&amp;"-"&amp;$B52,Database!$1:$1048576,30,FALSE)</f>
        <v>0</v>
      </c>
      <c r="AI52" s="129">
        <f>VLOOKUP($B$9&amp;"-"&amp;$B52,Database!$1:$1048576,31,FALSE)</f>
        <v>1.7543859649122806E-2</v>
      </c>
      <c r="AJ52" s="130"/>
      <c r="AK52" s="129">
        <f>VLOOKUP($B$9&amp;"-"&amp;$B52,Database!$1:$1048576,32,FALSE)</f>
        <v>0.16071428571428573</v>
      </c>
      <c r="AL52" s="129">
        <f>VLOOKUP($B$9&amp;"-"&amp;$B52,Database!$1:$1048576,33,FALSE)</f>
        <v>3.5714285714285712E-2</v>
      </c>
      <c r="AM52" s="129">
        <f>VLOOKUP($B$9&amp;"-"&amp;$B52,Database!$1:$1048576,34,FALSE)</f>
        <v>8.9285714285714288E-2</v>
      </c>
      <c r="AN52" s="129">
        <f>VLOOKUP($B$9&amp;"-"&amp;$B52,Database!$1:$1048576,35,FALSE)</f>
        <v>1.7857142857142856E-2</v>
      </c>
      <c r="AO52" s="129">
        <f>VLOOKUP($B$9&amp;"-"&amp;$B52,Database!$1:$1048576,36,FALSE)</f>
        <v>0</v>
      </c>
      <c r="AP52" s="129">
        <f>VLOOKUP($B$9&amp;"-"&amp;$B52,Database!$1:$1048576,37,FALSE)</f>
        <v>0</v>
      </c>
      <c r="AQ52" s="103"/>
      <c r="AR52" s="129">
        <f>VLOOKUP($B$9&amp;"-"&amp;$B52,Database!$1:$1048576,38,FALSE)</f>
        <v>0.125</v>
      </c>
      <c r="AS52" s="129">
        <f>VLOOKUP($B$9&amp;"-"&amp;$B52,Database!$1:$1048576,39,FALSE)</f>
        <v>3.5714285714285712E-2</v>
      </c>
      <c r="AT52" s="129">
        <f>VLOOKUP($B$9&amp;"-"&amp;$B52,Database!$1:$1048576,40,FALSE)</f>
        <v>5.3571428571428568E-2</v>
      </c>
      <c r="AU52" s="129">
        <f>VLOOKUP($B$9&amp;"-"&amp;$B52,Database!$1:$1048576,41,FALSE)</f>
        <v>5.3571428571428568E-2</v>
      </c>
      <c r="AV52" s="129">
        <f>VLOOKUP($B$9&amp;"-"&amp;$B52,Database!$1:$1048576,42,FALSE)</f>
        <v>0</v>
      </c>
      <c r="AW52" s="129">
        <f>VLOOKUP($B$9&amp;"-"&amp;$B52,Database!$1:$1048576,43,FALSE)</f>
        <v>0</v>
      </c>
      <c r="AX52" s="103"/>
      <c r="AY52" s="129">
        <f>VLOOKUP($B$9&amp;"-"&amp;$B52,Database!$1:$1048576,44,FALSE)</f>
        <v>0.16071428571428573</v>
      </c>
      <c r="AZ52" s="129">
        <f>VLOOKUP($B$9&amp;"-"&amp;$B52,Database!$1:$1048576,45,FALSE)</f>
        <v>3.5714285714285712E-2</v>
      </c>
      <c r="BA52" s="129">
        <f>VLOOKUP($B$9&amp;"-"&amp;$B52,Database!$1:$1048576,46,FALSE)</f>
        <v>8.9285714285714288E-2</v>
      </c>
      <c r="BB52" s="129">
        <f>VLOOKUP($B$9&amp;"-"&amp;$B52,Database!$1:$1048576,47,FALSE)</f>
        <v>0</v>
      </c>
      <c r="BC52" s="129">
        <f>VLOOKUP($B$9&amp;"-"&amp;$B52,Database!$1:$1048576,48,FALSE)</f>
        <v>0</v>
      </c>
      <c r="BD52" s="129">
        <f>VLOOKUP($B$9&amp;"-"&amp;$B52,Database!$1:$1048576,49,FALSE)</f>
        <v>1.7857142857142856E-2</v>
      </c>
      <c r="BE52" s="130"/>
      <c r="BF52" s="129">
        <f>VLOOKUP($B$9&amp;"-"&amp;$B52,Database!$1:$1048576,50,FALSE)</f>
        <v>3.6363636363636362E-2</v>
      </c>
      <c r="BG52" s="129">
        <f>VLOOKUP($B$9&amp;"-"&amp;$B52,Database!$1:$1048576,51,FALSE)</f>
        <v>3.6363636363636362E-2</v>
      </c>
      <c r="BH52" s="129">
        <f>VLOOKUP($B$9&amp;"-"&amp;$B52,Database!$1:$1048576,52,FALSE)</f>
        <v>5.4545454545454543E-2</v>
      </c>
      <c r="BI52" s="129">
        <f>VLOOKUP($B$9&amp;"-"&amp;$B52,Database!$1:$1048576,53,FALSE)</f>
        <v>3.6363636363636362E-2</v>
      </c>
      <c r="BJ52" s="129">
        <f>VLOOKUP($B$9&amp;"-"&amp;$B52,Database!$1:$1048576,54,FALSE)</f>
        <v>0</v>
      </c>
      <c r="BK52" s="129">
        <f>VLOOKUP($B$9&amp;"-"&amp;$B52,Database!$1:$1048576,55,FALSE)</f>
        <v>0</v>
      </c>
    </row>
    <row r="53" spans="2:63">
      <c r="B53" s="124">
        <v>44713</v>
      </c>
      <c r="D53" s="125">
        <f>VLOOKUP($B$9&amp;"-"&amp;$B53,Database!$1:$1048576,10,FALSE)</f>
        <v>131.38872147974527</v>
      </c>
      <c r="E53" s="84"/>
      <c r="F53" s="127">
        <f>VLOOKUP($B$9&amp;"-"&amp;$B53,Database!$1:$1048576,4,FALSE)</f>
        <v>57.617728531855953</v>
      </c>
      <c r="G53" s="127">
        <f>VLOOKUP($B$9&amp;"-"&amp;$B53,Database!$1:$1048576,5,FALSE)</f>
        <v>29.866666666666671</v>
      </c>
      <c r="H53" s="127">
        <f>VLOOKUP($B$9&amp;"-"&amp;$B53,Database!$1:$1048576,6,FALSE)</f>
        <v>-13.244459833795016</v>
      </c>
      <c r="I53" s="127">
        <f>VLOOKUP($B$9&amp;"-"&amp;$B53,Database!$1:$1048576,7,FALSE)</f>
        <v>18.715373961218837</v>
      </c>
      <c r="J53" s="127">
        <f>VLOOKUP($B$9&amp;"-"&amp;$B53,Database!$1:$1048576,8,FALSE)</f>
        <v>94.80609418282549</v>
      </c>
      <c r="K53" s="127">
        <f>VLOOKUP($B$9&amp;"-"&amp;$B53,Database!$1:$1048576,9,FALSE)</f>
        <v>-37.967451523545712</v>
      </c>
      <c r="L53" s="112"/>
      <c r="M53" s="128">
        <f>VLOOKUP($B$9&amp;"-"&amp;$B53,Database!$1:$1048576,12,FALSE)</f>
        <v>-1.077428780131485</v>
      </c>
      <c r="N53" s="128">
        <f>VLOOKUP($B$9&amp;"-"&amp;$B53,Database!$1:$1048576,13,FALSE)</f>
        <v>-5.5732782886094956</v>
      </c>
      <c r="O53" s="128">
        <f>VLOOKUP($B$9&amp;"-"&amp;$B53,Database!$1:$1048576,14,FALSE)</f>
        <v>16.156877462938638</v>
      </c>
      <c r="P53" s="128">
        <f>VLOOKUP($B$9&amp;"-"&amp;$B53,Database!$1:$1048576,15,FALSE)</f>
        <v>-5.9110527303434042</v>
      </c>
      <c r="Q53" s="128">
        <f>VLOOKUP($B$9&amp;"-"&amp;$B53,Database!$1:$1048576,16,FALSE)</f>
        <v>16.419590917620567</v>
      </c>
      <c r="R53" s="128">
        <f>VLOOKUP($B$9&amp;"-"&amp;$B53,Database!$1:$1048576,17,FALSE)</f>
        <v>13.51097766935635</v>
      </c>
      <c r="S53" s="112"/>
      <c r="T53" s="128">
        <f>VLOOKUP($B$9&amp;"-"&amp;$B53,Database!$1:$1048576,18,FALSE)</f>
        <v>2.7733333333333343</v>
      </c>
      <c r="U53" s="128">
        <f>VLOOKUP($B$9&amp;"-"&amp;$B53,Database!$1:$1048576,19,FALSE)</f>
        <v>4.7999999999999989</v>
      </c>
      <c r="V53" s="128">
        <f>VLOOKUP($B$9&amp;"-"&amp;$B53,Database!$1:$1048576,20,FALSE)</f>
        <v>32.426666666666669</v>
      </c>
      <c r="W53" s="128">
        <f>VLOOKUP($B$9&amp;"-"&amp;$B53,Database!$1:$1048576,21,FALSE)</f>
        <v>-6.5422222222222226</v>
      </c>
      <c r="X53" s="128">
        <f>VLOOKUP($B$9&amp;"-"&amp;$B53,Database!$1:$1048576,22,FALSE)</f>
        <v>44.977777777777781</v>
      </c>
      <c r="Y53" s="128">
        <f>VLOOKUP($B$9&amp;"-"&amp;$B53,Database!$1:$1048576,23,FALSE)</f>
        <v>9.671111111111113</v>
      </c>
      <c r="Z53" s="112"/>
      <c r="AA53" s="128">
        <f>VLOOKUP($B$9&amp;"-"&amp;$B53,Database!$1:$1048576,24,FALSE)</f>
        <v>-0.55111111111111122</v>
      </c>
      <c r="AB53" s="128">
        <f>VLOOKUP($B$9&amp;"-"&amp;$B53,Database!$1:$1048576,25,FALSE)</f>
        <v>6.8266666666666671</v>
      </c>
      <c r="AC53" s="107"/>
      <c r="AD53" s="129">
        <f>VLOOKUP($B$9&amp;"-"&amp;$B53,Database!$1:$1048576,26,FALSE)</f>
        <v>0.11842105263157894</v>
      </c>
      <c r="AE53" s="129">
        <f>VLOOKUP($B$9&amp;"-"&amp;$B53,Database!$1:$1048576,27,FALSE)</f>
        <v>0.17105263157894737</v>
      </c>
      <c r="AF53" s="129">
        <f>VLOOKUP($B$9&amp;"-"&amp;$B53,Database!$1:$1048576,28,FALSE)</f>
        <v>2.6315789473684209E-2</v>
      </c>
      <c r="AG53" s="129">
        <f>VLOOKUP($B$9&amp;"-"&amp;$B53,Database!$1:$1048576,29,FALSE)</f>
        <v>0</v>
      </c>
      <c r="AH53" s="129">
        <f>VLOOKUP($B$9&amp;"-"&amp;$B53,Database!$1:$1048576,30,FALSE)</f>
        <v>1.3157894736842105E-2</v>
      </c>
      <c r="AI53" s="129">
        <f>VLOOKUP($B$9&amp;"-"&amp;$B53,Database!$1:$1048576,31,FALSE)</f>
        <v>0</v>
      </c>
      <c r="AJ53" s="130"/>
      <c r="AK53" s="129">
        <f>VLOOKUP($B$9&amp;"-"&amp;$B53,Database!$1:$1048576,32,FALSE)</f>
        <v>6.5789473684210523E-2</v>
      </c>
      <c r="AL53" s="129">
        <f>VLOOKUP($B$9&amp;"-"&amp;$B53,Database!$1:$1048576,33,FALSE)</f>
        <v>0.15789473684210525</v>
      </c>
      <c r="AM53" s="129">
        <f>VLOOKUP($B$9&amp;"-"&amp;$B53,Database!$1:$1048576,34,FALSE)</f>
        <v>7.8947368421052627E-2</v>
      </c>
      <c r="AN53" s="129">
        <f>VLOOKUP($B$9&amp;"-"&amp;$B53,Database!$1:$1048576,35,FALSE)</f>
        <v>1.3157894736842105E-2</v>
      </c>
      <c r="AO53" s="129">
        <f>VLOOKUP($B$9&amp;"-"&amp;$B53,Database!$1:$1048576,36,FALSE)</f>
        <v>0</v>
      </c>
      <c r="AP53" s="129">
        <f>VLOOKUP($B$9&amp;"-"&amp;$B53,Database!$1:$1048576,37,FALSE)</f>
        <v>0</v>
      </c>
      <c r="AQ53" s="103"/>
      <c r="AR53" s="129">
        <f>VLOOKUP($B$9&amp;"-"&amp;$B53,Database!$1:$1048576,38,FALSE)</f>
        <v>9.2105263157894732E-2</v>
      </c>
      <c r="AS53" s="129">
        <f>VLOOKUP($B$9&amp;"-"&amp;$B53,Database!$1:$1048576,39,FALSE)</f>
        <v>0.17105263157894737</v>
      </c>
      <c r="AT53" s="129">
        <f>VLOOKUP($B$9&amp;"-"&amp;$B53,Database!$1:$1048576,40,FALSE)</f>
        <v>3.9473684210526314E-2</v>
      </c>
      <c r="AU53" s="129">
        <f>VLOOKUP($B$9&amp;"-"&amp;$B53,Database!$1:$1048576,41,FALSE)</f>
        <v>1.3157894736842105E-2</v>
      </c>
      <c r="AV53" s="129">
        <f>VLOOKUP($B$9&amp;"-"&amp;$B53,Database!$1:$1048576,42,FALSE)</f>
        <v>0</v>
      </c>
      <c r="AW53" s="129">
        <f>VLOOKUP($B$9&amp;"-"&amp;$B53,Database!$1:$1048576,43,FALSE)</f>
        <v>1.3157894736842105E-2</v>
      </c>
      <c r="AX53" s="103"/>
      <c r="AY53" s="129">
        <f>VLOOKUP($B$9&amp;"-"&amp;$B53,Database!$1:$1048576,44,FALSE)</f>
        <v>9.3333333333333338E-2</v>
      </c>
      <c r="AZ53" s="129">
        <f>VLOOKUP($B$9&amp;"-"&amp;$B53,Database!$1:$1048576,45,FALSE)</f>
        <v>0.14666666666666667</v>
      </c>
      <c r="BA53" s="129">
        <f>VLOOKUP($B$9&amp;"-"&amp;$B53,Database!$1:$1048576,46,FALSE)</f>
        <v>0.04</v>
      </c>
      <c r="BB53" s="129">
        <f>VLOOKUP($B$9&amp;"-"&amp;$B53,Database!$1:$1048576,47,FALSE)</f>
        <v>1.3333333333333334E-2</v>
      </c>
      <c r="BC53" s="129">
        <f>VLOOKUP($B$9&amp;"-"&amp;$B53,Database!$1:$1048576,48,FALSE)</f>
        <v>0</v>
      </c>
      <c r="BD53" s="129">
        <f>VLOOKUP($B$9&amp;"-"&amp;$B53,Database!$1:$1048576,49,FALSE)</f>
        <v>0</v>
      </c>
      <c r="BE53" s="130"/>
      <c r="BF53" s="129">
        <f>VLOOKUP($B$9&amp;"-"&amp;$B53,Database!$1:$1048576,50,FALSE)</f>
        <v>0.10526315789473684</v>
      </c>
      <c r="BG53" s="129">
        <f>VLOOKUP($B$9&amp;"-"&amp;$B53,Database!$1:$1048576,51,FALSE)</f>
        <v>5.2631578947368418E-2</v>
      </c>
      <c r="BH53" s="129">
        <f>VLOOKUP($B$9&amp;"-"&amp;$B53,Database!$1:$1048576,52,FALSE)</f>
        <v>3.9473684210526314E-2</v>
      </c>
      <c r="BI53" s="129">
        <f>VLOOKUP($B$9&amp;"-"&amp;$B53,Database!$1:$1048576,53,FALSE)</f>
        <v>2.6315789473684209E-2</v>
      </c>
      <c r="BJ53" s="129">
        <f>VLOOKUP($B$9&amp;"-"&amp;$B53,Database!$1:$1048576,54,FALSE)</f>
        <v>0</v>
      </c>
      <c r="BK53" s="129">
        <f>VLOOKUP($B$9&amp;"-"&amp;$B53,Database!$1:$1048576,55,FALSE)</f>
        <v>0</v>
      </c>
    </row>
    <row r="54" spans="2:63">
      <c r="B54" s="124">
        <v>44805</v>
      </c>
      <c r="D54" s="125">
        <f>VLOOKUP($B$9&amp;"-"&amp;$B54,Database!$1:$1048576,10,FALSE)</f>
        <v>130.68566598845877</v>
      </c>
      <c r="E54" s="84"/>
      <c r="F54" s="127">
        <f>VLOOKUP($B$9&amp;"-"&amp;$B54,Database!$1:$1048576,4,FALSE)</f>
        <v>42.315631450553575</v>
      </c>
      <c r="G54" s="127">
        <f>VLOOKUP($B$9&amp;"-"&amp;$B54,Database!$1:$1048576,5,FALSE)</f>
        <v>18.540063801838997</v>
      </c>
      <c r="H54" s="127">
        <f>VLOOKUP($B$9&amp;"-"&amp;$B54,Database!$1:$1048576,6,FALSE)</f>
        <v>5.1604428598236067</v>
      </c>
      <c r="I54" s="127">
        <f>VLOOKUP($B$9&amp;"-"&amp;$B54,Database!$1:$1048576,7,FALSE)</f>
        <v>31.90091949709139</v>
      </c>
      <c r="J54" s="127">
        <f>VLOOKUP($B$9&amp;"-"&amp;$B54,Database!$1:$1048576,8,FALSE)</f>
        <v>89.049791707994444</v>
      </c>
      <c r="K54" s="127">
        <f>VLOOKUP($B$9&amp;"-"&amp;$B54,Database!$1:$1048576,9,FALSE)</f>
        <v>-22.317000595120014</v>
      </c>
      <c r="L54" s="112"/>
      <c r="M54" s="128">
        <f>VLOOKUP($B$9&amp;"-"&amp;$B54,Database!$1:$1048576,12,FALSE)</f>
        <v>5.1118827160493856</v>
      </c>
      <c r="N54" s="128">
        <f>VLOOKUP($B$9&amp;"-"&amp;$B54,Database!$1:$1048576,13,FALSE)</f>
        <v>-9.1242283950617278</v>
      </c>
      <c r="O54" s="128">
        <f>VLOOKUP($B$9&amp;"-"&amp;$B54,Database!$1:$1048576,14,FALSE)</f>
        <v>25.550486014679624</v>
      </c>
      <c r="P54" s="128">
        <f>VLOOKUP($B$9&amp;"-"&amp;$B54,Database!$1:$1048576,15,FALSE)</f>
        <v>-6.1728395061728394</v>
      </c>
      <c r="Q54" s="128">
        <f>VLOOKUP($B$9&amp;"-"&amp;$B54,Database!$1:$1048576,16,FALSE)</f>
        <v>20.948224558619323</v>
      </c>
      <c r="R54" s="128">
        <f>VLOOKUP($B$9&amp;"-"&amp;$B54,Database!$1:$1048576,17,FALSE)</f>
        <v>5.1378694703431842</v>
      </c>
      <c r="S54" s="112"/>
      <c r="T54" s="128">
        <f>VLOOKUP($B$9&amp;"-"&amp;$B54,Database!$1:$1048576,18,FALSE)</f>
        <v>10.802469135802474</v>
      </c>
      <c r="U54" s="128">
        <f>VLOOKUP($B$9&amp;"-"&amp;$B54,Database!$1:$1048576,19,FALSE)</f>
        <v>8.2947530864197532</v>
      </c>
      <c r="V54" s="128">
        <f>VLOOKUP($B$9&amp;"-"&amp;$B54,Database!$1:$1048576,20,FALSE)</f>
        <v>52.926006744693524</v>
      </c>
      <c r="W54" s="128">
        <f>VLOOKUP($B$9&amp;"-"&amp;$B54,Database!$1:$1048576,21,FALSE)</f>
        <v>2.5391787343780989</v>
      </c>
      <c r="X54" s="128">
        <f>VLOOKUP($B$9&amp;"-"&amp;$B54,Database!$1:$1048576,22,FALSE)</f>
        <v>53.322753421940099</v>
      </c>
      <c r="Y54" s="128">
        <f>VLOOKUP($B$9&amp;"-"&amp;$B54,Database!$1:$1048576,23,FALSE)</f>
        <v>9.7202935925411644</v>
      </c>
      <c r="Z54" s="112"/>
      <c r="AA54" s="128">
        <f>VLOOKUP($B$9&amp;"-"&amp;$B54,Database!$1:$1048576,24,FALSE)</f>
        <v>0</v>
      </c>
      <c r="AB54" s="128">
        <f>VLOOKUP($B$9&amp;"-"&amp;$B54,Database!$1:$1048576,25,FALSE)</f>
        <v>4.5036592231187829</v>
      </c>
      <c r="AC54" s="107"/>
      <c r="AD54" s="129">
        <f>VLOOKUP($B$9&amp;"-"&amp;$B54,Database!$1:$1048576,26,FALSE)</f>
        <v>5.7971014492753624E-2</v>
      </c>
      <c r="AE54" s="129">
        <f>VLOOKUP($B$9&amp;"-"&amp;$B54,Database!$1:$1048576,27,FALSE)</f>
        <v>0.15942028985507245</v>
      </c>
      <c r="AF54" s="129">
        <f>VLOOKUP($B$9&amp;"-"&amp;$B54,Database!$1:$1048576,28,FALSE)</f>
        <v>0.11594202898550725</v>
      </c>
      <c r="AG54" s="129">
        <f>VLOOKUP($B$9&amp;"-"&amp;$B54,Database!$1:$1048576,29,FALSE)</f>
        <v>0</v>
      </c>
      <c r="AH54" s="129">
        <f>VLOOKUP($B$9&amp;"-"&amp;$B54,Database!$1:$1048576,30,FALSE)</f>
        <v>0</v>
      </c>
      <c r="AI54" s="129">
        <f>VLOOKUP($B$9&amp;"-"&amp;$B54,Database!$1:$1048576,31,FALSE)</f>
        <v>0</v>
      </c>
      <c r="AJ54" s="130"/>
      <c r="AK54" s="129">
        <f>VLOOKUP($B$9&amp;"-"&amp;$B54,Database!$1:$1048576,32,FALSE)</f>
        <v>0.13043478260869565</v>
      </c>
      <c r="AL54" s="129">
        <f>VLOOKUP($B$9&amp;"-"&amp;$B54,Database!$1:$1048576,33,FALSE)</f>
        <v>0.15942028985507245</v>
      </c>
      <c r="AM54" s="129">
        <f>VLOOKUP($B$9&amp;"-"&amp;$B54,Database!$1:$1048576,34,FALSE)</f>
        <v>4.3478260869565216E-2</v>
      </c>
      <c r="AN54" s="129">
        <f>VLOOKUP($B$9&amp;"-"&amp;$B54,Database!$1:$1048576,35,FALSE)</f>
        <v>1.4492753623188406E-2</v>
      </c>
      <c r="AO54" s="129">
        <f>VLOOKUP($B$9&amp;"-"&amp;$B54,Database!$1:$1048576,36,FALSE)</f>
        <v>0</v>
      </c>
      <c r="AP54" s="129">
        <f>VLOOKUP($B$9&amp;"-"&amp;$B54,Database!$1:$1048576,37,FALSE)</f>
        <v>0</v>
      </c>
      <c r="AQ54" s="103"/>
      <c r="AR54" s="129">
        <f>VLOOKUP($B$9&amp;"-"&amp;$B54,Database!$1:$1048576,38,FALSE)</f>
        <v>0.13043478260869565</v>
      </c>
      <c r="AS54" s="129">
        <f>VLOOKUP($B$9&amp;"-"&amp;$B54,Database!$1:$1048576,39,FALSE)</f>
        <v>0.14492753623188406</v>
      </c>
      <c r="AT54" s="129">
        <f>VLOOKUP($B$9&amp;"-"&amp;$B54,Database!$1:$1048576,40,FALSE)</f>
        <v>2.8985507246376812E-2</v>
      </c>
      <c r="AU54" s="129">
        <f>VLOOKUP($B$9&amp;"-"&amp;$B54,Database!$1:$1048576,41,FALSE)</f>
        <v>0</v>
      </c>
      <c r="AV54" s="129">
        <f>VLOOKUP($B$9&amp;"-"&amp;$B54,Database!$1:$1048576,42,FALSE)</f>
        <v>0</v>
      </c>
      <c r="AW54" s="129">
        <f>VLOOKUP($B$9&amp;"-"&amp;$B54,Database!$1:$1048576,43,FALSE)</f>
        <v>0</v>
      </c>
      <c r="AX54" s="103"/>
      <c r="AY54" s="129">
        <f>VLOOKUP($B$9&amp;"-"&amp;$B54,Database!$1:$1048576,44,FALSE)</f>
        <v>8.6956521739130432E-2</v>
      </c>
      <c r="AZ54" s="129">
        <f>VLOOKUP($B$9&amp;"-"&amp;$B54,Database!$1:$1048576,45,FALSE)</f>
        <v>0.11594202898550725</v>
      </c>
      <c r="BA54" s="129">
        <f>VLOOKUP($B$9&amp;"-"&amp;$B54,Database!$1:$1048576,46,FALSE)</f>
        <v>5.7971014492753624E-2</v>
      </c>
      <c r="BB54" s="129">
        <f>VLOOKUP($B$9&amp;"-"&amp;$B54,Database!$1:$1048576,47,FALSE)</f>
        <v>0</v>
      </c>
      <c r="BC54" s="129">
        <f>VLOOKUP($B$9&amp;"-"&amp;$B54,Database!$1:$1048576,48,FALSE)</f>
        <v>0</v>
      </c>
      <c r="BD54" s="129">
        <f>VLOOKUP($B$9&amp;"-"&amp;$B54,Database!$1:$1048576,49,FALSE)</f>
        <v>0</v>
      </c>
      <c r="BE54" s="130"/>
      <c r="BF54" s="129">
        <f>VLOOKUP($B$9&amp;"-"&amp;$B54,Database!$1:$1048576,50,FALSE)</f>
        <v>7.4626865671641784E-2</v>
      </c>
      <c r="BG54" s="129">
        <f>VLOOKUP($B$9&amp;"-"&amp;$B54,Database!$1:$1048576,51,FALSE)</f>
        <v>0.13432835820895522</v>
      </c>
      <c r="BH54" s="129">
        <f>VLOOKUP($B$9&amp;"-"&amp;$B54,Database!$1:$1048576,52,FALSE)</f>
        <v>2.9850746268656716E-2</v>
      </c>
      <c r="BI54" s="129">
        <f>VLOOKUP($B$9&amp;"-"&amp;$B54,Database!$1:$1048576,53,FALSE)</f>
        <v>1.4925373134328358E-2</v>
      </c>
      <c r="BJ54" s="129">
        <f>VLOOKUP($B$9&amp;"-"&amp;$B54,Database!$1:$1048576,54,FALSE)</f>
        <v>0</v>
      </c>
      <c r="BK54" s="129">
        <f>VLOOKUP($B$9&amp;"-"&amp;$B54,Database!$1:$1048576,55,FALSE)</f>
        <v>0</v>
      </c>
    </row>
    <row r="55" spans="2:63">
      <c r="B55" s="124">
        <v>44896</v>
      </c>
      <c r="D55" s="125">
        <f>VLOOKUP($B$9&amp;"-"&amp;$B55,Database!$1:$1048576,10,FALSE)</f>
        <v>127.98216078592232</v>
      </c>
      <c r="E55" s="84"/>
      <c r="F55" s="127">
        <f>VLOOKUP($B$9&amp;"-"&amp;$B55,Database!$1:$1048576,4,FALSE)</f>
        <v>48.592458677685954</v>
      </c>
      <c r="G55" s="127">
        <f>VLOOKUP($B$9&amp;"-"&amp;$B55,Database!$1:$1048576,5,FALSE)</f>
        <v>17.61130928788479</v>
      </c>
      <c r="H55" s="127">
        <f>VLOOKUP($B$9&amp;"-"&amp;$B55,Database!$1:$1048576,6,FALSE)</f>
        <v>-12.590392561983469</v>
      </c>
      <c r="I55" s="127">
        <f>VLOOKUP($B$9&amp;"-"&amp;$B55,Database!$1:$1048576,7,FALSE)</f>
        <v>23.966942148760335</v>
      </c>
      <c r="J55" s="127">
        <f>VLOOKUP($B$9&amp;"-"&amp;$B55,Database!$1:$1048576,8,FALSE)</f>
        <v>82.454749636675913</v>
      </c>
      <c r="K55" s="127">
        <f>VLOOKUP($B$9&amp;"-"&amp;$B55,Database!$1:$1048576,9,FALSE)</f>
        <v>-22.314049586776861</v>
      </c>
      <c r="L55" s="112"/>
      <c r="M55" s="128">
        <f>VLOOKUP($B$9&amp;"-"&amp;$B55,Database!$1:$1048576,12,FALSE)</f>
        <v>-2.4743104380746352</v>
      </c>
      <c r="N55" s="128">
        <f>VLOOKUP($B$9&amp;"-"&amp;$B55,Database!$1:$1048576,13,FALSE)</f>
        <v>-6.6435986159169556</v>
      </c>
      <c r="O55" s="128">
        <f>VLOOKUP($B$9&amp;"-"&amp;$B55,Database!$1:$1048576,14,FALSE)</f>
        <v>21.56571119524067</v>
      </c>
      <c r="P55" s="128">
        <f>VLOOKUP($B$9&amp;"-"&amp;$B55,Database!$1:$1048576,15,FALSE)</f>
        <v>0.52731206057328261</v>
      </c>
      <c r="Q55" s="128">
        <f>VLOOKUP($B$9&amp;"-"&amp;$B55,Database!$1:$1048576,16,FALSE)</f>
        <v>17.184964845862631</v>
      </c>
      <c r="R55" s="128">
        <f>VLOOKUP($B$9&amp;"-"&amp;$B55,Database!$1:$1048576,17,FALSE)</f>
        <v>4.2590589507842074</v>
      </c>
      <c r="S55" s="112"/>
      <c r="T55" s="128">
        <f>VLOOKUP($B$9&amp;"-"&amp;$B55,Database!$1:$1048576,18,FALSE)</f>
        <v>12.396694214876032</v>
      </c>
      <c r="U55" s="128">
        <f>VLOOKUP($B$9&amp;"-"&amp;$B55,Database!$1:$1048576,19,FALSE)</f>
        <v>6.8965517241379306</v>
      </c>
      <c r="V55" s="128">
        <f>VLOOKUP($B$9&amp;"-"&amp;$B55,Database!$1:$1048576,20,FALSE)</f>
        <v>36.931818181818173</v>
      </c>
      <c r="W55" s="128">
        <f>VLOOKUP($B$9&amp;"-"&amp;$B55,Database!$1:$1048576,21,FALSE)</f>
        <v>5.8109504132231393</v>
      </c>
      <c r="X55" s="128">
        <f>VLOOKUP($B$9&amp;"-"&amp;$B55,Database!$1:$1048576,22,FALSE)</f>
        <v>39.449896694214878</v>
      </c>
      <c r="Y55" s="128">
        <f>VLOOKUP($B$9&amp;"-"&amp;$B55,Database!$1:$1048576,23,FALSE)</f>
        <v>10.098140495867769</v>
      </c>
      <c r="Z55" s="112"/>
      <c r="AA55" s="128">
        <f>VLOOKUP($B$9&amp;"-"&amp;$B55,Database!$1:$1048576,24,FALSE)</f>
        <v>0.97349918875067665</v>
      </c>
      <c r="AB55" s="128">
        <f>VLOOKUP($B$9&amp;"-"&amp;$B55,Database!$1:$1048576,25,FALSE)</f>
        <v>5.1379123850730117</v>
      </c>
      <c r="AC55" s="107"/>
      <c r="AD55" s="129">
        <f>VLOOKUP($B$9&amp;"-"&amp;$B55,Database!$1:$1048576,26,FALSE)</f>
        <v>6.9767441860465115E-2</v>
      </c>
      <c r="AE55" s="129">
        <f>VLOOKUP($B$9&amp;"-"&amp;$B55,Database!$1:$1048576,27,FALSE)</f>
        <v>0.15116279069767441</v>
      </c>
      <c r="AF55" s="129">
        <f>VLOOKUP($B$9&amp;"-"&amp;$B55,Database!$1:$1048576,28,FALSE)</f>
        <v>6.9767441860465115E-2</v>
      </c>
      <c r="AG55" s="129">
        <f>VLOOKUP($B$9&amp;"-"&amp;$B55,Database!$1:$1048576,29,FALSE)</f>
        <v>1.1627906976744186E-2</v>
      </c>
      <c r="AH55" s="129">
        <f>VLOOKUP($B$9&amp;"-"&amp;$B55,Database!$1:$1048576,30,FALSE)</f>
        <v>1.1627906976744186E-2</v>
      </c>
      <c r="AI55" s="129">
        <f>VLOOKUP($B$9&amp;"-"&amp;$B55,Database!$1:$1048576,31,FALSE)</f>
        <v>0</v>
      </c>
      <c r="AJ55" s="130"/>
      <c r="AK55" s="129">
        <f>VLOOKUP($B$9&amp;"-"&amp;$B55,Database!$1:$1048576,32,FALSE)</f>
        <v>0.12643678160919541</v>
      </c>
      <c r="AL55" s="129">
        <f>VLOOKUP($B$9&amp;"-"&amp;$B55,Database!$1:$1048576,33,FALSE)</f>
        <v>0.14942528735632185</v>
      </c>
      <c r="AM55" s="129">
        <f>VLOOKUP($B$9&amp;"-"&amp;$B55,Database!$1:$1048576,34,FALSE)</f>
        <v>2.2988505747126436E-2</v>
      </c>
      <c r="AN55" s="129">
        <f>VLOOKUP($B$9&amp;"-"&amp;$B55,Database!$1:$1048576,35,FALSE)</f>
        <v>3.4482758620689655E-2</v>
      </c>
      <c r="AO55" s="129">
        <f>VLOOKUP($B$9&amp;"-"&amp;$B55,Database!$1:$1048576,36,FALSE)</f>
        <v>2.2988505747126436E-2</v>
      </c>
      <c r="AP55" s="129">
        <f>VLOOKUP($B$9&amp;"-"&amp;$B55,Database!$1:$1048576,37,FALSE)</f>
        <v>1.1494252873563218E-2</v>
      </c>
      <c r="AQ55" s="103"/>
      <c r="AR55" s="129">
        <f>VLOOKUP($B$9&amp;"-"&amp;$B55,Database!$1:$1048576,38,FALSE)</f>
        <v>0.10344827586206896</v>
      </c>
      <c r="AS55" s="129">
        <f>VLOOKUP($B$9&amp;"-"&amp;$B55,Database!$1:$1048576,39,FALSE)</f>
        <v>0.10344827586206896</v>
      </c>
      <c r="AT55" s="129">
        <f>VLOOKUP($B$9&amp;"-"&amp;$B55,Database!$1:$1048576,40,FALSE)</f>
        <v>3.4482758620689655E-2</v>
      </c>
      <c r="AU55" s="129">
        <f>VLOOKUP($B$9&amp;"-"&amp;$B55,Database!$1:$1048576,41,FALSE)</f>
        <v>3.4482758620689655E-2</v>
      </c>
      <c r="AV55" s="129">
        <f>VLOOKUP($B$9&amp;"-"&amp;$B55,Database!$1:$1048576,42,FALSE)</f>
        <v>2.2988505747126436E-2</v>
      </c>
      <c r="AW55" s="129">
        <f>VLOOKUP($B$9&amp;"-"&amp;$B55,Database!$1:$1048576,43,FALSE)</f>
        <v>1.1494252873563218E-2</v>
      </c>
      <c r="AX55" s="103"/>
      <c r="AY55" s="129">
        <f>VLOOKUP($B$9&amp;"-"&amp;$B55,Database!$1:$1048576,44,FALSE)</f>
        <v>0.13793103448275862</v>
      </c>
      <c r="AZ55" s="129">
        <f>VLOOKUP($B$9&amp;"-"&amp;$B55,Database!$1:$1048576,45,FALSE)</f>
        <v>0.16091954022988506</v>
      </c>
      <c r="BA55" s="129">
        <f>VLOOKUP($B$9&amp;"-"&amp;$B55,Database!$1:$1048576,46,FALSE)</f>
        <v>1.1494252873563218E-2</v>
      </c>
      <c r="BB55" s="129">
        <f>VLOOKUP($B$9&amp;"-"&amp;$B55,Database!$1:$1048576,47,FALSE)</f>
        <v>2.2988505747126436E-2</v>
      </c>
      <c r="BC55" s="129">
        <f>VLOOKUP($B$9&amp;"-"&amp;$B55,Database!$1:$1048576,48,FALSE)</f>
        <v>1.1494252873563218E-2</v>
      </c>
      <c r="BD55" s="129">
        <f>VLOOKUP($B$9&amp;"-"&amp;$B55,Database!$1:$1048576,49,FALSE)</f>
        <v>1.1494252873563218E-2</v>
      </c>
      <c r="BE55" s="130"/>
      <c r="BF55" s="129">
        <f>VLOOKUP($B$9&amp;"-"&amp;$B55,Database!$1:$1048576,50,FALSE)</f>
        <v>9.3023255813953487E-2</v>
      </c>
      <c r="BG55" s="129">
        <f>VLOOKUP($B$9&amp;"-"&amp;$B55,Database!$1:$1048576,51,FALSE)</f>
        <v>9.3023255813953487E-2</v>
      </c>
      <c r="BH55" s="129">
        <f>VLOOKUP($B$9&amp;"-"&amp;$B55,Database!$1:$1048576,52,FALSE)</f>
        <v>3.4883720930232558E-2</v>
      </c>
      <c r="BI55" s="129">
        <f>VLOOKUP($B$9&amp;"-"&amp;$B55,Database!$1:$1048576,53,FALSE)</f>
        <v>2.3255813953488372E-2</v>
      </c>
      <c r="BJ55" s="129">
        <f>VLOOKUP($B$9&amp;"-"&amp;$B55,Database!$1:$1048576,54,FALSE)</f>
        <v>3.4883720930232558E-2</v>
      </c>
      <c r="BK55" s="129">
        <f>VLOOKUP($B$9&amp;"-"&amp;$B55,Database!$1:$1048576,55,FALSE)</f>
        <v>1.1627906976744186E-2</v>
      </c>
    </row>
    <row r="56" spans="2:63">
      <c r="B56" s="124">
        <v>44986</v>
      </c>
      <c r="D56" s="125">
        <f>VLOOKUP($B$9&amp;"-"&amp;$B56,Database!$1:$1048576,10,FALSE)</f>
        <v>123.63274731577198</v>
      </c>
      <c r="E56" s="84"/>
      <c r="F56" s="127">
        <f>VLOOKUP($B$9&amp;"-"&amp;$B56,Database!$1:$1048576,4,FALSE)</f>
        <v>37.771177685950413</v>
      </c>
      <c r="G56" s="127">
        <f>VLOOKUP($B$9&amp;"-"&amp;$B56,Database!$1:$1048576,5,FALSE)</f>
        <v>18.02802676429744</v>
      </c>
      <c r="H56" s="127">
        <f>VLOOKUP($B$9&amp;"-"&amp;$B56,Database!$1:$1048576,6,FALSE)</f>
        <v>-21.474561292766065</v>
      </c>
      <c r="I56" s="127">
        <f>VLOOKUP($B$9&amp;"-"&amp;$B56,Database!$1:$1048576,7,FALSE)</f>
        <v>12.233303875773263</v>
      </c>
      <c r="J56" s="127">
        <f>VLOOKUP($B$9&amp;"-"&amp;$B56,Database!$1:$1048576,8,FALSE)</f>
        <v>53.904082441537845</v>
      </c>
      <c r="K56" s="127">
        <f>VLOOKUP($B$9&amp;"-"&amp;$B56,Database!$1:$1048576,9,FALSE)</f>
        <v>-21.072796934865902</v>
      </c>
      <c r="L56" s="112"/>
      <c r="M56" s="128">
        <f>VLOOKUP($B$9&amp;"-"&amp;$B56,Database!$1:$1048576,12,FALSE)</f>
        <v>16.664562555232926</v>
      </c>
      <c r="N56" s="128">
        <f>VLOOKUP($B$9&amp;"-"&amp;$B56,Database!$1:$1048576,13,FALSE)</f>
        <v>-4.2277711718853217</v>
      </c>
      <c r="O56" s="128">
        <f>VLOOKUP($B$9&amp;"-"&amp;$B56,Database!$1:$1048576,14,FALSE)</f>
        <v>11.375346809353944</v>
      </c>
      <c r="P56" s="128">
        <f>VLOOKUP($B$9&amp;"-"&amp;$B56,Database!$1:$1048576,15,FALSE)</f>
        <v>2.0081913066455277</v>
      </c>
      <c r="Q56" s="128">
        <f>VLOOKUP($B$9&amp;"-"&amp;$B56,Database!$1:$1048576,16,FALSE)</f>
        <v>38.946280991735541</v>
      </c>
      <c r="R56" s="128">
        <f>VLOOKUP($B$9&amp;"-"&amp;$B56,Database!$1:$1048576,17,FALSE)</f>
        <v>8.0327652265821108</v>
      </c>
      <c r="S56" s="112"/>
      <c r="T56" s="128">
        <f>VLOOKUP($B$9&amp;"-"&amp;$B56,Database!$1:$1048576,18,FALSE)</f>
        <v>8.651859504132231</v>
      </c>
      <c r="U56" s="128">
        <f>VLOOKUP($B$9&amp;"-"&amp;$B56,Database!$1:$1048576,19,FALSE)</f>
        <v>-0.78420767982693484</v>
      </c>
      <c r="V56" s="128">
        <f>VLOOKUP($B$9&amp;"-"&amp;$B56,Database!$1:$1048576,20,FALSE)</f>
        <v>28.486394557823129</v>
      </c>
      <c r="W56" s="128">
        <f>VLOOKUP($B$9&amp;"-"&amp;$B56,Database!$1:$1048576,21,FALSE)</f>
        <v>5.8131853613423177</v>
      </c>
      <c r="X56" s="128">
        <f>VLOOKUP($B$9&amp;"-"&amp;$B56,Database!$1:$1048576,22,FALSE)</f>
        <v>48.883604174924024</v>
      </c>
      <c r="Y56" s="128">
        <f>VLOOKUP($B$9&amp;"-"&amp;$B56,Database!$1:$1048576,23,FALSE)</f>
        <v>18.020874620161187</v>
      </c>
      <c r="Z56" s="112"/>
      <c r="AA56" s="128">
        <f>VLOOKUP($B$9&amp;"-"&amp;$B56,Database!$1:$1048576,24,FALSE)</f>
        <v>4.8090897080195534</v>
      </c>
      <c r="AB56" s="128">
        <f>VLOOKUP($B$9&amp;"-"&amp;$B56,Database!$1:$1048576,25,FALSE)</f>
        <v>8.4555423437706452</v>
      </c>
      <c r="AC56" s="107"/>
      <c r="AD56" s="129">
        <f>VLOOKUP($B$9&amp;"-"&amp;$B56,Database!$1:$1048576,26,FALSE)</f>
        <v>0</v>
      </c>
      <c r="AE56" s="129">
        <f>VLOOKUP($B$9&amp;"-"&amp;$B56,Database!$1:$1048576,27,FALSE)</f>
        <v>0</v>
      </c>
      <c r="AF56" s="129">
        <f>VLOOKUP($B$9&amp;"-"&amp;$B56,Database!$1:$1048576,28,FALSE)</f>
        <v>0</v>
      </c>
      <c r="AG56" s="129">
        <f>VLOOKUP($B$9&amp;"-"&amp;$B56,Database!$1:$1048576,29,FALSE)</f>
        <v>0</v>
      </c>
      <c r="AH56" s="129">
        <f>VLOOKUP($B$9&amp;"-"&amp;$B56,Database!$1:$1048576,30,FALSE)</f>
        <v>0</v>
      </c>
      <c r="AI56" s="129">
        <f>VLOOKUP($B$9&amp;"-"&amp;$B56,Database!$1:$1048576,31,FALSE)</f>
        <v>0</v>
      </c>
      <c r="AJ56" s="130"/>
      <c r="AK56" s="129">
        <f>VLOOKUP($B$9&amp;"-"&amp;$B56,Database!$1:$1048576,32,FALSE)</f>
        <v>0</v>
      </c>
      <c r="AL56" s="129">
        <f>VLOOKUP($B$9&amp;"-"&amp;$B56,Database!$1:$1048576,33,FALSE)</f>
        <v>0</v>
      </c>
      <c r="AM56" s="129">
        <f>VLOOKUP($B$9&amp;"-"&amp;$B56,Database!$1:$1048576,34,FALSE)</f>
        <v>0</v>
      </c>
      <c r="AN56" s="129">
        <f>VLOOKUP($B$9&amp;"-"&amp;$B56,Database!$1:$1048576,35,FALSE)</f>
        <v>0</v>
      </c>
      <c r="AO56" s="129">
        <f>VLOOKUP($B$9&amp;"-"&amp;$B56,Database!$1:$1048576,36,FALSE)</f>
        <v>0</v>
      </c>
      <c r="AP56" s="129">
        <f>VLOOKUP($B$9&amp;"-"&amp;$B56,Database!$1:$1048576,37,FALSE)</f>
        <v>0</v>
      </c>
      <c r="AQ56" s="103"/>
      <c r="AR56" s="129">
        <f>VLOOKUP($B$9&amp;"-"&amp;$B56,Database!$1:$1048576,38,FALSE)</f>
        <v>0</v>
      </c>
      <c r="AS56" s="129">
        <f>VLOOKUP($B$9&amp;"-"&amp;$B56,Database!$1:$1048576,39,FALSE)</f>
        <v>0</v>
      </c>
      <c r="AT56" s="129">
        <f>VLOOKUP($B$9&amp;"-"&amp;$B56,Database!$1:$1048576,40,FALSE)</f>
        <v>0</v>
      </c>
      <c r="AU56" s="129">
        <f>VLOOKUP($B$9&amp;"-"&amp;$B56,Database!$1:$1048576,41,FALSE)</f>
        <v>0</v>
      </c>
      <c r="AV56" s="129">
        <f>VLOOKUP($B$9&amp;"-"&amp;$B56,Database!$1:$1048576,42,FALSE)</f>
        <v>0</v>
      </c>
      <c r="AW56" s="129">
        <f>VLOOKUP($B$9&amp;"-"&amp;$B56,Database!$1:$1048576,43,FALSE)</f>
        <v>0</v>
      </c>
      <c r="AX56" s="103"/>
      <c r="AY56" s="129">
        <f>VLOOKUP($B$9&amp;"-"&amp;$B56,Database!$1:$1048576,44,FALSE)</f>
        <v>0</v>
      </c>
      <c r="AZ56" s="129">
        <f>VLOOKUP($B$9&amp;"-"&amp;$B56,Database!$1:$1048576,45,FALSE)</f>
        <v>0</v>
      </c>
      <c r="BA56" s="129">
        <f>VLOOKUP($B$9&amp;"-"&amp;$B56,Database!$1:$1048576,46,FALSE)</f>
        <v>0</v>
      </c>
      <c r="BB56" s="129">
        <f>VLOOKUP($B$9&amp;"-"&amp;$B56,Database!$1:$1048576,47,FALSE)</f>
        <v>0</v>
      </c>
      <c r="BC56" s="129">
        <f>VLOOKUP($B$9&amp;"-"&amp;$B56,Database!$1:$1048576,48,FALSE)</f>
        <v>0</v>
      </c>
      <c r="BD56" s="129">
        <f>VLOOKUP($B$9&amp;"-"&amp;$B56,Database!$1:$1048576,49,FALSE)</f>
        <v>0</v>
      </c>
      <c r="BE56" s="130"/>
      <c r="BF56" s="129">
        <f>VLOOKUP($B$9&amp;"-"&amp;$B56,Database!$1:$1048576,50,FALSE)</f>
        <v>0</v>
      </c>
      <c r="BG56" s="129">
        <f>VLOOKUP($B$9&amp;"-"&amp;$B56,Database!$1:$1048576,51,FALSE)</f>
        <v>0</v>
      </c>
      <c r="BH56" s="129">
        <f>VLOOKUP($B$9&amp;"-"&amp;$B56,Database!$1:$1048576,52,FALSE)</f>
        <v>0</v>
      </c>
      <c r="BI56" s="129">
        <f>VLOOKUP($B$9&amp;"-"&amp;$B56,Database!$1:$1048576,53,FALSE)</f>
        <v>0</v>
      </c>
      <c r="BJ56" s="129">
        <f>VLOOKUP($B$9&amp;"-"&amp;$B56,Database!$1:$1048576,54,FALSE)</f>
        <v>0</v>
      </c>
      <c r="BK56" s="129">
        <f>VLOOKUP($B$9&amp;"-"&amp;$B56,Database!$1:$1048576,55,FALSE)</f>
        <v>0</v>
      </c>
    </row>
    <row r="57" spans="2:63">
      <c r="B57" s="124">
        <v>45078</v>
      </c>
      <c r="D57" s="125">
        <f>VLOOKUP($B$9&amp;"-"&amp;$B57,Database!$1:$1048576,10,FALSE)</f>
        <v>133.0858743497399</v>
      </c>
      <c r="E57" s="84"/>
      <c r="F57" s="127">
        <f>VLOOKUP($B$9&amp;"-"&amp;$B57,Database!$1:$1048576,4,FALSE)</f>
        <v>51.47999999999999</v>
      </c>
      <c r="G57" s="127">
        <f>VLOOKUP($B$9&amp;"-"&amp;$B57,Database!$1:$1048576,5,FALSE)</f>
        <v>23.990772779700116</v>
      </c>
      <c r="H57" s="127">
        <f>VLOOKUP($B$9&amp;"-"&amp;$B57,Database!$1:$1048576,6,FALSE)</f>
        <v>-11.879999999999997</v>
      </c>
      <c r="I57" s="127">
        <f>VLOOKUP($B$9&amp;"-"&amp;$B57,Database!$1:$1048576,7,FALSE)</f>
        <v>24.60592079969242</v>
      </c>
      <c r="J57" s="127">
        <f>VLOOKUP($B$9&amp;"-"&amp;$B57,Database!$1:$1048576,8,FALSE)</f>
        <v>41</v>
      </c>
      <c r="K57" s="127">
        <f>VLOOKUP($B$9&amp;"-"&amp;$B57,Database!$1:$1048576,9,FALSE)</f>
        <v>-18.658892128279884</v>
      </c>
      <c r="L57" s="112"/>
      <c r="M57" s="128">
        <f>VLOOKUP($B$9&amp;"-"&amp;$B57,Database!$1:$1048576,12,FALSE)</f>
        <v>45.213379469434834</v>
      </c>
      <c r="N57" s="128">
        <f>VLOOKUP($B$9&amp;"-"&amp;$B57,Database!$1:$1048576,13,FALSE)</f>
        <v>-4.8000000000000007</v>
      </c>
      <c r="O57" s="128">
        <f>VLOOKUP($B$9&amp;"-"&amp;$B57,Database!$1:$1048576,14,FALSE)</f>
        <v>26.880000000000003</v>
      </c>
      <c r="P57" s="128">
        <f>VLOOKUP($B$9&amp;"-"&amp;$B57,Database!$1:$1048576,15,FALSE)</f>
        <v>7.0000000000000009</v>
      </c>
      <c r="Q57" s="128">
        <f>VLOOKUP($B$9&amp;"-"&amp;$B57,Database!$1:$1048576,16,FALSE)</f>
        <v>25.6</v>
      </c>
      <c r="R57" s="128">
        <f>VLOOKUP($B$9&amp;"-"&amp;$B57,Database!$1:$1048576,17,FALSE)</f>
        <v>15.080000000000002</v>
      </c>
      <c r="S57" s="112"/>
      <c r="T57" s="128">
        <f>VLOOKUP($B$9&amp;"-"&amp;$B57,Database!$1:$1048576,18,FALSE)</f>
        <v>12.302960399846214</v>
      </c>
      <c r="U57" s="128">
        <f>VLOOKUP($B$9&amp;"-"&amp;$B57,Database!$1:$1048576,19,FALSE)</f>
        <v>-2.319999999999999</v>
      </c>
      <c r="V57" s="128">
        <f>VLOOKUP($B$9&amp;"-"&amp;$B57,Database!$1:$1048576,20,FALSE)</f>
        <v>40.319999999999993</v>
      </c>
      <c r="W57" s="128">
        <f>VLOOKUP($B$9&amp;"-"&amp;$B57,Database!$1:$1048576,21,FALSE)</f>
        <v>5.9999999999999982</v>
      </c>
      <c r="X57" s="128">
        <f>VLOOKUP($B$9&amp;"-"&amp;$B57,Database!$1:$1048576,22,FALSE)</f>
        <v>30.8</v>
      </c>
      <c r="Y57" s="128">
        <f>VLOOKUP($B$9&amp;"-"&amp;$B57,Database!$1:$1048576,23,FALSE)</f>
        <v>14.959999999999997</v>
      </c>
      <c r="Z57" s="112"/>
      <c r="AA57" s="128">
        <f>VLOOKUP($B$9&amp;"-"&amp;$B57,Database!$1:$1048576,24,FALSE)</f>
        <v>1.4993752603082053</v>
      </c>
      <c r="AB57" s="128">
        <f>VLOOKUP($B$9&amp;"-"&amp;$B57,Database!$1:$1048576,25,FALSE)</f>
        <v>7.8717201166180768</v>
      </c>
      <c r="AC57" s="107"/>
      <c r="AD57" s="129">
        <f>VLOOKUP($B$9&amp;"-"&amp;$B57,Database!$1:$1048576,26,FALSE)</f>
        <v>0</v>
      </c>
      <c r="AE57" s="129">
        <f>VLOOKUP($B$9&amp;"-"&amp;$B57,Database!$1:$1048576,27,FALSE)</f>
        <v>0</v>
      </c>
      <c r="AF57" s="129">
        <f>VLOOKUP($B$9&amp;"-"&amp;$B57,Database!$1:$1048576,28,FALSE)</f>
        <v>0</v>
      </c>
      <c r="AG57" s="129">
        <f>VLOOKUP($B$9&amp;"-"&amp;$B57,Database!$1:$1048576,29,FALSE)</f>
        <v>0</v>
      </c>
      <c r="AH57" s="129">
        <f>VLOOKUP($B$9&amp;"-"&amp;$B57,Database!$1:$1048576,30,FALSE)</f>
        <v>0</v>
      </c>
      <c r="AI57" s="129">
        <f>VLOOKUP($B$9&amp;"-"&amp;$B57,Database!$1:$1048576,31,FALSE)</f>
        <v>0</v>
      </c>
      <c r="AJ57" s="130"/>
      <c r="AK57" s="129">
        <f>VLOOKUP($B$9&amp;"-"&amp;$B57,Database!$1:$1048576,32,FALSE)</f>
        <v>0</v>
      </c>
      <c r="AL57" s="129">
        <f>VLOOKUP($B$9&amp;"-"&amp;$B57,Database!$1:$1048576,33,FALSE)</f>
        <v>0</v>
      </c>
      <c r="AM57" s="129">
        <f>VLOOKUP($B$9&amp;"-"&amp;$B57,Database!$1:$1048576,34,FALSE)</f>
        <v>0</v>
      </c>
      <c r="AN57" s="129">
        <f>VLOOKUP($B$9&amp;"-"&amp;$B57,Database!$1:$1048576,35,FALSE)</f>
        <v>0</v>
      </c>
      <c r="AO57" s="129">
        <f>VLOOKUP($B$9&amp;"-"&amp;$B57,Database!$1:$1048576,36,FALSE)</f>
        <v>0</v>
      </c>
      <c r="AP57" s="129">
        <f>VLOOKUP($B$9&amp;"-"&amp;$B57,Database!$1:$1048576,37,FALSE)</f>
        <v>0</v>
      </c>
      <c r="AQ57" s="103"/>
      <c r="AR57" s="129">
        <f>VLOOKUP($B$9&amp;"-"&amp;$B57,Database!$1:$1048576,38,FALSE)</f>
        <v>0</v>
      </c>
      <c r="AS57" s="129">
        <f>VLOOKUP($B$9&amp;"-"&amp;$B57,Database!$1:$1048576,39,FALSE)</f>
        <v>0</v>
      </c>
      <c r="AT57" s="129">
        <f>VLOOKUP($B$9&amp;"-"&amp;$B57,Database!$1:$1048576,40,FALSE)</f>
        <v>0</v>
      </c>
      <c r="AU57" s="129">
        <f>VLOOKUP($B$9&amp;"-"&amp;$B57,Database!$1:$1048576,41,FALSE)</f>
        <v>0</v>
      </c>
      <c r="AV57" s="129">
        <f>VLOOKUP($B$9&amp;"-"&amp;$B57,Database!$1:$1048576,42,FALSE)</f>
        <v>0</v>
      </c>
      <c r="AW57" s="129">
        <f>VLOOKUP($B$9&amp;"-"&amp;$B57,Database!$1:$1048576,43,FALSE)</f>
        <v>0</v>
      </c>
      <c r="AX57" s="103"/>
      <c r="AY57" s="129">
        <f>VLOOKUP($B$9&amp;"-"&amp;$B57,Database!$1:$1048576,44,FALSE)</f>
        <v>0</v>
      </c>
      <c r="AZ57" s="129">
        <f>VLOOKUP($B$9&amp;"-"&amp;$B57,Database!$1:$1048576,45,FALSE)</f>
        <v>0</v>
      </c>
      <c r="BA57" s="129">
        <f>VLOOKUP($B$9&amp;"-"&amp;$B57,Database!$1:$1048576,46,FALSE)</f>
        <v>0</v>
      </c>
      <c r="BB57" s="129">
        <f>VLOOKUP($B$9&amp;"-"&amp;$B57,Database!$1:$1048576,47,FALSE)</f>
        <v>0</v>
      </c>
      <c r="BC57" s="129">
        <f>VLOOKUP($B$9&amp;"-"&amp;$B57,Database!$1:$1048576,48,FALSE)</f>
        <v>0</v>
      </c>
      <c r="BD57" s="129">
        <f>VLOOKUP($B$9&amp;"-"&amp;$B57,Database!$1:$1048576,49,FALSE)</f>
        <v>0</v>
      </c>
      <c r="BE57" s="130"/>
      <c r="BF57" s="129">
        <f>VLOOKUP($B$9&amp;"-"&amp;$B57,Database!$1:$1048576,50,FALSE)</f>
        <v>0</v>
      </c>
      <c r="BG57" s="129">
        <f>VLOOKUP($B$9&amp;"-"&amp;$B57,Database!$1:$1048576,51,FALSE)</f>
        <v>0</v>
      </c>
      <c r="BH57" s="129">
        <f>VLOOKUP($B$9&amp;"-"&amp;$B57,Database!$1:$1048576,52,FALSE)</f>
        <v>0</v>
      </c>
      <c r="BI57" s="129">
        <f>VLOOKUP($B$9&amp;"-"&amp;$B57,Database!$1:$1048576,53,FALSE)</f>
        <v>0</v>
      </c>
      <c r="BJ57" s="129">
        <f>VLOOKUP($B$9&amp;"-"&amp;$B57,Database!$1:$1048576,54,FALSE)</f>
        <v>0</v>
      </c>
      <c r="BK57" s="129">
        <f>VLOOKUP($B$9&amp;"-"&amp;$B57,Database!$1:$1048576,55,FALSE)</f>
        <v>0</v>
      </c>
    </row>
    <row r="58" spans="2:63">
      <c r="B58" s="124">
        <v>45170</v>
      </c>
      <c r="D58" s="125">
        <f>VLOOKUP($B$9&amp;"-"&amp;$B58,Database!$1:$1048576,10,FALSE)</f>
        <v>131.48190869133214</v>
      </c>
      <c r="E58" s="84"/>
      <c r="F58" s="127">
        <f>VLOOKUP($B$9&amp;"-"&amp;$B58,Database!$1:$1048576,4,FALSE)</f>
        <v>46.158555249464342</v>
      </c>
      <c r="G58" s="127">
        <f>VLOOKUP($B$9&amp;"-"&amp;$B58,Database!$1:$1048576,5,FALSE)</f>
        <v>27.425772880318338</v>
      </c>
      <c r="H58" s="127">
        <f>VLOOKUP($B$9&amp;"-"&amp;$B58,Database!$1:$1048576,6,FALSE)</f>
        <v>-8.9025406080799687</v>
      </c>
      <c r="I58" s="127">
        <f>VLOOKUP($B$9&amp;"-"&amp;$B58,Database!$1:$1048576,7,FALSE)</f>
        <v>15.36</v>
      </c>
      <c r="J58" s="127">
        <f>VLOOKUP($B$9&amp;"-"&amp;$B58,Database!$1:$1048576,8,FALSE)</f>
        <v>-4.95</v>
      </c>
      <c r="K58" s="127">
        <f>VLOOKUP($B$9&amp;"-"&amp;$B58,Database!$1:$1048576,9,FALSE)</f>
        <v>-4.846423636943352</v>
      </c>
      <c r="L58" s="112"/>
      <c r="M58" s="128">
        <f>VLOOKUP($B$9&amp;"-"&amp;$B58,Database!$1:$1048576,12,FALSE)</f>
        <v>61.640982923781749</v>
      </c>
      <c r="N58" s="128">
        <f>VLOOKUP($B$9&amp;"-"&amp;$B58,Database!$1:$1048576,13,FALSE)</f>
        <v>-8.1632653061224492</v>
      </c>
      <c r="O58" s="128">
        <f>VLOOKUP($B$9&amp;"-"&amp;$B58,Database!$1:$1048576,14,FALSE)</f>
        <v>26.5722615576843</v>
      </c>
      <c r="P58" s="128">
        <f>VLOOKUP($B$9&amp;"-"&amp;$B58,Database!$1:$1048576,15,FALSE)</f>
        <v>-3.4009990434690192</v>
      </c>
      <c r="Q58" s="128">
        <f>VLOOKUP($B$9&amp;"-"&amp;$B58,Database!$1:$1048576,16,FALSE)</f>
        <v>44.808162397704322</v>
      </c>
      <c r="R58" s="128">
        <f>VLOOKUP($B$9&amp;"-"&amp;$B58,Database!$1:$1048576,17,FALSE)</f>
        <v>12.753746413008818</v>
      </c>
      <c r="S58" s="112"/>
      <c r="T58" s="128">
        <f>VLOOKUP($B$9&amp;"-"&amp;$B58,Database!$1:$1048576,18,FALSE)</f>
        <v>20.9366391184573</v>
      </c>
      <c r="U58" s="128">
        <f>VLOOKUP($B$9&amp;"-"&amp;$B58,Database!$1:$1048576,19,FALSE)</f>
        <v>-3.4722222222222214</v>
      </c>
      <c r="V58" s="128">
        <f>VLOOKUP($B$9&amp;"-"&amp;$B58,Database!$1:$1048576,20,FALSE)</f>
        <v>41.66223828249548</v>
      </c>
      <c r="W58" s="128">
        <f>VLOOKUP($B$9&amp;"-"&amp;$B58,Database!$1:$1048576,21,FALSE)</f>
        <v>0.59678819444444398</v>
      </c>
      <c r="X58" s="128">
        <f>VLOOKUP($B$9&amp;"-"&amp;$B58,Database!$1:$1048576,22,FALSE)</f>
        <v>51.397598044425557</v>
      </c>
      <c r="Y58" s="128">
        <f>VLOOKUP($B$9&amp;"-"&amp;$B58,Database!$1:$1048576,23,FALSE)</f>
        <v>17.87109375</v>
      </c>
      <c r="Z58" s="112"/>
      <c r="AA58" s="128">
        <f>VLOOKUP($B$9&amp;"-"&amp;$B58,Database!$1:$1048576,24,FALSE)</f>
        <v>1.8614958448753467</v>
      </c>
      <c r="AB58" s="128">
        <f>VLOOKUP($B$9&amp;"-"&amp;$B58,Database!$1:$1048576,25,FALSE)</f>
        <v>6.665912177455863</v>
      </c>
      <c r="AC58" s="107"/>
      <c r="AD58" s="129">
        <f>VLOOKUP($B$9&amp;"-"&amp;$B58,Database!$1:$1048576,26,FALSE)</f>
        <v>0</v>
      </c>
      <c r="AE58" s="129">
        <f>VLOOKUP($B$9&amp;"-"&amp;$B58,Database!$1:$1048576,27,FALSE)</f>
        <v>0</v>
      </c>
      <c r="AF58" s="129">
        <f>VLOOKUP($B$9&amp;"-"&amp;$B58,Database!$1:$1048576,28,FALSE)</f>
        <v>0</v>
      </c>
      <c r="AG58" s="129">
        <f>VLOOKUP($B$9&amp;"-"&amp;$B58,Database!$1:$1048576,29,FALSE)</f>
        <v>0</v>
      </c>
      <c r="AH58" s="129">
        <f>VLOOKUP($B$9&amp;"-"&amp;$B58,Database!$1:$1048576,30,FALSE)</f>
        <v>0</v>
      </c>
      <c r="AI58" s="129">
        <f>VLOOKUP($B$9&amp;"-"&amp;$B58,Database!$1:$1048576,31,FALSE)</f>
        <v>0</v>
      </c>
      <c r="AJ58" s="130"/>
      <c r="AK58" s="129">
        <f>VLOOKUP($B$9&amp;"-"&amp;$B58,Database!$1:$1048576,32,FALSE)</f>
        <v>0</v>
      </c>
      <c r="AL58" s="129">
        <f>VLOOKUP($B$9&amp;"-"&amp;$B58,Database!$1:$1048576,33,FALSE)</f>
        <v>0</v>
      </c>
      <c r="AM58" s="129">
        <f>VLOOKUP($B$9&amp;"-"&amp;$B58,Database!$1:$1048576,34,FALSE)</f>
        <v>0</v>
      </c>
      <c r="AN58" s="129">
        <f>VLOOKUP($B$9&amp;"-"&amp;$B58,Database!$1:$1048576,35,FALSE)</f>
        <v>0</v>
      </c>
      <c r="AO58" s="129">
        <f>VLOOKUP($B$9&amp;"-"&amp;$B58,Database!$1:$1048576,36,FALSE)</f>
        <v>0</v>
      </c>
      <c r="AP58" s="129">
        <f>VLOOKUP($B$9&amp;"-"&amp;$B58,Database!$1:$1048576,37,FALSE)</f>
        <v>0</v>
      </c>
      <c r="AQ58" s="103"/>
      <c r="AR58" s="129">
        <f>VLOOKUP($B$9&amp;"-"&amp;$B58,Database!$1:$1048576,38,FALSE)</f>
        <v>0</v>
      </c>
      <c r="AS58" s="129">
        <f>VLOOKUP($B$9&amp;"-"&amp;$B58,Database!$1:$1048576,39,FALSE)</f>
        <v>0</v>
      </c>
      <c r="AT58" s="129">
        <f>VLOOKUP($B$9&amp;"-"&amp;$B58,Database!$1:$1048576,40,FALSE)</f>
        <v>0</v>
      </c>
      <c r="AU58" s="129">
        <f>VLOOKUP($B$9&amp;"-"&amp;$B58,Database!$1:$1048576,41,FALSE)</f>
        <v>0</v>
      </c>
      <c r="AV58" s="129">
        <f>VLOOKUP($B$9&amp;"-"&amp;$B58,Database!$1:$1048576,42,FALSE)</f>
        <v>0</v>
      </c>
      <c r="AW58" s="129">
        <f>VLOOKUP($B$9&amp;"-"&amp;$B58,Database!$1:$1048576,43,FALSE)</f>
        <v>0</v>
      </c>
      <c r="AX58" s="103"/>
      <c r="AY58" s="129">
        <f>VLOOKUP($B$9&amp;"-"&amp;$B58,Database!$1:$1048576,44,FALSE)</f>
        <v>0</v>
      </c>
      <c r="AZ58" s="129">
        <f>VLOOKUP($B$9&amp;"-"&amp;$B58,Database!$1:$1048576,45,FALSE)</f>
        <v>0</v>
      </c>
      <c r="BA58" s="129">
        <f>VLOOKUP($B$9&amp;"-"&amp;$B58,Database!$1:$1048576,46,FALSE)</f>
        <v>0</v>
      </c>
      <c r="BB58" s="129">
        <f>VLOOKUP($B$9&amp;"-"&amp;$B58,Database!$1:$1048576,47,FALSE)</f>
        <v>0</v>
      </c>
      <c r="BC58" s="129">
        <f>VLOOKUP($B$9&amp;"-"&amp;$B58,Database!$1:$1048576,48,FALSE)</f>
        <v>0</v>
      </c>
      <c r="BD58" s="129">
        <f>VLOOKUP($B$9&amp;"-"&amp;$B58,Database!$1:$1048576,49,FALSE)</f>
        <v>0</v>
      </c>
      <c r="BE58" s="130"/>
      <c r="BF58" s="129">
        <f>VLOOKUP($B$9&amp;"-"&amp;$B58,Database!$1:$1048576,50,FALSE)</f>
        <v>0</v>
      </c>
      <c r="BG58" s="129">
        <f>VLOOKUP($B$9&amp;"-"&amp;$B58,Database!$1:$1048576,51,FALSE)</f>
        <v>0</v>
      </c>
      <c r="BH58" s="129">
        <f>VLOOKUP($B$9&amp;"-"&amp;$B58,Database!$1:$1048576,52,FALSE)</f>
        <v>0</v>
      </c>
      <c r="BI58" s="129">
        <f>VLOOKUP($B$9&amp;"-"&amp;$B58,Database!$1:$1048576,53,FALSE)</f>
        <v>0</v>
      </c>
      <c r="BJ58" s="129">
        <f>VLOOKUP($B$9&amp;"-"&amp;$B58,Database!$1:$1048576,54,FALSE)</f>
        <v>0</v>
      </c>
      <c r="BK58" s="129">
        <f>VLOOKUP($B$9&amp;"-"&amp;$B58,Database!$1:$1048576,55,FALSE)</f>
        <v>0</v>
      </c>
    </row>
    <row r="59" spans="2:63">
      <c r="B59" s="124">
        <v>45261</v>
      </c>
      <c r="D59" s="125">
        <f>VLOOKUP($B$9&amp;"-"&amp;$B59,Database!$1:$1048576,10,FALSE)</f>
        <v>131.56790278556323</v>
      </c>
      <c r="E59" s="84"/>
      <c r="F59" s="127">
        <f>VLOOKUP($B$9&amp;"-"&amp;$B59,Database!$1:$1048576,4,FALSE)</f>
        <v>50.865051903114178</v>
      </c>
      <c r="G59" s="127">
        <f>VLOOKUP($B$9&amp;"-"&amp;$B59,Database!$1:$1048576,5,FALSE)</f>
        <v>15.646258503401361</v>
      </c>
      <c r="H59" s="127">
        <f>VLOOKUP($B$9&amp;"-"&amp;$B59,Database!$1:$1048576,6,FALSE)</f>
        <v>-20.055363321799309</v>
      </c>
      <c r="I59" s="127">
        <f>VLOOKUP($B$9&amp;"-"&amp;$B59,Database!$1:$1048576,7,FALSE)</f>
        <v>15.294117647058824</v>
      </c>
      <c r="J59" s="127">
        <f>VLOOKUP($B$9&amp;"-"&amp;$B59,Database!$1:$1048576,8,FALSE)</f>
        <v>28.166089965397916</v>
      </c>
      <c r="K59" s="127">
        <f>VLOOKUP($B$9&amp;"-"&amp;$B59,Database!$1:$1048576,9,FALSE)</f>
        <v>-10.611119175497169</v>
      </c>
      <c r="L59" s="112"/>
      <c r="M59" s="128">
        <f>VLOOKUP($B$9&amp;"-"&amp;$B59,Database!$1:$1048576,12,FALSE)</f>
        <v>66.964285714285722</v>
      </c>
      <c r="N59" s="128">
        <f>VLOOKUP($B$9&amp;"-"&amp;$B59,Database!$1:$1048576,13,FALSE)</f>
        <v>-9.566326530612244</v>
      </c>
      <c r="O59" s="128">
        <f>VLOOKUP($B$9&amp;"-"&amp;$B59,Database!$1:$1048576,14,FALSE)</f>
        <v>33.673469387755098</v>
      </c>
      <c r="P59" s="128">
        <f>VLOOKUP($B$9&amp;"-"&amp;$B59,Database!$1:$1048576,15,FALSE)</f>
        <v>1.6508030933967874</v>
      </c>
      <c r="Q59" s="128">
        <f>VLOOKUP($B$9&amp;"-"&amp;$B59,Database!$1:$1048576,16,FALSE)</f>
        <v>45.989229024943306</v>
      </c>
      <c r="R59" s="128">
        <f>VLOOKUP($B$9&amp;"-"&amp;$B59,Database!$1:$1048576,17,FALSE)</f>
        <v>5.7823129251700687</v>
      </c>
      <c r="S59" s="112"/>
      <c r="T59" s="128">
        <f>VLOOKUP($B$9&amp;"-"&amp;$B59,Database!$1:$1048576,18,FALSE)</f>
        <v>24.027681660899653</v>
      </c>
      <c r="U59" s="128">
        <f>VLOOKUP($B$9&amp;"-"&amp;$B59,Database!$1:$1048576,19,FALSE)</f>
        <v>0.70861678004535067</v>
      </c>
      <c r="V59" s="128">
        <f>VLOOKUP($B$9&amp;"-"&amp;$B59,Database!$1:$1048576,20,FALSE)</f>
        <v>47.058823529411754</v>
      </c>
      <c r="W59" s="128">
        <f>VLOOKUP($B$9&amp;"-"&amp;$B59,Database!$1:$1048576,21,FALSE)</f>
        <v>10.84183673469388</v>
      </c>
      <c r="X59" s="128">
        <f>VLOOKUP($B$9&amp;"-"&amp;$B59,Database!$1:$1048576,22,FALSE)</f>
        <v>47.90249433106576</v>
      </c>
      <c r="Y59" s="128">
        <f>VLOOKUP($B$9&amp;"-"&amp;$B59,Database!$1:$1048576,23,FALSE)</f>
        <v>13.064305414428798</v>
      </c>
      <c r="Z59" s="112"/>
      <c r="AA59" s="128">
        <f>VLOOKUP($B$9&amp;"-"&amp;$B59,Database!$1:$1048576,24,FALSE)</f>
        <v>3.0047902453186244</v>
      </c>
      <c r="AB59" s="128">
        <f>VLOOKUP($B$9&amp;"-"&amp;$B59,Database!$1:$1048576,25,FALSE)</f>
        <v>6.5031209174045577</v>
      </c>
      <c r="AC59" s="107"/>
      <c r="AD59" s="129"/>
      <c r="AE59" s="129"/>
      <c r="AF59" s="129"/>
      <c r="AG59" s="129"/>
      <c r="AH59" s="129"/>
      <c r="AI59" s="129"/>
      <c r="AJ59" s="130"/>
      <c r="AK59" s="129"/>
      <c r="AL59" s="129"/>
      <c r="AM59" s="129"/>
      <c r="AN59" s="129"/>
      <c r="AO59" s="129"/>
      <c r="AP59" s="129"/>
      <c r="AQ59" s="103"/>
      <c r="AR59" s="129"/>
      <c r="AS59" s="129"/>
      <c r="AT59" s="129"/>
      <c r="AU59" s="129"/>
      <c r="AV59" s="129"/>
      <c r="AW59" s="129"/>
      <c r="AX59" s="103"/>
      <c r="AY59" s="129"/>
      <c r="AZ59" s="129"/>
      <c r="BA59" s="129"/>
      <c r="BB59" s="129"/>
      <c r="BC59" s="129"/>
      <c r="BD59" s="129"/>
      <c r="BE59" s="130"/>
      <c r="BF59" s="129"/>
      <c r="BG59" s="129"/>
      <c r="BH59" s="129"/>
      <c r="BI59" s="129"/>
      <c r="BJ59" s="129"/>
      <c r="BK59" s="129"/>
    </row>
    <row r="60" spans="2:63">
      <c r="B60" s="124">
        <v>45352</v>
      </c>
      <c r="D60" s="125">
        <f>VLOOKUP($B$9&amp;"-"&amp;$B60,Database!$1:$1048576,10,FALSE)</f>
        <v>136.38266534175523</v>
      </c>
      <c r="E60" s="84"/>
      <c r="F60" s="127">
        <f>VLOOKUP($B$9&amp;"-"&amp;$B60,Database!$1:$1048576,4,FALSE)</f>
        <v>53.58024691358024</v>
      </c>
      <c r="G60" s="127">
        <f>VLOOKUP($B$9&amp;"-"&amp;$B60,Database!$1:$1048576,5,FALSE)</f>
        <v>17.777777777777779</v>
      </c>
      <c r="H60" s="127">
        <f>VLOOKUP($B$9&amp;"-"&amp;$B60,Database!$1:$1048576,6,FALSE)</f>
        <v>2.6465028355387541</v>
      </c>
      <c r="I60" s="127">
        <f>VLOOKUP($B$9&amp;"-"&amp;$B60,Database!$1:$1048576,7,FALSE)</f>
        <v>20.597555454956993</v>
      </c>
      <c r="J60" s="127">
        <f>VLOOKUP($B$9&amp;"-"&amp;$B60,Database!$1:$1048576,8,FALSE)</f>
        <v>-28.922495274102072</v>
      </c>
      <c r="K60" s="127">
        <f>VLOOKUP($B$9&amp;"-"&amp;$B60,Database!$1:$1048576,9,FALSE)</f>
        <v>4.7532820280669981</v>
      </c>
      <c r="L60" s="112"/>
      <c r="M60" s="128">
        <f>VLOOKUP($B$9&amp;"-"&amp;$B60,Database!$1:$1048576,12,FALSE)</f>
        <v>68.85468537799909</v>
      </c>
      <c r="N60" s="128">
        <f>VLOOKUP($B$9&amp;"-"&amp;$B60,Database!$1:$1048576,13,FALSE)</f>
        <v>-3.8279773156899815</v>
      </c>
      <c r="O60" s="128">
        <f>VLOOKUP($B$9&amp;"-"&amp;$B60,Database!$1:$1048576,14,FALSE)</f>
        <v>29.111531190926275</v>
      </c>
      <c r="P60" s="128">
        <f>VLOOKUP($B$9&amp;"-"&amp;$B60,Database!$1:$1048576,15,FALSE)</f>
        <v>8.3175803402646498</v>
      </c>
      <c r="Q60" s="128">
        <f>VLOOKUP($B$9&amp;"-"&amp;$B60,Database!$1:$1048576,16,FALSE)</f>
        <v>17.013232514177695</v>
      </c>
      <c r="R60" s="128">
        <f>VLOOKUP($B$9&amp;"-"&amp;$B60,Database!$1:$1048576,17,FALSE)</f>
        <v>11.672967863894138</v>
      </c>
      <c r="S60" s="112"/>
      <c r="T60" s="128">
        <f>VLOOKUP($B$9&amp;"-"&amp;$B60,Database!$1:$1048576,18,FALSE)</f>
        <v>41.647804436396562</v>
      </c>
      <c r="U60" s="128">
        <f>VLOOKUP($B$9&amp;"-"&amp;$B60,Database!$1:$1048576,19,FALSE)</f>
        <v>6.3209876543209891</v>
      </c>
      <c r="V60" s="128">
        <f>VLOOKUP($B$9&amp;"-"&amp;$B60,Database!$1:$1048576,20,FALSE)</f>
        <v>42.024691358024683</v>
      </c>
      <c r="W60" s="128">
        <f>VLOOKUP($B$9&amp;"-"&amp;$B60,Database!$1:$1048576,21,FALSE)</f>
        <v>13.481404958677688</v>
      </c>
      <c r="X60" s="128">
        <f>VLOOKUP($B$9&amp;"-"&amp;$B60,Database!$1:$1048576,22,FALSE)</f>
        <v>44.131963223363982</v>
      </c>
      <c r="Y60" s="128">
        <f>VLOOKUP($B$9&amp;"-"&amp;$B60,Database!$1:$1048576,23,FALSE)</f>
        <v>22.314049586776861</v>
      </c>
      <c r="Z60" s="112"/>
      <c r="AA60" s="128">
        <f>VLOOKUP($B$9&amp;"-"&amp;$B60,Database!$1:$1048576,24,FALSE)</f>
        <v>0</v>
      </c>
      <c r="AB60" s="128">
        <f>VLOOKUP($B$9&amp;"-"&amp;$B60,Database!$1:$1048576,25,FALSE)</f>
        <v>0</v>
      </c>
      <c r="AC60" s="107"/>
      <c r="AD60" s="129"/>
      <c r="AE60" s="129"/>
      <c r="AF60" s="129"/>
      <c r="AG60" s="129"/>
      <c r="AH60" s="129"/>
      <c r="AI60" s="129"/>
      <c r="AJ60" s="130"/>
      <c r="AK60" s="129"/>
      <c r="AL60" s="129"/>
      <c r="AM60" s="129"/>
      <c r="AN60" s="129"/>
      <c r="AO60" s="129"/>
      <c r="AP60" s="129"/>
      <c r="AQ60" s="103"/>
      <c r="AR60" s="129"/>
      <c r="AS60" s="129"/>
      <c r="AT60" s="129"/>
      <c r="AU60" s="129"/>
      <c r="AV60" s="129"/>
      <c r="AW60" s="129"/>
      <c r="AX60" s="103"/>
      <c r="AY60" s="129"/>
      <c r="AZ60" s="129"/>
      <c r="BA60" s="129"/>
      <c r="BB60" s="129"/>
      <c r="BC60" s="129"/>
      <c r="BD60" s="129"/>
      <c r="BE60" s="130"/>
      <c r="BF60" s="129"/>
      <c r="BG60" s="129"/>
      <c r="BH60" s="129"/>
      <c r="BI60" s="129"/>
      <c r="BJ60" s="129"/>
      <c r="BK60" s="129"/>
    </row>
    <row r="61" spans="2:63">
      <c r="B61" s="124">
        <v>45444</v>
      </c>
      <c r="D61" s="125">
        <f>VLOOKUP($B$9&amp;"-"&amp;$B61,Database!$1:$1048576,10,FALSE)</f>
        <v>138.3915165165165</v>
      </c>
      <c r="E61" s="84"/>
      <c r="F61" s="127">
        <f>VLOOKUP($B$9&amp;"-"&amp;$B61,Database!$1:$1048576,4,FALSE)</f>
        <v>49.306062819576333</v>
      </c>
      <c r="G61" s="127">
        <f>VLOOKUP($B$9&amp;"-"&amp;$B61,Database!$1:$1048576,5,FALSE)</f>
        <v>21.110299488677867</v>
      </c>
      <c r="H61" s="127">
        <f>VLOOKUP($B$9&amp;"-"&amp;$B61,Database!$1:$1048576,6,FALSE)</f>
        <v>5.259313367421476</v>
      </c>
      <c r="I61" s="127">
        <f>VLOOKUP($B$9&amp;"-"&amp;$B61,Database!$1:$1048576,7,FALSE)</f>
        <v>14.60920379839299</v>
      </c>
      <c r="J61" s="127">
        <f>VLOOKUP($B$9&amp;"-"&amp;$B61,Database!$1:$1048576,8,FALSE)</f>
        <v>-3.9351851851851851</v>
      </c>
      <c r="K61" s="127">
        <f>VLOOKUP($B$9&amp;"-"&amp;$B61,Database!$1:$1048576,9,FALSE)</f>
        <v>-2.9218407596785978</v>
      </c>
      <c r="L61" s="112"/>
      <c r="M61" s="128">
        <f>VLOOKUP($B$9&amp;"-"&amp;$B61,Database!$1:$1048576,12,FALSE)</f>
        <v>89.481373265157046</v>
      </c>
      <c r="N61" s="128">
        <f>VLOOKUP($B$9&amp;"-"&amp;$B61,Database!$1:$1048576,13,FALSE)</f>
        <v>2.777777777777779</v>
      </c>
      <c r="O61" s="128">
        <f>VLOOKUP($B$9&amp;"-"&amp;$B61,Database!$1:$1048576,14,FALSE)</f>
        <v>24.691358024691358</v>
      </c>
      <c r="P61" s="128">
        <f>VLOOKUP($B$9&amp;"-"&amp;$B61,Database!$1:$1048576,15,FALSE)</f>
        <v>3.0092592592592591</v>
      </c>
      <c r="Q61" s="128">
        <f>VLOOKUP($B$9&amp;"-"&amp;$B61,Database!$1:$1048576,16,FALSE)</f>
        <v>42.001460920379849</v>
      </c>
      <c r="R61" s="128">
        <f>VLOOKUP($B$9&amp;"-"&amp;$B61,Database!$1:$1048576,17,FALSE)</f>
        <v>3.7037037037037042</v>
      </c>
      <c r="S61" s="112"/>
      <c r="T61" s="128">
        <f>VLOOKUP($B$9&amp;"-"&amp;$B61,Database!$1:$1048576,18,FALSE)</f>
        <v>40.248356464572673</v>
      </c>
      <c r="U61" s="128">
        <f>VLOOKUP($B$9&amp;"-"&amp;$B61,Database!$1:$1048576,19,FALSE)</f>
        <v>9.2592592592592595</v>
      </c>
      <c r="V61" s="128">
        <f>VLOOKUP($B$9&amp;"-"&amp;$B61,Database!$1:$1048576,20,FALSE)</f>
        <v>43.055555555555557</v>
      </c>
      <c r="W61" s="128">
        <f>VLOOKUP($B$9&amp;"-"&amp;$B61,Database!$1:$1048576,21,FALSE)</f>
        <v>8.0246913580246915</v>
      </c>
      <c r="X61" s="128">
        <f>VLOOKUP($B$9&amp;"-"&amp;$B61,Database!$1:$1048576,22,FALSE)</f>
        <v>49.086924762600439</v>
      </c>
      <c r="Y61" s="128">
        <f>VLOOKUP($B$9&amp;"-"&amp;$B61,Database!$1:$1048576,23,FALSE)</f>
        <v>11.882716049382719</v>
      </c>
      <c r="Z61" s="112"/>
      <c r="AA61" s="128">
        <f>VLOOKUP($B$9&amp;"-"&amp;$B61,Database!$1:$1048576,24,FALSE)</f>
        <v>0</v>
      </c>
      <c r="AB61" s="128">
        <f>VLOOKUP($B$9&amp;"-"&amp;$B61,Database!$1:$1048576,25,FALSE)</f>
        <v>0</v>
      </c>
      <c r="AC61" s="107"/>
      <c r="AD61" s="129"/>
      <c r="AE61" s="129"/>
      <c r="AF61" s="129"/>
      <c r="AG61" s="129"/>
      <c r="AH61" s="129"/>
      <c r="AI61" s="129"/>
      <c r="AJ61" s="130"/>
      <c r="AK61" s="129"/>
      <c r="AL61" s="129"/>
      <c r="AM61" s="129"/>
      <c r="AN61" s="129"/>
      <c r="AO61" s="129"/>
      <c r="AP61" s="129"/>
      <c r="AQ61" s="103"/>
      <c r="AR61" s="129"/>
      <c r="AS61" s="129"/>
      <c r="AT61" s="129"/>
      <c r="AU61" s="129"/>
      <c r="AV61" s="129"/>
      <c r="AW61" s="129"/>
      <c r="AX61" s="103"/>
      <c r="AY61" s="129"/>
      <c r="AZ61" s="129"/>
      <c r="BA61" s="129"/>
      <c r="BB61" s="129"/>
      <c r="BC61" s="129"/>
      <c r="BD61" s="129"/>
      <c r="BE61" s="130"/>
      <c r="BF61" s="129"/>
      <c r="BG61" s="129"/>
      <c r="BH61" s="129"/>
      <c r="BI61" s="129"/>
      <c r="BJ61" s="129"/>
      <c r="BK61" s="129"/>
    </row>
    <row r="62" spans="2:63">
      <c r="B62" s="124">
        <v>45536</v>
      </c>
      <c r="D62" s="125">
        <f>VLOOKUP($B$9&amp;"-"&amp;$B62,Database!$1:$1048576,10,FALSE)</f>
        <v>119</v>
      </c>
      <c r="E62" s="84"/>
      <c r="F62" s="127">
        <f>VLOOKUP($B$9&amp;"-"&amp;$B62,Database!$1:$1048576,4,FALSE)</f>
        <v>37.6</v>
      </c>
      <c r="G62" s="127">
        <f>VLOOKUP($B$9&amp;"-"&amp;$B62,Database!$1:$1048576,5,FALSE)</f>
        <v>10.3</v>
      </c>
      <c r="H62" s="127">
        <f>VLOOKUP($B$9&amp;"-"&amp;$B62,Database!$1:$1048576,6,FALSE)</f>
        <v>-17.756638921918348</v>
      </c>
      <c r="I62" s="127">
        <f>VLOOKUP($B$9&amp;"-"&amp;$B62,Database!$1:$1048576,7,FALSE)</f>
        <v>-2.7892561983471049</v>
      </c>
      <c r="J62" s="127">
        <f>VLOOKUP($B$9&amp;"-"&amp;$B62,Database!$1:$1048576,8,FALSE)</f>
        <v>-30.991735537190092</v>
      </c>
      <c r="K62" s="127">
        <f>VLOOKUP($B$9&amp;"-"&amp;$B62,Database!$1:$1048576,9,FALSE)</f>
        <v>4.6106003244997291</v>
      </c>
      <c r="L62" s="112"/>
      <c r="M62" s="128">
        <f>VLOOKUP($B$9&amp;"-"&amp;$B62,Database!$1:$1048576,12,FALSE)</f>
        <v>57.074910820451841</v>
      </c>
      <c r="N62" s="128">
        <f>VLOOKUP($B$9&amp;"-"&amp;$B62,Database!$1:$1048576,13,FALSE)</f>
        <v>-5.9491617090319107</v>
      </c>
      <c r="O62" s="128">
        <f>VLOOKUP($B$9&amp;"-"&amp;$B62,Database!$1:$1048576,14,FALSE)</f>
        <v>17.577068685776094</v>
      </c>
      <c r="P62" s="128">
        <f>VLOOKUP($B$9&amp;"-"&amp;$B62,Database!$1:$1048576,15,FALSE)</f>
        <v>1.8823529411764708</v>
      </c>
      <c r="Q62" s="128">
        <f>VLOOKUP($B$9&amp;"-"&amp;$B62,Database!$1:$1048576,16,FALSE)</f>
        <v>25.83829096809086</v>
      </c>
      <c r="R62" s="128">
        <f>VLOOKUP($B$9&amp;"-"&amp;$B62,Database!$1:$1048576,17,FALSE)</f>
        <v>7.4404761904761907</v>
      </c>
      <c r="S62" s="112"/>
      <c r="T62" s="128">
        <f>VLOOKUP($B$9&amp;"-"&amp;$B62,Database!$1:$1048576,18,FALSE)</f>
        <v>31.946095917558466</v>
      </c>
      <c r="U62" s="128">
        <f>VLOOKUP($B$9&amp;"-"&amp;$B62,Database!$1:$1048576,19,FALSE)</f>
        <v>3.0449826989619364</v>
      </c>
      <c r="V62" s="128">
        <f>VLOOKUP($B$9&amp;"-"&amp;$B62,Database!$1:$1048576,20,FALSE)</f>
        <v>31.249999999999996</v>
      </c>
      <c r="W62" s="128">
        <f>VLOOKUP($B$9&amp;"-"&amp;$B62,Database!$1:$1048576,21,FALSE)</f>
        <v>3.2387543252595155</v>
      </c>
      <c r="X62" s="128">
        <f>VLOOKUP($B$9&amp;"-"&amp;$B62,Database!$1:$1048576,22,FALSE)</f>
        <v>39.58896700919415</v>
      </c>
      <c r="Y62" s="128">
        <f>VLOOKUP($B$9&amp;"-"&amp;$B62,Database!$1:$1048576,23,FALSE)</f>
        <v>10.961937716262973</v>
      </c>
      <c r="Z62" s="112"/>
      <c r="AA62" s="128">
        <f>VLOOKUP($B$9&amp;"-"&amp;$B62,Database!$1:$1048576,24,FALSE)</f>
        <v>0</v>
      </c>
      <c r="AB62" s="128">
        <f>VLOOKUP($B$9&amp;"-"&amp;$B62,Database!$1:$1048576,25,FALSE)</f>
        <v>0</v>
      </c>
      <c r="AC62" s="107"/>
      <c r="AD62" s="129"/>
      <c r="AE62" s="129"/>
      <c r="AF62" s="129"/>
      <c r="AG62" s="129"/>
      <c r="AH62" s="129"/>
      <c r="AI62" s="129"/>
      <c r="AJ62" s="130"/>
      <c r="AK62" s="129"/>
      <c r="AL62" s="129"/>
      <c r="AM62" s="129"/>
      <c r="AN62" s="129"/>
      <c r="AO62" s="129"/>
      <c r="AP62" s="129"/>
      <c r="AQ62" s="103"/>
      <c r="AR62" s="129"/>
      <c r="AS62" s="129"/>
      <c r="AT62" s="129"/>
      <c r="AU62" s="129"/>
      <c r="AV62" s="129"/>
      <c r="AW62" s="129"/>
      <c r="AX62" s="103"/>
      <c r="AY62" s="129"/>
      <c r="AZ62" s="129"/>
      <c r="BA62" s="129"/>
      <c r="BB62" s="129"/>
      <c r="BC62" s="129"/>
      <c r="BD62" s="129"/>
      <c r="BE62" s="130"/>
      <c r="BF62" s="129"/>
      <c r="BG62" s="129"/>
      <c r="BH62" s="129"/>
      <c r="BI62" s="129"/>
      <c r="BJ62" s="129"/>
      <c r="BK62" s="129"/>
    </row>
    <row r="63" spans="2:63">
      <c r="B63" s="124">
        <v>45627</v>
      </c>
      <c r="D63" s="125">
        <f>VLOOKUP($B$9&amp;"-"&amp;$B63,Database!$1:$1048576,10,FALSE)</f>
        <v>122.08333333333334</v>
      </c>
      <c r="E63" s="84"/>
      <c r="F63" s="127">
        <f>VLOOKUP($B$9&amp;"-"&amp;$B63,Database!$1:$1048576,4,FALSE)</f>
        <v>33.333333333333336</v>
      </c>
      <c r="G63" s="127">
        <f>VLOOKUP($B$9&amp;"-"&amp;$B63,Database!$1:$1048576,5,FALSE)</f>
        <v>2.7777777777777781</v>
      </c>
      <c r="H63" s="127">
        <f>VLOOKUP($B$9&amp;"-"&amp;$B63,Database!$1:$1048576,6,FALSE)</f>
        <v>3.4722222222222223</v>
      </c>
      <c r="I63" s="127">
        <f>VLOOKUP($B$9&amp;"-"&amp;$B63,Database!$1:$1048576,7,FALSE)</f>
        <v>14.583333333333332</v>
      </c>
      <c r="J63" s="127">
        <f>VLOOKUP($B$9&amp;"-"&amp;$B63,Database!$1:$1048576,8,FALSE)</f>
        <v>-50</v>
      </c>
      <c r="K63" s="127">
        <f>VLOOKUP($B$9&amp;"-"&amp;$B63,Database!$1:$1048576,9,FALSE)</f>
        <v>4.6875</v>
      </c>
      <c r="L63" s="112"/>
      <c r="M63" s="128">
        <f>VLOOKUP($B$9&amp;"-"&amp;$B63,Database!$1:$1048576,12,FALSE)</f>
        <v>46.691871455576553</v>
      </c>
      <c r="N63" s="128">
        <f>VLOOKUP($B$9&amp;"-"&amp;$B63,Database!$1:$1048576,13,FALSE)</f>
        <v>3.7807183364839321</v>
      </c>
      <c r="O63" s="128">
        <f>VLOOKUP($B$9&amp;"-"&amp;$B63,Database!$1:$1048576,14,FALSE)</f>
        <v>21.172022684310019</v>
      </c>
      <c r="P63" s="128">
        <f>VLOOKUP($B$9&amp;"-"&amp;$B63,Database!$1:$1048576,15,FALSE)</f>
        <v>4.536862003780719</v>
      </c>
      <c r="Q63" s="128">
        <f>VLOOKUP($B$9&amp;"-"&amp;$B63,Database!$1:$1048576,16,FALSE)</f>
        <v>25</v>
      </c>
      <c r="R63" s="128">
        <f>VLOOKUP($B$9&amp;"-"&amp;$B63,Database!$1:$1048576,17,FALSE)</f>
        <v>12.098298676748581</v>
      </c>
      <c r="S63" s="112"/>
      <c r="T63" s="128">
        <f>VLOOKUP($B$9&amp;"-"&amp;$B63,Database!$1:$1048576,18,FALSE)</f>
        <v>17.013232514177698</v>
      </c>
      <c r="U63" s="128">
        <f>VLOOKUP($B$9&amp;"-"&amp;$B63,Database!$1:$1048576,19,FALSE)</f>
        <v>-2.4574669187145561</v>
      </c>
      <c r="V63" s="128">
        <f>VLOOKUP($B$9&amp;"-"&amp;$B63,Database!$1:$1048576,20,FALSE)</f>
        <v>19.834710743801658</v>
      </c>
      <c r="W63" s="128">
        <f>VLOOKUP($B$9&amp;"-"&amp;$B63,Database!$1:$1048576,21,FALSE)</f>
        <v>2.6859504132231393</v>
      </c>
      <c r="X63" s="128">
        <f>VLOOKUP($B$9&amp;"-"&amp;$B63,Database!$1:$1048576,22,FALSE)</f>
        <v>35.416666666666657</v>
      </c>
      <c r="Y63" s="128">
        <f>VLOOKUP($B$9&amp;"-"&amp;$B63,Database!$1:$1048576,23,FALSE)</f>
        <v>17.013232514177698</v>
      </c>
      <c r="Z63" s="112"/>
      <c r="AA63" s="128">
        <f>VLOOKUP($B$9&amp;"-"&amp;$B63,Database!$1:$1048576,24,FALSE)</f>
        <v>0</v>
      </c>
      <c r="AB63" s="128">
        <f>VLOOKUP($B$9&amp;"-"&amp;$B63,Database!$1:$1048576,25,FALSE)</f>
        <v>0</v>
      </c>
      <c r="AC63" s="107"/>
      <c r="AD63" s="129">
        <f>VLOOKUP($B$9&amp;"-"&amp;$B63,Database!$1:$1048576,26,FALSE)</f>
        <v>0</v>
      </c>
      <c r="AE63" s="129">
        <f>VLOOKUP($B$9&amp;"-"&amp;$B63,Database!$1:$1048576,27,FALSE)</f>
        <v>0</v>
      </c>
      <c r="AF63" s="129">
        <f>VLOOKUP($B$9&amp;"-"&amp;$B63,Database!$1:$1048576,28,FALSE)</f>
        <v>0</v>
      </c>
      <c r="AG63" s="129">
        <f>VLOOKUP($B$9&amp;"-"&amp;$B63,Database!$1:$1048576,29,FALSE)</f>
        <v>0</v>
      </c>
      <c r="AH63" s="129">
        <f>VLOOKUP($B$9&amp;"-"&amp;$B63,Database!$1:$1048576,30,FALSE)</f>
        <v>0</v>
      </c>
      <c r="AI63" s="129">
        <f>VLOOKUP($B$9&amp;"-"&amp;$B63,Database!$1:$1048576,31,FALSE)</f>
        <v>0</v>
      </c>
      <c r="AJ63" s="130"/>
      <c r="AK63" s="129">
        <f>VLOOKUP($B$9&amp;"-"&amp;$B63,Database!$1:$1048576,32,FALSE)</f>
        <v>0</v>
      </c>
      <c r="AL63" s="129">
        <f>VLOOKUP($B$9&amp;"-"&amp;$B63,Database!$1:$1048576,33,FALSE)</f>
        <v>0</v>
      </c>
      <c r="AM63" s="129">
        <f>VLOOKUP($B$9&amp;"-"&amp;$B63,Database!$1:$1048576,34,FALSE)</f>
        <v>0</v>
      </c>
      <c r="AN63" s="129">
        <f>VLOOKUP($B$9&amp;"-"&amp;$B63,Database!$1:$1048576,35,FALSE)</f>
        <v>0</v>
      </c>
      <c r="AO63" s="129">
        <f>VLOOKUP($B$9&amp;"-"&amp;$B63,Database!$1:$1048576,36,FALSE)</f>
        <v>0</v>
      </c>
      <c r="AP63" s="129">
        <f>VLOOKUP($B$9&amp;"-"&amp;$B63,Database!$1:$1048576,37,FALSE)</f>
        <v>0</v>
      </c>
      <c r="AQ63" s="103"/>
      <c r="AR63" s="129">
        <f>VLOOKUP($B$9&amp;"-"&amp;$B63,Database!$1:$1048576,38,FALSE)</f>
        <v>0</v>
      </c>
      <c r="AS63" s="129">
        <f>VLOOKUP($B$9&amp;"-"&amp;$B63,Database!$1:$1048576,39,FALSE)</f>
        <v>0</v>
      </c>
      <c r="AT63" s="129">
        <f>VLOOKUP($B$9&amp;"-"&amp;$B63,Database!$1:$1048576,40,FALSE)</f>
        <v>0</v>
      </c>
      <c r="AU63" s="129">
        <f>VLOOKUP($B$9&amp;"-"&amp;$B63,Database!$1:$1048576,41,FALSE)</f>
        <v>0</v>
      </c>
      <c r="AV63" s="129">
        <f>VLOOKUP($B$9&amp;"-"&amp;$B63,Database!$1:$1048576,42,FALSE)</f>
        <v>0</v>
      </c>
      <c r="AW63" s="129">
        <f>VLOOKUP($B$9&amp;"-"&amp;$B63,Database!$1:$1048576,43,FALSE)</f>
        <v>0</v>
      </c>
      <c r="AX63" s="103"/>
      <c r="AY63" s="129">
        <f>VLOOKUP($B$9&amp;"-"&amp;$B63,Database!$1:$1048576,44,FALSE)</f>
        <v>0</v>
      </c>
      <c r="AZ63" s="129">
        <f>VLOOKUP($B$9&amp;"-"&amp;$B63,Database!$1:$1048576,45,FALSE)</f>
        <v>0</v>
      </c>
      <c r="BA63" s="129">
        <f>VLOOKUP($B$9&amp;"-"&amp;$B63,Database!$1:$1048576,46,FALSE)</f>
        <v>0</v>
      </c>
      <c r="BB63" s="129">
        <f>VLOOKUP($B$9&amp;"-"&amp;$B63,Database!$1:$1048576,47,FALSE)</f>
        <v>0</v>
      </c>
      <c r="BC63" s="129">
        <f>VLOOKUP($B$9&amp;"-"&amp;$B63,Database!$1:$1048576,48,FALSE)</f>
        <v>0</v>
      </c>
      <c r="BD63" s="129">
        <f>VLOOKUP($B$9&amp;"-"&amp;$B63,Database!$1:$1048576,49,FALSE)</f>
        <v>0</v>
      </c>
      <c r="BE63" s="130"/>
      <c r="BF63" s="129">
        <f>VLOOKUP($B$9&amp;"-"&amp;$B63,Database!$1:$1048576,50,FALSE)</f>
        <v>0</v>
      </c>
      <c r="BG63" s="129">
        <f>VLOOKUP($B$9&amp;"-"&amp;$B63,Database!$1:$1048576,51,FALSE)</f>
        <v>0</v>
      </c>
      <c r="BH63" s="129">
        <f>VLOOKUP($B$9&amp;"-"&amp;$B63,Database!$1:$1048576,52,FALSE)</f>
        <v>0</v>
      </c>
      <c r="BI63" s="129">
        <f>VLOOKUP($B$9&amp;"-"&amp;$B63,Database!$1:$1048576,53,FALSE)</f>
        <v>0</v>
      </c>
      <c r="BJ63" s="129">
        <f>VLOOKUP($B$9&amp;"-"&amp;$B63,Database!$1:$1048576,54,FALSE)</f>
        <v>0</v>
      </c>
      <c r="BK63" s="129">
        <f>VLOOKUP($B$9&amp;"-"&amp;$B63,Database!$1:$1048576,55,FALSE)</f>
        <v>0</v>
      </c>
    </row>
    <row r="64" spans="2:63" ht="15" customHeight="1"/>
    <row r="65" ht="15" customHeight="1"/>
  </sheetData>
  <sheetProtection algorithmName="SHA-512" hashValue="I2HJimhLGxW0pjanln8l9x/AIcZ3OSU3Q8cwa0MVSQ8dIB9FWKxtkSQVA8uedA828kTSBO99rmMLzzaqbGB9Rg==" saltValue="/e0S6zjqiefPktxbym6k1A==" spinCount="100000" sheet="1" objects="1" scenarios="1"/>
  <mergeCells count="16">
    <mergeCell ref="K5:N5"/>
    <mergeCell ref="B5:D5"/>
    <mergeCell ref="B6:D6"/>
    <mergeCell ref="E5:G5"/>
    <mergeCell ref="E6:G6"/>
    <mergeCell ref="H5:J5"/>
    <mergeCell ref="H6:J6"/>
    <mergeCell ref="AR9:AW9"/>
    <mergeCell ref="AY9:BD9"/>
    <mergeCell ref="BF9:BK9"/>
    <mergeCell ref="F9:K9"/>
    <mergeCell ref="M9:R9"/>
    <mergeCell ref="T9:Y9"/>
    <mergeCell ref="AA9:AB9"/>
    <mergeCell ref="AD9:AI9"/>
    <mergeCell ref="AK9:AP9"/>
  </mergeCells>
  <hyperlinks>
    <hyperlink ref="B5" location="WA!T9" tooltip="Construction Activity Levels" display="Construction Activity Levels" xr:uid="{00000000-0004-0000-0600-000000000000}"/>
    <hyperlink ref="B6" location="WA!AA9" tooltip="Cap Rate Expectations" display="Cap Rate Expectations" xr:uid="{00000000-0004-0000-0600-000001000000}"/>
    <hyperlink ref="AI4" location="WA!A1" tooltip="Go back" display="Go back" xr:uid="{00000000-0004-0000-0600-000003000000}"/>
    <hyperlink ref="AB4" location="WA!A1" tooltip="Go back" display="Go back" xr:uid="{00000000-0004-0000-0600-000004000000}"/>
    <hyperlink ref="Y4" location="WA!A1" tooltip="Go back" display="Go back" xr:uid="{00000000-0004-0000-0600-000005000000}"/>
    <hyperlink ref="AP4" location="WA!A1" tooltip="Go back" display="Go back" xr:uid="{00000000-0004-0000-0600-00000A000000}"/>
    <hyperlink ref="AW4" location="WA!A1" tooltip="Go back" display="Go back" xr:uid="{00000000-0004-0000-0600-00000B000000}"/>
    <hyperlink ref="BD4" location="WA!A1" tooltip="Go back" display="Go back" xr:uid="{00000000-0004-0000-0600-00000C000000}"/>
    <hyperlink ref="BK4" location="WA!A1" tooltip="Go back" display="Go back" xr:uid="{00000000-0004-0000-0600-00000D000000}"/>
    <hyperlink ref="B5:D5" location="WA!T9" tooltip="Construction Activity Levels" display="Construction Activity Levels" xr:uid="{00000000-0004-0000-0600-00000E000000}"/>
  </hyperlinks>
  <pageMargins left="0.7" right="0.7" top="0.75" bottom="0.75" header="0.3" footer="0.3"/>
  <pageSetup paperSize="9" scale="76" orientation="landscape" r:id="rId1"/>
  <colBreaks count="3" manualBreakCount="3">
    <brk id="18" max="26" man="1"/>
    <brk id="35" max="26" man="1"/>
    <brk id="49" max="2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BM66"/>
  <sheetViews>
    <sheetView zoomScale="85" zoomScaleNormal="85" workbookViewId="0">
      <pane ySplit="10" topLeftCell="A39" activePane="bottomLeft" state="frozen"/>
      <selection pane="bottomLeft" activeCell="B10" sqref="B10"/>
    </sheetView>
  </sheetViews>
  <sheetFormatPr defaultColWidth="9.140625" defaultRowHeight="15" customHeight="1" zeroHeight="1"/>
  <cols>
    <col min="1" max="1" width="2.42578125" style="12" customWidth="1"/>
    <col min="2" max="2" width="9.140625" style="12" customWidth="1"/>
    <col min="3" max="3" width="5.42578125" style="12" customWidth="1"/>
    <col min="4" max="4" width="11.140625" style="12" customWidth="1"/>
    <col min="5" max="5" width="4.5703125" style="12" customWidth="1"/>
    <col min="6" max="11" width="10.5703125" style="41" customWidth="1"/>
    <col min="12" max="12" width="4.5703125" style="12" customWidth="1"/>
    <col min="13" max="17" width="10.5703125" style="12" customWidth="1"/>
    <col min="18" max="18" width="10.85546875" style="12" customWidth="1"/>
    <col min="19" max="19" width="4.5703125" style="12" customWidth="1"/>
    <col min="20" max="25" width="10.5703125" style="12" customWidth="1"/>
    <col min="26" max="26" width="4.5703125" style="12" customWidth="1"/>
    <col min="27" max="28" width="14.42578125" style="12" hidden="1" customWidth="1"/>
    <col min="29" max="29" width="4.5703125" style="12" hidden="1" customWidth="1"/>
    <col min="30" max="35" width="10.5703125" style="12" hidden="1" customWidth="1"/>
    <col min="36" max="36" width="4.5703125" style="12" hidden="1" customWidth="1"/>
    <col min="37" max="42" width="10.5703125" style="12" hidden="1" customWidth="1"/>
    <col min="43" max="43" width="4.5703125" style="12" hidden="1" customWidth="1"/>
    <col min="44" max="49" width="10.5703125" style="12" hidden="1" customWidth="1"/>
    <col min="50" max="50" width="4.5703125" style="12" hidden="1" customWidth="1"/>
    <col min="51" max="56" width="10.5703125" style="12" hidden="1" customWidth="1"/>
    <col min="57" max="57" width="4.5703125" style="12" hidden="1" customWidth="1"/>
    <col min="58" max="63" width="10.5703125" style="12" hidden="1" customWidth="1"/>
    <col min="64" max="65" width="0" style="12" hidden="1" customWidth="1"/>
    <col min="66" max="16384" width="9.140625" style="12"/>
  </cols>
  <sheetData>
    <row r="1" spans="1:65" ht="46.5">
      <c r="B1" s="2" t="s">
        <v>131</v>
      </c>
      <c r="D1" s="3"/>
      <c r="E1" s="45"/>
      <c r="F1" s="46"/>
      <c r="G1" s="46"/>
      <c r="H1" s="46"/>
      <c r="I1" s="46"/>
      <c r="J1" s="46"/>
      <c r="K1" s="46"/>
      <c r="L1" s="4"/>
      <c r="M1" s="5"/>
      <c r="S1" s="4"/>
      <c r="Z1" s="4"/>
      <c r="AC1" s="4"/>
      <c r="AJ1" s="4"/>
      <c r="AQ1" s="4"/>
      <c r="AX1" s="4"/>
      <c r="BE1" s="4"/>
    </row>
    <row r="2" spans="1:65" ht="26.25">
      <c r="B2" s="7" t="str">
        <f>"South Australia - December Quarter "&amp;Calculator!E2</f>
        <v>South Australia - December Quarter 2024</v>
      </c>
      <c r="D2" s="8"/>
      <c r="E2" s="8"/>
      <c r="F2" s="47"/>
      <c r="G2" s="47"/>
      <c r="H2" s="47"/>
      <c r="I2" s="47"/>
      <c r="J2" s="47"/>
      <c r="K2" s="47"/>
      <c r="L2" s="9"/>
      <c r="M2" s="10"/>
      <c r="S2" s="9"/>
      <c r="Z2" s="9"/>
      <c r="AC2" s="9"/>
      <c r="AJ2" s="9"/>
      <c r="AQ2" s="9"/>
      <c r="AX2" s="9"/>
      <c r="BE2" s="9"/>
    </row>
    <row r="3" spans="1:65"/>
    <row r="4" spans="1:65">
      <c r="A4" s="42"/>
      <c r="B4" s="21" t="s">
        <v>33</v>
      </c>
      <c r="Y4" s="60" t="s">
        <v>36</v>
      </c>
      <c r="Z4" s="60"/>
      <c r="AA4" s="60"/>
      <c r="AB4" s="60" t="s">
        <v>36</v>
      </c>
      <c r="AC4" s="60"/>
      <c r="AD4" s="60"/>
      <c r="AE4" s="64"/>
      <c r="AF4" s="64"/>
      <c r="AG4" s="64"/>
      <c r="AH4" s="64"/>
      <c r="AI4" s="60" t="s">
        <v>36</v>
      </c>
      <c r="AJ4" s="60"/>
      <c r="AK4" s="60"/>
      <c r="AL4" s="40"/>
      <c r="AM4" s="40"/>
      <c r="AN4" s="40"/>
      <c r="AO4" s="40"/>
      <c r="AP4" s="60" t="s">
        <v>36</v>
      </c>
      <c r="AQ4" s="60"/>
      <c r="AR4" s="60"/>
      <c r="AS4" s="40"/>
      <c r="AT4" s="40"/>
      <c r="AU4" s="40"/>
      <c r="AV4" s="40"/>
      <c r="AW4" s="60" t="s">
        <v>36</v>
      </c>
      <c r="AX4" s="60"/>
      <c r="AY4" s="60"/>
      <c r="AZ4" s="40"/>
      <c r="BA4" s="40"/>
      <c r="BB4" s="40"/>
      <c r="BC4" s="40"/>
      <c r="BD4" s="60" t="s">
        <v>36</v>
      </c>
      <c r="BE4" s="60"/>
      <c r="BF4" s="60"/>
      <c r="BG4" s="40"/>
      <c r="BH4" s="40"/>
      <c r="BI4" s="40"/>
      <c r="BJ4" s="40"/>
      <c r="BK4" s="60" t="s">
        <v>36</v>
      </c>
      <c r="BL4" s="60"/>
      <c r="BM4" s="60"/>
    </row>
    <row r="5" spans="1:65">
      <c r="A5" s="42"/>
      <c r="B5" s="148" t="s">
        <v>28</v>
      </c>
      <c r="C5" s="152"/>
      <c r="D5" s="152"/>
      <c r="E5" s="148"/>
      <c r="F5" s="152"/>
      <c r="G5" s="152"/>
      <c r="H5" s="148"/>
      <c r="I5" s="152"/>
      <c r="J5" s="152"/>
      <c r="K5" s="148"/>
      <c r="L5" s="152"/>
      <c r="M5" s="152"/>
      <c r="N5" s="152"/>
      <c r="O5" s="40"/>
      <c r="P5" s="40"/>
      <c r="Q5" s="40"/>
      <c r="R5" s="40"/>
    </row>
    <row r="6" spans="1:65">
      <c r="A6" s="42"/>
      <c r="B6" s="148" t="s">
        <v>38</v>
      </c>
      <c r="C6" s="152"/>
      <c r="D6" s="152"/>
      <c r="E6" s="148"/>
      <c r="F6" s="152"/>
      <c r="G6" s="152"/>
      <c r="H6" s="148"/>
      <c r="I6" s="152"/>
      <c r="J6" s="152"/>
      <c r="K6" s="60"/>
      <c r="L6" s="60"/>
      <c r="M6" s="60"/>
      <c r="N6" s="60"/>
      <c r="O6" s="40"/>
      <c r="P6" s="40"/>
      <c r="Q6" s="40"/>
      <c r="R6" s="40"/>
    </row>
    <row r="7" spans="1:65">
      <c r="A7" s="42"/>
    </row>
    <row r="8" spans="1:65">
      <c r="B8" s="43"/>
    </row>
    <row r="9" spans="1:65" s="23" customFormat="1" ht="21.75" customHeight="1">
      <c r="A9" s="85"/>
      <c r="B9" s="69" t="s">
        <v>6</v>
      </c>
      <c r="C9" s="85"/>
      <c r="D9" s="85"/>
      <c r="E9" s="116"/>
      <c r="F9" s="151" t="s">
        <v>12</v>
      </c>
      <c r="G9" s="151"/>
      <c r="H9" s="151"/>
      <c r="I9" s="151"/>
      <c r="J9" s="151"/>
      <c r="K9" s="151"/>
      <c r="L9" s="92"/>
      <c r="M9" s="149" t="s">
        <v>18</v>
      </c>
      <c r="N9" s="149"/>
      <c r="O9" s="149"/>
      <c r="P9" s="149"/>
      <c r="Q9" s="149"/>
      <c r="R9" s="149"/>
      <c r="S9" s="92"/>
      <c r="T9" s="149" t="s">
        <v>75</v>
      </c>
      <c r="U9" s="149"/>
      <c r="V9" s="149"/>
      <c r="W9" s="149"/>
      <c r="X9" s="149"/>
      <c r="Y9" s="149"/>
      <c r="Z9" s="92"/>
      <c r="AA9" s="144" t="s">
        <v>77</v>
      </c>
      <c r="AB9" s="150"/>
      <c r="AC9" s="92"/>
      <c r="AD9" s="149" t="s">
        <v>45</v>
      </c>
      <c r="AE9" s="149"/>
      <c r="AF9" s="149"/>
      <c r="AG9" s="149"/>
      <c r="AH9" s="149"/>
      <c r="AI9" s="149"/>
      <c r="AJ9" s="92"/>
      <c r="AK9" s="149" t="s">
        <v>44</v>
      </c>
      <c r="AL9" s="149"/>
      <c r="AM9" s="149"/>
      <c r="AN9" s="149"/>
      <c r="AO9" s="149"/>
      <c r="AP9" s="149"/>
      <c r="AQ9" s="92"/>
      <c r="AR9" s="149" t="s">
        <v>47</v>
      </c>
      <c r="AS9" s="149"/>
      <c r="AT9" s="149"/>
      <c r="AU9" s="149"/>
      <c r="AV9" s="149"/>
      <c r="AW9" s="149"/>
      <c r="AX9" s="92"/>
      <c r="AY9" s="149" t="s">
        <v>46</v>
      </c>
      <c r="AZ9" s="149"/>
      <c r="BA9" s="149"/>
      <c r="BB9" s="149"/>
      <c r="BC9" s="149"/>
      <c r="BD9" s="149"/>
      <c r="BE9" s="92"/>
      <c r="BF9" s="149" t="s">
        <v>48</v>
      </c>
      <c r="BG9" s="149"/>
      <c r="BH9" s="149"/>
      <c r="BI9" s="149"/>
      <c r="BJ9" s="149"/>
      <c r="BK9" s="149"/>
    </row>
    <row r="10" spans="1:65" ht="38.25">
      <c r="A10" s="84"/>
      <c r="B10" s="117" t="s">
        <v>39</v>
      </c>
      <c r="C10" s="93"/>
      <c r="D10" s="118" t="s">
        <v>11</v>
      </c>
      <c r="E10" s="119"/>
      <c r="F10" s="120" t="s">
        <v>23</v>
      </c>
      <c r="G10" s="120" t="s">
        <v>22</v>
      </c>
      <c r="H10" s="120" t="s">
        <v>40</v>
      </c>
      <c r="I10" s="120" t="s">
        <v>41</v>
      </c>
      <c r="J10" s="120" t="s">
        <v>20</v>
      </c>
      <c r="K10" s="120" t="s">
        <v>21</v>
      </c>
      <c r="L10" s="121"/>
      <c r="M10" s="120" t="s">
        <v>17</v>
      </c>
      <c r="N10" s="120" t="s">
        <v>10</v>
      </c>
      <c r="O10" s="120" t="s">
        <v>13</v>
      </c>
      <c r="P10" s="120" t="s">
        <v>14</v>
      </c>
      <c r="Q10" s="120" t="s">
        <v>15</v>
      </c>
      <c r="R10" s="120" t="s">
        <v>16</v>
      </c>
      <c r="S10" s="121"/>
      <c r="T10" s="120" t="s">
        <v>17</v>
      </c>
      <c r="U10" s="120" t="s">
        <v>10</v>
      </c>
      <c r="V10" s="120" t="s">
        <v>13</v>
      </c>
      <c r="W10" s="120" t="s">
        <v>14</v>
      </c>
      <c r="X10" s="120" t="s">
        <v>15</v>
      </c>
      <c r="Y10" s="120" t="s">
        <v>16</v>
      </c>
      <c r="Z10" s="121"/>
      <c r="AA10" s="122" t="s">
        <v>25</v>
      </c>
      <c r="AB10" s="122" t="s">
        <v>26</v>
      </c>
      <c r="AC10" s="121"/>
      <c r="AD10" s="123">
        <v>0</v>
      </c>
      <c r="AE10" s="120" t="s">
        <v>49</v>
      </c>
      <c r="AF10" s="120" t="s">
        <v>50</v>
      </c>
      <c r="AG10" s="120" t="s">
        <v>51</v>
      </c>
      <c r="AH10" s="120" t="s">
        <v>52</v>
      </c>
      <c r="AI10" s="120" t="s">
        <v>53</v>
      </c>
      <c r="AJ10" s="121"/>
      <c r="AK10" s="123">
        <v>0</v>
      </c>
      <c r="AL10" s="120" t="s">
        <v>49</v>
      </c>
      <c r="AM10" s="120" t="s">
        <v>50</v>
      </c>
      <c r="AN10" s="120" t="s">
        <v>51</v>
      </c>
      <c r="AO10" s="120" t="s">
        <v>52</v>
      </c>
      <c r="AP10" s="120" t="s">
        <v>53</v>
      </c>
      <c r="AQ10" s="121"/>
      <c r="AR10" s="123">
        <v>0</v>
      </c>
      <c r="AS10" s="120" t="s">
        <v>49</v>
      </c>
      <c r="AT10" s="120" t="s">
        <v>50</v>
      </c>
      <c r="AU10" s="120" t="s">
        <v>51</v>
      </c>
      <c r="AV10" s="120" t="s">
        <v>52</v>
      </c>
      <c r="AW10" s="120" t="s">
        <v>53</v>
      </c>
      <c r="AX10" s="121"/>
      <c r="AY10" s="123">
        <v>0</v>
      </c>
      <c r="AZ10" s="120" t="s">
        <v>49</v>
      </c>
      <c r="BA10" s="120" t="s">
        <v>50</v>
      </c>
      <c r="BB10" s="120" t="s">
        <v>51</v>
      </c>
      <c r="BC10" s="120" t="s">
        <v>52</v>
      </c>
      <c r="BD10" s="120" t="s">
        <v>53</v>
      </c>
      <c r="BE10" s="121"/>
      <c r="BF10" s="123">
        <v>0</v>
      </c>
      <c r="BG10" s="120" t="s">
        <v>49</v>
      </c>
      <c r="BH10" s="120" t="s">
        <v>50</v>
      </c>
      <c r="BI10" s="120" t="s">
        <v>51</v>
      </c>
      <c r="BJ10" s="120" t="s">
        <v>52</v>
      </c>
      <c r="BK10" s="120" t="s">
        <v>53</v>
      </c>
    </row>
    <row r="11" spans="1:65" s="42" customFormat="1">
      <c r="A11" s="84"/>
      <c r="B11" s="124">
        <v>40878</v>
      </c>
      <c r="C11" s="90"/>
      <c r="D11" s="125">
        <f>VLOOKUP($B$9&amp;"-"&amp;$B11,Database!$1:$1048576,10,FALSE)</f>
        <v>105</v>
      </c>
      <c r="E11" s="126"/>
      <c r="F11" s="127">
        <f>VLOOKUP($B$9&amp;"-"&amp;$B11,Database!$1:$1048576,4,FALSE)</f>
        <v>12.977255651936343</v>
      </c>
      <c r="G11" s="127">
        <f>VLOOKUP($B$9&amp;"-"&amp;$B11,Database!$1:$1048576,5,FALSE)</f>
        <v>12.360999999999999</v>
      </c>
      <c r="H11" s="127">
        <f>VLOOKUP($B$9&amp;"-"&amp;$B11,Database!$1:$1048576,6,FALSE)</f>
        <v>-12.430844887644286</v>
      </c>
      <c r="I11" s="127">
        <f>VLOOKUP($B$9&amp;"-"&amp;$B11,Database!$1:$1048576,7,FALSE)</f>
        <v>-6.6783537857918036</v>
      </c>
      <c r="J11" s="127">
        <f>VLOOKUP($B$9&amp;"-"&amp;$B11,Database!$1:$1048576,8,FALSE)</f>
        <v>-43.804799999999993</v>
      </c>
      <c r="K11" s="127">
        <f>VLOOKUP($B$9&amp;"-"&amp;$B11,Database!$1:$1048576,9,FALSE)</f>
        <v>-10.371600000000001</v>
      </c>
      <c r="L11" s="112"/>
      <c r="M11" s="128">
        <f>VLOOKUP($B$9&amp;"-"&amp;$B11,Database!$1:$1048576,12,FALSE)</f>
        <v>-19.968</v>
      </c>
      <c r="N11" s="128">
        <f>VLOOKUP($B$9&amp;"-"&amp;$B11,Database!$1:$1048576,13,FALSE)</f>
        <v>-4.2907000000000002</v>
      </c>
      <c r="O11" s="128">
        <f>VLOOKUP($B$9&amp;"-"&amp;$B11,Database!$1:$1048576,14,FALSE)</f>
        <v>-0.46560000000000046</v>
      </c>
      <c r="P11" s="128">
        <f>VLOOKUP($B$9&amp;"-"&amp;$B11,Database!$1:$1048576,15,FALSE)</f>
        <v>-7.7074000000000007</v>
      </c>
      <c r="Q11" s="128">
        <f>VLOOKUP($B$9&amp;"-"&amp;$B11,Database!$1:$1048576,16,FALSE)</f>
        <v>12.029416247523244</v>
      </c>
      <c r="R11" s="128">
        <f>VLOOKUP($B$9&amp;"-"&amp;$B11,Database!$1:$1048576,17,FALSE)</f>
        <v>-15.412800000000002</v>
      </c>
      <c r="S11" s="112"/>
      <c r="T11" s="128">
        <f>VLOOKUP($B$9&amp;"-"&amp;$B11,Database!$1:$1048576,18,FALSE)</f>
        <v>-5.3476069064604808</v>
      </c>
      <c r="U11" s="128">
        <f>VLOOKUP($B$9&amp;"-"&amp;$B11,Database!$1:$1048576,19,FALSE)</f>
        <v>3.9700513791238512</v>
      </c>
      <c r="V11" s="128">
        <f>VLOOKUP($B$9&amp;"-"&amp;$B11,Database!$1:$1048576,20,FALSE)</f>
        <v>13.620551526395683</v>
      </c>
      <c r="W11" s="128">
        <f>VLOOKUP($B$9&amp;"-"&amp;$B11,Database!$1:$1048576,21,FALSE)</f>
        <v>9.9185158814920289</v>
      </c>
      <c r="X11" s="128">
        <f>VLOOKUP($B$9&amp;"-"&amp;$B11,Database!$1:$1048576,22,FALSE)</f>
        <v>39.516120131124389</v>
      </c>
      <c r="Y11" s="128">
        <f>VLOOKUP($B$9&amp;"-"&amp;$B11,Database!$1:$1048576,23,FALSE)</f>
        <v>-4.2572463768115938</v>
      </c>
      <c r="Z11" s="112"/>
      <c r="AA11" s="128" t="str">
        <f>VLOOKUP($B$9&amp;"-"&amp;$B11,Database!$1:$1048576,24,FALSE)</f>
        <v>-</v>
      </c>
      <c r="AB11" s="128" t="str">
        <f>VLOOKUP($B$9&amp;"-"&amp;$B11,Database!$1:$1048576,25,FALSE)</f>
        <v>-</v>
      </c>
      <c r="AC11" s="107"/>
      <c r="AD11" s="129" t="str">
        <f>VLOOKUP($B$9&amp;"-"&amp;$B11,Database!$1:$1048576,26,FALSE)</f>
        <v>-</v>
      </c>
      <c r="AE11" s="129" t="str">
        <f>VLOOKUP($B$9&amp;"-"&amp;$B11,Database!$1:$1048576,27,FALSE)</f>
        <v>-</v>
      </c>
      <c r="AF11" s="129" t="str">
        <f>VLOOKUP($B$9&amp;"-"&amp;$B11,Database!$1:$1048576,28,FALSE)</f>
        <v>-</v>
      </c>
      <c r="AG11" s="129" t="str">
        <f>VLOOKUP($B$9&amp;"-"&amp;$B11,Database!$1:$1048576,29,FALSE)</f>
        <v>-</v>
      </c>
      <c r="AH11" s="129" t="str">
        <f>VLOOKUP($B$9&amp;"-"&amp;$B11,Database!$1:$1048576,30,FALSE)</f>
        <v>-</v>
      </c>
      <c r="AI11" s="129" t="str">
        <f>VLOOKUP($B$9&amp;"-"&amp;$B11,Database!$1:$1048576,31,FALSE)</f>
        <v>-</v>
      </c>
      <c r="AJ11" s="103"/>
      <c r="AK11" s="129" t="str">
        <f>VLOOKUP($B$9&amp;"-"&amp;$B11,Database!$1:$1048576,32,FALSE)</f>
        <v>-</v>
      </c>
      <c r="AL11" s="129" t="str">
        <f>VLOOKUP($B$9&amp;"-"&amp;$B11,Database!$1:$1048576,33,FALSE)</f>
        <v>-</v>
      </c>
      <c r="AM11" s="129" t="str">
        <f>VLOOKUP($B$9&amp;"-"&amp;$B11,Database!$1:$1048576,34,FALSE)</f>
        <v>-</v>
      </c>
      <c r="AN11" s="129" t="str">
        <f>VLOOKUP($B$9&amp;"-"&amp;$B11,Database!$1:$1048576,35,FALSE)</f>
        <v>-</v>
      </c>
      <c r="AO11" s="129" t="str">
        <f>VLOOKUP($B$9&amp;"-"&amp;$B11,Database!$1:$1048576,36,FALSE)</f>
        <v>-</v>
      </c>
      <c r="AP11" s="129" t="str">
        <f>VLOOKUP($B$9&amp;"-"&amp;$B11,Database!$1:$1048576,37,FALSE)</f>
        <v>-</v>
      </c>
      <c r="AQ11" s="103"/>
      <c r="AR11" s="129" t="str">
        <f>VLOOKUP($B$9&amp;"-"&amp;$B11,Database!$1:$1048576,38,FALSE)</f>
        <v>-</v>
      </c>
      <c r="AS11" s="129" t="str">
        <f>VLOOKUP($B$9&amp;"-"&amp;$B11,Database!$1:$1048576,39,FALSE)</f>
        <v>-</v>
      </c>
      <c r="AT11" s="129" t="str">
        <f>VLOOKUP($B$9&amp;"-"&amp;$B11,Database!$1:$1048576,40,FALSE)</f>
        <v>-</v>
      </c>
      <c r="AU11" s="129" t="str">
        <f>VLOOKUP($B$9&amp;"-"&amp;$B11,Database!$1:$1048576,41,FALSE)</f>
        <v>-</v>
      </c>
      <c r="AV11" s="129" t="str">
        <f>VLOOKUP($B$9&amp;"-"&amp;$B11,Database!$1:$1048576,42,FALSE)</f>
        <v>-</v>
      </c>
      <c r="AW11" s="129" t="str">
        <f>VLOOKUP($B$9&amp;"-"&amp;$B11,Database!$1:$1048576,43,FALSE)</f>
        <v>-</v>
      </c>
      <c r="AX11" s="103"/>
      <c r="AY11" s="129" t="str">
        <f>VLOOKUP($B$9&amp;"-"&amp;$B11,Database!$1:$1048576,44,FALSE)</f>
        <v>-</v>
      </c>
      <c r="AZ11" s="129" t="str">
        <f>VLOOKUP($B$9&amp;"-"&amp;$B11,Database!$1:$1048576,45,FALSE)</f>
        <v>-</v>
      </c>
      <c r="BA11" s="129" t="str">
        <f>VLOOKUP($B$9&amp;"-"&amp;$B11,Database!$1:$1048576,46,FALSE)</f>
        <v>-</v>
      </c>
      <c r="BB11" s="129" t="str">
        <f>VLOOKUP($B$9&amp;"-"&amp;$B11,Database!$1:$1048576,47,FALSE)</f>
        <v>-</v>
      </c>
      <c r="BC11" s="129" t="str">
        <f>VLOOKUP($B$9&amp;"-"&amp;$B11,Database!$1:$1048576,48,FALSE)</f>
        <v>-</v>
      </c>
      <c r="BD11" s="129" t="str">
        <f>VLOOKUP($B$9&amp;"-"&amp;$B11,Database!$1:$1048576,49,FALSE)</f>
        <v>-</v>
      </c>
      <c r="BE11" s="103"/>
      <c r="BF11" s="129" t="str">
        <f>VLOOKUP($B$9&amp;"-"&amp;$B11,Database!$1:$1048576,50,FALSE)</f>
        <v>-</v>
      </c>
      <c r="BG11" s="129" t="str">
        <f>VLOOKUP($B$9&amp;"-"&amp;$B11,Database!$1:$1048576,51,FALSE)</f>
        <v>-</v>
      </c>
      <c r="BH11" s="129" t="str">
        <f>VLOOKUP($B$9&amp;"-"&amp;$B11,Database!$1:$1048576,52,FALSE)</f>
        <v>-</v>
      </c>
      <c r="BI11" s="129" t="str">
        <f>VLOOKUP($B$9&amp;"-"&amp;$B11,Database!$1:$1048576,53,FALSE)</f>
        <v>-</v>
      </c>
      <c r="BJ11" s="129" t="str">
        <f>VLOOKUP($B$9&amp;"-"&amp;$B11,Database!$1:$1048576,54,FALSE)</f>
        <v>-</v>
      </c>
      <c r="BK11" s="129" t="str">
        <f>VLOOKUP($B$9&amp;"-"&amp;$B11,Database!$1:$1048576,55,FALSE)</f>
        <v>-</v>
      </c>
    </row>
    <row r="12" spans="1:65" s="42" customFormat="1">
      <c r="A12" s="84"/>
      <c r="B12" s="124">
        <v>40969</v>
      </c>
      <c r="C12" s="90"/>
      <c r="D12" s="125">
        <f>VLOOKUP($B$9&amp;"-"&amp;$B12,Database!$1:$1048576,10,FALSE)</f>
        <v>112</v>
      </c>
      <c r="E12" s="126"/>
      <c r="F12" s="127">
        <f>VLOOKUP($B$9&amp;"-"&amp;$B12,Database!$1:$1048576,4,FALSE)</f>
        <v>21.07095527953101</v>
      </c>
      <c r="G12" s="127">
        <f>VLOOKUP($B$9&amp;"-"&amp;$B12,Database!$1:$1048576,5,FALSE)</f>
        <v>8.3825000000000003</v>
      </c>
      <c r="H12" s="127">
        <f>VLOOKUP($B$9&amp;"-"&amp;$B12,Database!$1:$1048576,6,FALSE)</f>
        <v>-1.6509063138743534</v>
      </c>
      <c r="I12" s="127">
        <f>VLOOKUP($B$9&amp;"-"&amp;$B12,Database!$1:$1048576,7,FALSE)</f>
        <v>-0.60770975056689469</v>
      </c>
      <c r="J12" s="127">
        <f>VLOOKUP($B$9&amp;"-"&amp;$B12,Database!$1:$1048576,8,FALSE)</f>
        <v>-9.3058000000000014</v>
      </c>
      <c r="K12" s="127">
        <f>VLOOKUP($B$9&amp;"-"&amp;$B12,Database!$1:$1048576,9,FALSE)</f>
        <v>-3.7412000000000005</v>
      </c>
      <c r="L12" s="112"/>
      <c r="M12" s="128">
        <f>VLOOKUP($B$9&amp;"-"&amp;$B12,Database!$1:$1048576,12,FALSE)</f>
        <v>-4.6430999999999987</v>
      </c>
      <c r="N12" s="128">
        <f>VLOOKUP($B$9&amp;"-"&amp;$B12,Database!$1:$1048576,13,FALSE)</f>
        <v>0.37000000000000033</v>
      </c>
      <c r="O12" s="128">
        <f>VLOOKUP($B$9&amp;"-"&amp;$B12,Database!$1:$1048576,14,FALSE)</f>
        <v>6.7639999999999985</v>
      </c>
      <c r="P12" s="128">
        <f>VLOOKUP($B$9&amp;"-"&amp;$B12,Database!$1:$1048576,15,FALSE)</f>
        <v>-4.0456000000000003</v>
      </c>
      <c r="Q12" s="128">
        <f>VLOOKUP($B$9&amp;"-"&amp;$B12,Database!$1:$1048576,16,FALSE)</f>
        <v>23.101457739044498</v>
      </c>
      <c r="R12" s="128">
        <f>VLOOKUP($B$9&amp;"-"&amp;$B12,Database!$1:$1048576,17,FALSE)</f>
        <v>-4.9210000000000003</v>
      </c>
      <c r="S12" s="112"/>
      <c r="T12" s="128">
        <f>VLOOKUP($B$9&amp;"-"&amp;$B12,Database!$1:$1048576,18,FALSE)</f>
        <v>1.3207250510994804</v>
      </c>
      <c r="U12" s="128">
        <f>VLOOKUP($B$9&amp;"-"&amp;$B12,Database!$1:$1048576,19,FALSE)</f>
        <v>9.7032860897104722</v>
      </c>
      <c r="V12" s="128">
        <f>VLOOKUP($B$9&amp;"-"&amp;$B12,Database!$1:$1048576,20,FALSE)</f>
        <v>17.407515554457447</v>
      </c>
      <c r="W12" s="128">
        <f>VLOOKUP($B$9&amp;"-"&amp;$B12,Database!$1:$1048576,21,FALSE)</f>
        <v>9.7235012690640374</v>
      </c>
      <c r="X12" s="128">
        <f>VLOOKUP($B$9&amp;"-"&amp;$B12,Database!$1:$1048576,22,FALSE)</f>
        <v>37.454235080074568</v>
      </c>
      <c r="Y12" s="128">
        <f>VLOOKUP($B$9&amp;"-"&amp;$B12,Database!$1:$1048576,23,FALSE)</f>
        <v>3.0188001167988139</v>
      </c>
      <c r="Z12" s="112"/>
      <c r="AA12" s="128" t="str">
        <f>VLOOKUP($B$9&amp;"-"&amp;$B12,Database!$1:$1048576,24,FALSE)</f>
        <v>-</v>
      </c>
      <c r="AB12" s="128" t="str">
        <f>VLOOKUP($B$9&amp;"-"&amp;$B12,Database!$1:$1048576,25,FALSE)</f>
        <v>-</v>
      </c>
      <c r="AC12" s="107"/>
      <c r="AD12" s="129" t="str">
        <f>VLOOKUP($B$9&amp;"-"&amp;$B12,Database!$1:$1048576,26,FALSE)</f>
        <v>-</v>
      </c>
      <c r="AE12" s="129" t="str">
        <f>VLOOKUP($B$9&amp;"-"&amp;$B12,Database!$1:$1048576,27,FALSE)</f>
        <v>-</v>
      </c>
      <c r="AF12" s="129" t="str">
        <f>VLOOKUP($B$9&amp;"-"&amp;$B12,Database!$1:$1048576,28,FALSE)</f>
        <v>-</v>
      </c>
      <c r="AG12" s="129" t="str">
        <f>VLOOKUP($B$9&amp;"-"&amp;$B12,Database!$1:$1048576,29,FALSE)</f>
        <v>-</v>
      </c>
      <c r="AH12" s="129" t="str">
        <f>VLOOKUP($B$9&amp;"-"&amp;$B12,Database!$1:$1048576,30,FALSE)</f>
        <v>-</v>
      </c>
      <c r="AI12" s="129" t="str">
        <f>VLOOKUP($B$9&amp;"-"&amp;$B12,Database!$1:$1048576,31,FALSE)</f>
        <v>-</v>
      </c>
      <c r="AJ12" s="103"/>
      <c r="AK12" s="129" t="str">
        <f>VLOOKUP($B$9&amp;"-"&amp;$B12,Database!$1:$1048576,32,FALSE)</f>
        <v>-</v>
      </c>
      <c r="AL12" s="129" t="str">
        <f>VLOOKUP($B$9&amp;"-"&amp;$B12,Database!$1:$1048576,33,FALSE)</f>
        <v>-</v>
      </c>
      <c r="AM12" s="129" t="str">
        <f>VLOOKUP($B$9&amp;"-"&amp;$B12,Database!$1:$1048576,34,FALSE)</f>
        <v>-</v>
      </c>
      <c r="AN12" s="129" t="str">
        <f>VLOOKUP($B$9&amp;"-"&amp;$B12,Database!$1:$1048576,35,FALSE)</f>
        <v>-</v>
      </c>
      <c r="AO12" s="129" t="str">
        <f>VLOOKUP($B$9&amp;"-"&amp;$B12,Database!$1:$1048576,36,FALSE)</f>
        <v>-</v>
      </c>
      <c r="AP12" s="129" t="str">
        <f>VLOOKUP($B$9&amp;"-"&amp;$B12,Database!$1:$1048576,37,FALSE)</f>
        <v>-</v>
      </c>
      <c r="AQ12" s="103"/>
      <c r="AR12" s="129" t="str">
        <f>VLOOKUP($B$9&amp;"-"&amp;$B12,Database!$1:$1048576,38,FALSE)</f>
        <v>-</v>
      </c>
      <c r="AS12" s="129" t="str">
        <f>VLOOKUP($B$9&amp;"-"&amp;$B12,Database!$1:$1048576,39,FALSE)</f>
        <v>-</v>
      </c>
      <c r="AT12" s="129" t="str">
        <f>VLOOKUP($B$9&amp;"-"&amp;$B12,Database!$1:$1048576,40,FALSE)</f>
        <v>-</v>
      </c>
      <c r="AU12" s="129" t="str">
        <f>VLOOKUP($B$9&amp;"-"&amp;$B12,Database!$1:$1048576,41,FALSE)</f>
        <v>-</v>
      </c>
      <c r="AV12" s="129" t="str">
        <f>VLOOKUP($B$9&amp;"-"&amp;$B12,Database!$1:$1048576,42,FALSE)</f>
        <v>-</v>
      </c>
      <c r="AW12" s="129" t="str">
        <f>VLOOKUP($B$9&amp;"-"&amp;$B12,Database!$1:$1048576,43,FALSE)</f>
        <v>-</v>
      </c>
      <c r="AX12" s="103"/>
      <c r="AY12" s="129" t="str">
        <f>VLOOKUP($B$9&amp;"-"&amp;$B12,Database!$1:$1048576,44,FALSE)</f>
        <v>-</v>
      </c>
      <c r="AZ12" s="129" t="str">
        <f>VLOOKUP($B$9&amp;"-"&amp;$B12,Database!$1:$1048576,45,FALSE)</f>
        <v>-</v>
      </c>
      <c r="BA12" s="129" t="str">
        <f>VLOOKUP($B$9&amp;"-"&amp;$B12,Database!$1:$1048576,46,FALSE)</f>
        <v>-</v>
      </c>
      <c r="BB12" s="129" t="str">
        <f>VLOOKUP($B$9&amp;"-"&amp;$B12,Database!$1:$1048576,47,FALSE)</f>
        <v>-</v>
      </c>
      <c r="BC12" s="129" t="str">
        <f>VLOOKUP($B$9&amp;"-"&amp;$B12,Database!$1:$1048576,48,FALSE)</f>
        <v>-</v>
      </c>
      <c r="BD12" s="129" t="str">
        <f>VLOOKUP($B$9&amp;"-"&amp;$B12,Database!$1:$1048576,49,FALSE)</f>
        <v>-</v>
      </c>
      <c r="BE12" s="103"/>
      <c r="BF12" s="129" t="str">
        <f>VLOOKUP($B$9&amp;"-"&amp;$B12,Database!$1:$1048576,50,FALSE)</f>
        <v>-</v>
      </c>
      <c r="BG12" s="129" t="str">
        <f>VLOOKUP($B$9&amp;"-"&amp;$B12,Database!$1:$1048576,51,FALSE)</f>
        <v>-</v>
      </c>
      <c r="BH12" s="129" t="str">
        <f>VLOOKUP($B$9&amp;"-"&amp;$B12,Database!$1:$1048576,52,FALSE)</f>
        <v>-</v>
      </c>
      <c r="BI12" s="129" t="str">
        <f>VLOOKUP($B$9&amp;"-"&amp;$B12,Database!$1:$1048576,53,FALSE)</f>
        <v>-</v>
      </c>
      <c r="BJ12" s="129" t="str">
        <f>VLOOKUP($B$9&amp;"-"&amp;$B12,Database!$1:$1048576,54,FALSE)</f>
        <v>-</v>
      </c>
      <c r="BK12" s="129" t="str">
        <f>VLOOKUP($B$9&amp;"-"&amp;$B12,Database!$1:$1048576,55,FALSE)</f>
        <v>-</v>
      </c>
    </row>
    <row r="13" spans="1:65" s="42" customFormat="1">
      <c r="A13" s="84"/>
      <c r="B13" s="124">
        <v>41061</v>
      </c>
      <c r="C13" s="85"/>
      <c r="D13" s="125">
        <f>VLOOKUP($B$9&amp;"-"&amp;$B13,Database!$1:$1048576,10,FALSE)</f>
        <v>97.948001430743091</v>
      </c>
      <c r="E13" s="126"/>
      <c r="F13" s="127">
        <f>VLOOKUP($B$9&amp;"-"&amp;$B13,Database!$1:$1048576,4,FALSE)</f>
        <v>15.66393734425062</v>
      </c>
      <c r="G13" s="127">
        <f>VLOOKUP($B$9&amp;"-"&amp;$B13,Database!$1:$1048576,5,FALSE)</f>
        <v>2.1426664293342825</v>
      </c>
      <c r="H13" s="127">
        <f>VLOOKUP($B$9&amp;"-"&amp;$B13,Database!$1:$1048576,6,FALSE)</f>
        <v>-12.175151299394802</v>
      </c>
      <c r="I13" s="127">
        <f>VLOOKUP($B$9&amp;"-"&amp;$B13,Database!$1:$1048576,7,FALSE)</f>
        <v>-15.594887805754592</v>
      </c>
      <c r="J13" s="127">
        <f>VLOOKUP($B$9&amp;"-"&amp;$B13,Database!$1:$1048576,8,FALSE)</f>
        <v>-46.0817906728373</v>
      </c>
      <c r="K13" s="127">
        <f>VLOOKUP($B$9&amp;"-"&amp;$B13,Database!$1:$1048576,9,FALSE)</f>
        <v>-6.5347988608045551</v>
      </c>
      <c r="L13" s="112"/>
      <c r="M13" s="128">
        <f>VLOOKUP($B$9&amp;"-"&amp;$B13,Database!$1:$1048576,12,FALSE)</f>
        <v>-13.823869704521179</v>
      </c>
      <c r="N13" s="128">
        <f>VLOOKUP($B$9&amp;"-"&amp;$B13,Database!$1:$1048576,13,FALSE)</f>
        <v>-3.2751868992524034</v>
      </c>
      <c r="O13" s="128">
        <f>VLOOKUP($B$9&amp;"-"&amp;$B13,Database!$1:$1048576,14,FALSE)</f>
        <v>-1.7443930224279098</v>
      </c>
      <c r="P13" s="128">
        <f>VLOOKUP($B$9&amp;"-"&amp;$B13,Database!$1:$1048576,15,FALSE)</f>
        <v>-10.357333570665714</v>
      </c>
      <c r="Q13" s="128">
        <f>VLOOKUP($B$9&amp;"-"&amp;$B13,Database!$1:$1048576,16,FALSE)</f>
        <v>9.1847632609469567</v>
      </c>
      <c r="R13" s="128">
        <f>VLOOKUP($B$9&amp;"-"&amp;$B13,Database!$1:$1048576,17,FALSE)</f>
        <v>-15.859736561053758</v>
      </c>
      <c r="S13" s="112"/>
      <c r="T13" s="128">
        <f>VLOOKUP($B$9&amp;"-"&amp;$B13,Database!$1:$1048576,18,FALSE)</f>
        <v>0.55402278390886417</v>
      </c>
      <c r="U13" s="128">
        <f>VLOOKUP($B$9&amp;"-"&amp;$B13,Database!$1:$1048576,19,FALSE)</f>
        <v>4.7970808116767536</v>
      </c>
      <c r="V13" s="128">
        <f>VLOOKUP($B$9&amp;"-"&amp;$B13,Database!$1:$1048576,20,FALSE)</f>
        <v>8.4883410466358118</v>
      </c>
      <c r="W13" s="128">
        <f>VLOOKUP($B$9&amp;"-"&amp;$B13,Database!$1:$1048576,21,FALSE)</f>
        <v>2.1426664293342825</v>
      </c>
      <c r="X13" s="128">
        <f>VLOOKUP($B$9&amp;"-"&amp;$B13,Database!$1:$1048576,22,FALSE)</f>
        <v>36.707903168387325</v>
      </c>
      <c r="Y13" s="128">
        <f>VLOOKUP($B$9&amp;"-"&amp;$B13,Database!$1:$1048576,23,FALSE)</f>
        <v>-2.8969384122463513</v>
      </c>
      <c r="Z13" s="112"/>
      <c r="AA13" s="128" t="str">
        <f>VLOOKUP($B$9&amp;"-"&amp;$B13,Database!$1:$1048576,24,FALSE)</f>
        <v>-</v>
      </c>
      <c r="AB13" s="128" t="str">
        <f>VLOOKUP($B$9&amp;"-"&amp;$B13,Database!$1:$1048576,25,FALSE)</f>
        <v>-</v>
      </c>
      <c r="AC13" s="107"/>
      <c r="AD13" s="129" t="str">
        <f>VLOOKUP($B$9&amp;"-"&amp;$B13,Database!$1:$1048576,26,FALSE)</f>
        <v>-</v>
      </c>
      <c r="AE13" s="129" t="str">
        <f>VLOOKUP($B$9&amp;"-"&amp;$B13,Database!$1:$1048576,27,FALSE)</f>
        <v>-</v>
      </c>
      <c r="AF13" s="129" t="str">
        <f>VLOOKUP($B$9&amp;"-"&amp;$B13,Database!$1:$1048576,28,FALSE)</f>
        <v>-</v>
      </c>
      <c r="AG13" s="129" t="str">
        <f>VLOOKUP($B$9&amp;"-"&amp;$B13,Database!$1:$1048576,29,FALSE)</f>
        <v>-</v>
      </c>
      <c r="AH13" s="129" t="str">
        <f>VLOOKUP($B$9&amp;"-"&amp;$B13,Database!$1:$1048576,30,FALSE)</f>
        <v>-</v>
      </c>
      <c r="AI13" s="129" t="str">
        <f>VLOOKUP($B$9&amp;"-"&amp;$B13,Database!$1:$1048576,31,FALSE)</f>
        <v>-</v>
      </c>
      <c r="AJ13" s="103"/>
      <c r="AK13" s="129" t="str">
        <f>VLOOKUP($B$9&amp;"-"&amp;$B13,Database!$1:$1048576,32,FALSE)</f>
        <v>-</v>
      </c>
      <c r="AL13" s="129" t="str">
        <f>VLOOKUP($B$9&amp;"-"&amp;$B13,Database!$1:$1048576,33,FALSE)</f>
        <v>-</v>
      </c>
      <c r="AM13" s="129" t="str">
        <f>VLOOKUP($B$9&amp;"-"&amp;$B13,Database!$1:$1048576,34,FALSE)</f>
        <v>-</v>
      </c>
      <c r="AN13" s="129" t="str">
        <f>VLOOKUP($B$9&amp;"-"&amp;$B13,Database!$1:$1048576,35,FALSE)</f>
        <v>-</v>
      </c>
      <c r="AO13" s="129" t="str">
        <f>VLOOKUP($B$9&amp;"-"&amp;$B13,Database!$1:$1048576,36,FALSE)</f>
        <v>-</v>
      </c>
      <c r="AP13" s="129" t="str">
        <f>VLOOKUP($B$9&amp;"-"&amp;$B13,Database!$1:$1048576,37,FALSE)</f>
        <v>-</v>
      </c>
      <c r="AQ13" s="103"/>
      <c r="AR13" s="129" t="str">
        <f>VLOOKUP($B$9&amp;"-"&amp;$B13,Database!$1:$1048576,38,FALSE)</f>
        <v>-</v>
      </c>
      <c r="AS13" s="129" t="str">
        <f>VLOOKUP($B$9&amp;"-"&amp;$B13,Database!$1:$1048576,39,FALSE)</f>
        <v>-</v>
      </c>
      <c r="AT13" s="129" t="str">
        <f>VLOOKUP($B$9&amp;"-"&amp;$B13,Database!$1:$1048576,40,FALSE)</f>
        <v>-</v>
      </c>
      <c r="AU13" s="129" t="str">
        <f>VLOOKUP($B$9&amp;"-"&amp;$B13,Database!$1:$1048576,41,FALSE)</f>
        <v>-</v>
      </c>
      <c r="AV13" s="129" t="str">
        <f>VLOOKUP($B$9&amp;"-"&amp;$B13,Database!$1:$1048576,42,FALSE)</f>
        <v>-</v>
      </c>
      <c r="AW13" s="129" t="str">
        <f>VLOOKUP($B$9&amp;"-"&amp;$B13,Database!$1:$1048576,43,FALSE)</f>
        <v>-</v>
      </c>
      <c r="AX13" s="103"/>
      <c r="AY13" s="129" t="str">
        <f>VLOOKUP($B$9&amp;"-"&amp;$B13,Database!$1:$1048576,44,FALSE)</f>
        <v>-</v>
      </c>
      <c r="AZ13" s="129" t="str">
        <f>VLOOKUP($B$9&amp;"-"&amp;$B13,Database!$1:$1048576,45,FALSE)</f>
        <v>-</v>
      </c>
      <c r="BA13" s="129" t="str">
        <f>VLOOKUP($B$9&amp;"-"&amp;$B13,Database!$1:$1048576,46,FALSE)</f>
        <v>-</v>
      </c>
      <c r="BB13" s="129" t="str">
        <f>VLOOKUP($B$9&amp;"-"&amp;$B13,Database!$1:$1048576,47,FALSE)</f>
        <v>-</v>
      </c>
      <c r="BC13" s="129" t="str">
        <f>VLOOKUP($B$9&amp;"-"&amp;$B13,Database!$1:$1048576,48,FALSE)</f>
        <v>-</v>
      </c>
      <c r="BD13" s="129" t="str">
        <f>VLOOKUP($B$9&amp;"-"&amp;$B13,Database!$1:$1048576,49,FALSE)</f>
        <v>-</v>
      </c>
      <c r="BE13" s="103"/>
      <c r="BF13" s="129" t="str">
        <f>VLOOKUP($B$9&amp;"-"&amp;$B13,Database!$1:$1048576,50,FALSE)</f>
        <v>-</v>
      </c>
      <c r="BG13" s="129" t="str">
        <f>VLOOKUP($B$9&amp;"-"&amp;$B13,Database!$1:$1048576,51,FALSE)</f>
        <v>-</v>
      </c>
      <c r="BH13" s="129" t="str">
        <f>VLOOKUP($B$9&amp;"-"&amp;$B13,Database!$1:$1048576,52,FALSE)</f>
        <v>-</v>
      </c>
      <c r="BI13" s="129" t="str">
        <f>VLOOKUP($B$9&amp;"-"&amp;$B13,Database!$1:$1048576,53,FALSE)</f>
        <v>-</v>
      </c>
      <c r="BJ13" s="129" t="str">
        <f>VLOOKUP($B$9&amp;"-"&amp;$B13,Database!$1:$1048576,54,FALSE)</f>
        <v>-</v>
      </c>
      <c r="BK13" s="129" t="str">
        <f>VLOOKUP($B$9&amp;"-"&amp;$B13,Database!$1:$1048576,55,FALSE)</f>
        <v>-</v>
      </c>
    </row>
    <row r="14" spans="1:65" s="42" customFormat="1">
      <c r="A14" s="84"/>
      <c r="B14" s="124">
        <v>41153</v>
      </c>
      <c r="C14" s="85"/>
      <c r="D14" s="125">
        <f>VLOOKUP($B$9&amp;"-"&amp;$B14,Database!$1:$1048576,10,FALSE)</f>
        <v>92.304389312977094</v>
      </c>
      <c r="E14" s="126"/>
      <c r="F14" s="127">
        <f>VLOOKUP($B$9&amp;"-"&amp;$B14,Database!$1:$1048576,4,FALSE)</f>
        <v>18.467343893480255</v>
      </c>
      <c r="G14" s="127">
        <f>VLOOKUP($B$9&amp;"-"&amp;$B14,Database!$1:$1048576,5,FALSE)</f>
        <v>0.96418732782369176</v>
      </c>
      <c r="H14" s="127">
        <f>VLOOKUP($B$9&amp;"-"&amp;$B14,Database!$1:$1048576,6,FALSE)</f>
        <v>-19.793101469237833</v>
      </c>
      <c r="I14" s="127">
        <f>VLOOKUP($B$9&amp;"-"&amp;$B14,Database!$1:$1048576,7,FALSE)</f>
        <v>-28.741040731892078</v>
      </c>
      <c r="J14" s="127">
        <f>VLOOKUP($B$9&amp;"-"&amp;$B14,Database!$1:$1048576,8,FALSE)</f>
        <v>-37.081037649219461</v>
      </c>
      <c r="K14" s="127">
        <f>VLOOKUP($B$9&amp;"-"&amp;$B14,Database!$1:$1048576,9,FALSE)</f>
        <v>-2.6443411386593203</v>
      </c>
      <c r="L14" s="112"/>
      <c r="M14" s="128">
        <f>VLOOKUP($B$9&amp;"-"&amp;$B14,Database!$1:$1048576,12,FALSE)</f>
        <v>-4.6874999999999982</v>
      </c>
      <c r="N14" s="128">
        <f>VLOOKUP($B$9&amp;"-"&amp;$B14,Database!$1:$1048576,13,FALSE)</f>
        <v>-3.597050045913682</v>
      </c>
      <c r="O14" s="128">
        <f>VLOOKUP($B$9&amp;"-"&amp;$B14,Database!$1:$1048576,14,FALSE)</f>
        <v>-3.0432162534435254</v>
      </c>
      <c r="P14" s="128">
        <f>VLOOKUP($B$9&amp;"-"&amp;$B14,Database!$1:$1048576,15,FALSE)</f>
        <v>-10.123966942148762</v>
      </c>
      <c r="Q14" s="128">
        <f>VLOOKUP($B$9&amp;"-"&amp;$B14,Database!$1:$1048576,16,FALSE)</f>
        <v>17.820247933884296</v>
      </c>
      <c r="R14" s="128">
        <f>VLOOKUP($B$9&amp;"-"&amp;$B14,Database!$1:$1048576,17,FALSE)</f>
        <v>-2.4276859504132231</v>
      </c>
      <c r="S14" s="112"/>
      <c r="T14" s="128">
        <f>VLOOKUP($B$9&amp;"-"&amp;$B14,Database!$1:$1048576,18,FALSE)</f>
        <v>-2.0661157024793391</v>
      </c>
      <c r="U14" s="128">
        <f>VLOOKUP($B$9&amp;"-"&amp;$B14,Database!$1:$1048576,19,FALSE)</f>
        <v>5.5397727272727275</v>
      </c>
      <c r="V14" s="128">
        <f>VLOOKUP($B$9&amp;"-"&amp;$B14,Database!$1:$1048576,20,FALSE)</f>
        <v>4.6487603305785141</v>
      </c>
      <c r="W14" s="128">
        <f>VLOOKUP($B$9&amp;"-"&amp;$B14,Database!$1:$1048576,21,FALSE)</f>
        <v>0.51652892561983432</v>
      </c>
      <c r="X14" s="128">
        <f>VLOOKUP($B$9&amp;"-"&amp;$B14,Database!$1:$1048576,22,FALSE)</f>
        <v>30.555555555555557</v>
      </c>
      <c r="Y14" s="128">
        <f>VLOOKUP($B$9&amp;"-"&amp;$B14,Database!$1:$1048576,23,FALSE)</f>
        <v>6.3906106519742885</v>
      </c>
      <c r="Z14" s="112"/>
      <c r="AA14" s="128" t="str">
        <f>VLOOKUP($B$9&amp;"-"&amp;$B14,Database!$1:$1048576,24,FALSE)</f>
        <v>-</v>
      </c>
      <c r="AB14" s="128" t="str">
        <f>VLOOKUP($B$9&amp;"-"&amp;$B14,Database!$1:$1048576,25,FALSE)</f>
        <v>-</v>
      </c>
      <c r="AC14" s="107"/>
      <c r="AD14" s="129" t="str">
        <f>VLOOKUP($B$9&amp;"-"&amp;$B14,Database!$1:$1048576,26,FALSE)</f>
        <v>-</v>
      </c>
      <c r="AE14" s="129" t="str">
        <f>VLOOKUP($B$9&amp;"-"&amp;$B14,Database!$1:$1048576,27,FALSE)</f>
        <v>-</v>
      </c>
      <c r="AF14" s="129" t="str">
        <f>VLOOKUP($B$9&amp;"-"&amp;$B14,Database!$1:$1048576,28,FALSE)</f>
        <v>-</v>
      </c>
      <c r="AG14" s="129" t="str">
        <f>VLOOKUP($B$9&amp;"-"&amp;$B14,Database!$1:$1048576,29,FALSE)</f>
        <v>-</v>
      </c>
      <c r="AH14" s="129" t="str">
        <f>VLOOKUP($B$9&amp;"-"&amp;$B14,Database!$1:$1048576,30,FALSE)</f>
        <v>-</v>
      </c>
      <c r="AI14" s="129" t="str">
        <f>VLOOKUP($B$9&amp;"-"&amp;$B14,Database!$1:$1048576,31,FALSE)</f>
        <v>-</v>
      </c>
      <c r="AJ14" s="103"/>
      <c r="AK14" s="129" t="str">
        <f>VLOOKUP($B$9&amp;"-"&amp;$B14,Database!$1:$1048576,32,FALSE)</f>
        <v>-</v>
      </c>
      <c r="AL14" s="129" t="str">
        <f>VLOOKUP($B$9&amp;"-"&amp;$B14,Database!$1:$1048576,33,FALSE)</f>
        <v>-</v>
      </c>
      <c r="AM14" s="129" t="str">
        <f>VLOOKUP($B$9&amp;"-"&amp;$B14,Database!$1:$1048576,34,FALSE)</f>
        <v>-</v>
      </c>
      <c r="AN14" s="129" t="str">
        <f>VLOOKUP($B$9&amp;"-"&amp;$B14,Database!$1:$1048576,35,FALSE)</f>
        <v>-</v>
      </c>
      <c r="AO14" s="129" t="str">
        <f>VLOOKUP($B$9&amp;"-"&amp;$B14,Database!$1:$1048576,36,FALSE)</f>
        <v>-</v>
      </c>
      <c r="AP14" s="129" t="str">
        <f>VLOOKUP($B$9&amp;"-"&amp;$B14,Database!$1:$1048576,37,FALSE)</f>
        <v>-</v>
      </c>
      <c r="AQ14" s="103"/>
      <c r="AR14" s="129" t="str">
        <f>VLOOKUP($B$9&amp;"-"&amp;$B14,Database!$1:$1048576,38,FALSE)</f>
        <v>-</v>
      </c>
      <c r="AS14" s="129" t="str">
        <f>VLOOKUP($B$9&amp;"-"&amp;$B14,Database!$1:$1048576,39,FALSE)</f>
        <v>-</v>
      </c>
      <c r="AT14" s="129" t="str">
        <f>VLOOKUP($B$9&amp;"-"&amp;$B14,Database!$1:$1048576,40,FALSE)</f>
        <v>-</v>
      </c>
      <c r="AU14" s="129" t="str">
        <f>VLOOKUP($B$9&amp;"-"&amp;$B14,Database!$1:$1048576,41,FALSE)</f>
        <v>-</v>
      </c>
      <c r="AV14" s="129" t="str">
        <f>VLOOKUP($B$9&amp;"-"&amp;$B14,Database!$1:$1048576,42,FALSE)</f>
        <v>-</v>
      </c>
      <c r="AW14" s="129" t="str">
        <f>VLOOKUP($B$9&amp;"-"&amp;$B14,Database!$1:$1048576,43,FALSE)</f>
        <v>-</v>
      </c>
      <c r="AX14" s="103"/>
      <c r="AY14" s="129" t="str">
        <f>VLOOKUP($B$9&amp;"-"&amp;$B14,Database!$1:$1048576,44,FALSE)</f>
        <v>-</v>
      </c>
      <c r="AZ14" s="129" t="str">
        <f>VLOOKUP($B$9&amp;"-"&amp;$B14,Database!$1:$1048576,45,FALSE)</f>
        <v>-</v>
      </c>
      <c r="BA14" s="129" t="str">
        <f>VLOOKUP($B$9&amp;"-"&amp;$B14,Database!$1:$1048576,46,FALSE)</f>
        <v>-</v>
      </c>
      <c r="BB14" s="129" t="str">
        <f>VLOOKUP($B$9&amp;"-"&amp;$B14,Database!$1:$1048576,47,FALSE)</f>
        <v>-</v>
      </c>
      <c r="BC14" s="129" t="str">
        <f>VLOOKUP($B$9&amp;"-"&amp;$B14,Database!$1:$1048576,48,FALSE)</f>
        <v>-</v>
      </c>
      <c r="BD14" s="129" t="str">
        <f>VLOOKUP($B$9&amp;"-"&amp;$B14,Database!$1:$1048576,49,FALSE)</f>
        <v>-</v>
      </c>
      <c r="BE14" s="103"/>
      <c r="BF14" s="129" t="str">
        <f>VLOOKUP($B$9&amp;"-"&amp;$B14,Database!$1:$1048576,50,FALSE)</f>
        <v>-</v>
      </c>
      <c r="BG14" s="129" t="str">
        <f>VLOOKUP($B$9&amp;"-"&amp;$B14,Database!$1:$1048576,51,FALSE)</f>
        <v>-</v>
      </c>
      <c r="BH14" s="129" t="str">
        <f>VLOOKUP($B$9&amp;"-"&amp;$B14,Database!$1:$1048576,52,FALSE)</f>
        <v>-</v>
      </c>
      <c r="BI14" s="129" t="str">
        <f>VLOOKUP($B$9&amp;"-"&amp;$B14,Database!$1:$1048576,53,FALSE)</f>
        <v>-</v>
      </c>
      <c r="BJ14" s="129" t="str">
        <f>VLOOKUP($B$9&amp;"-"&amp;$B14,Database!$1:$1048576,54,FALSE)</f>
        <v>-</v>
      </c>
      <c r="BK14" s="129" t="str">
        <f>VLOOKUP($B$9&amp;"-"&amp;$B14,Database!$1:$1048576,55,FALSE)</f>
        <v>-</v>
      </c>
    </row>
    <row r="15" spans="1:65" s="42" customFormat="1">
      <c r="A15" s="84"/>
      <c r="B15" s="124">
        <v>41244</v>
      </c>
      <c r="C15" s="85"/>
      <c r="D15" s="125">
        <f>VLOOKUP($B$9&amp;"-"&amp;$B15,Database!$1:$1048576,10,FALSE)</f>
        <v>99.503771273852507</v>
      </c>
      <c r="E15" s="126"/>
      <c r="F15" s="127">
        <f>VLOOKUP($B$9&amp;"-"&amp;$B15,Database!$1:$1048576,4,FALSE)</f>
        <v>19.470663265306122</v>
      </c>
      <c r="G15" s="127">
        <f>VLOOKUP($B$9&amp;"-"&amp;$B15,Database!$1:$1048576,5,FALSE)</f>
        <v>1.8061224489795924</v>
      </c>
      <c r="H15" s="127">
        <f>VLOOKUP($B$9&amp;"-"&amp;$B15,Database!$1:$1048576,6,FALSE)</f>
        <v>-11.954081632653061</v>
      </c>
      <c r="I15" s="127">
        <f>VLOOKUP($B$9&amp;"-"&amp;$B15,Database!$1:$1048576,7,FALSE)</f>
        <v>-22.837519060589866</v>
      </c>
      <c r="J15" s="127">
        <f>VLOOKUP($B$9&amp;"-"&amp;$B15,Database!$1:$1048576,8,FALSE)</f>
        <v>-56.095663265306115</v>
      </c>
      <c r="K15" s="127">
        <f>VLOOKUP($B$9&amp;"-"&amp;$B15,Database!$1:$1048576,9,FALSE)</f>
        <v>-4.2538265306122431</v>
      </c>
      <c r="L15" s="112"/>
      <c r="M15" s="128">
        <f>VLOOKUP($B$9&amp;"-"&amp;$B15,Database!$1:$1048576,12,FALSE)</f>
        <v>-0.34183673469387765</v>
      </c>
      <c r="N15" s="128">
        <f>VLOOKUP($B$9&amp;"-"&amp;$B15,Database!$1:$1048576,13,FALSE)</f>
        <v>-5.9094387755102051</v>
      </c>
      <c r="O15" s="128">
        <f>VLOOKUP($B$9&amp;"-"&amp;$B15,Database!$1:$1048576,14,FALSE)</f>
        <v>-4.1798469387755093</v>
      </c>
      <c r="P15" s="128">
        <f>VLOOKUP($B$9&amp;"-"&amp;$B15,Database!$1:$1048576,15,FALSE)</f>
        <v>-4.6262755102040813</v>
      </c>
      <c r="Q15" s="128">
        <f>VLOOKUP($B$9&amp;"-"&amp;$B15,Database!$1:$1048576,16,FALSE)</f>
        <v>19.049744897959179</v>
      </c>
      <c r="R15" s="128">
        <f>VLOOKUP($B$9&amp;"-"&amp;$B15,Database!$1:$1048576,17,FALSE)</f>
        <v>-1.2767857142857142</v>
      </c>
      <c r="S15" s="112"/>
      <c r="T15" s="128">
        <f>VLOOKUP($B$9&amp;"-"&amp;$B15,Database!$1:$1048576,18,FALSE)</f>
        <v>10.494897959183675</v>
      </c>
      <c r="U15" s="128">
        <f>VLOOKUP($B$9&amp;"-"&amp;$B15,Database!$1:$1048576,19,FALSE)</f>
        <v>2.1607142857142851</v>
      </c>
      <c r="V15" s="128">
        <f>VLOOKUP($B$9&amp;"-"&amp;$B15,Database!$1:$1048576,20,FALSE)</f>
        <v>3.2270408163265309</v>
      </c>
      <c r="W15" s="128">
        <f>VLOOKUP($B$9&amp;"-"&amp;$B15,Database!$1:$1048576,21,FALSE)</f>
        <v>6.9311224489795906</v>
      </c>
      <c r="X15" s="128">
        <f>VLOOKUP($B$9&amp;"-"&amp;$B15,Database!$1:$1048576,22,FALSE)</f>
        <v>38.640306122448983</v>
      </c>
      <c r="Y15" s="128">
        <f>VLOOKUP($B$9&amp;"-"&amp;$B15,Database!$1:$1048576,23,FALSE)</f>
        <v>9.795918367346939</v>
      </c>
      <c r="Z15" s="112"/>
      <c r="AA15" s="128" t="str">
        <f>VLOOKUP($B$9&amp;"-"&amp;$B15,Database!$1:$1048576,24,FALSE)</f>
        <v>-</v>
      </c>
      <c r="AB15" s="128" t="str">
        <f>VLOOKUP($B$9&amp;"-"&amp;$B15,Database!$1:$1048576,25,FALSE)</f>
        <v>-</v>
      </c>
      <c r="AC15" s="107"/>
      <c r="AD15" s="129" t="str">
        <f>VLOOKUP($B$9&amp;"-"&amp;$B15,Database!$1:$1048576,26,FALSE)</f>
        <v>-</v>
      </c>
      <c r="AE15" s="129" t="str">
        <f>VLOOKUP($B$9&amp;"-"&amp;$B15,Database!$1:$1048576,27,FALSE)</f>
        <v>-</v>
      </c>
      <c r="AF15" s="129" t="str">
        <f>VLOOKUP($B$9&amp;"-"&amp;$B15,Database!$1:$1048576,28,FALSE)</f>
        <v>-</v>
      </c>
      <c r="AG15" s="129" t="str">
        <f>VLOOKUP($B$9&amp;"-"&amp;$B15,Database!$1:$1048576,29,FALSE)</f>
        <v>-</v>
      </c>
      <c r="AH15" s="129" t="str">
        <f>VLOOKUP($B$9&amp;"-"&amp;$B15,Database!$1:$1048576,30,FALSE)</f>
        <v>-</v>
      </c>
      <c r="AI15" s="129" t="str">
        <f>VLOOKUP($B$9&amp;"-"&amp;$B15,Database!$1:$1048576,31,FALSE)</f>
        <v>-</v>
      </c>
      <c r="AJ15" s="103"/>
      <c r="AK15" s="129" t="str">
        <f>VLOOKUP($B$9&amp;"-"&amp;$B15,Database!$1:$1048576,32,FALSE)</f>
        <v>-</v>
      </c>
      <c r="AL15" s="129" t="str">
        <f>VLOOKUP($B$9&amp;"-"&amp;$B15,Database!$1:$1048576,33,FALSE)</f>
        <v>-</v>
      </c>
      <c r="AM15" s="129" t="str">
        <f>VLOOKUP($B$9&amp;"-"&amp;$B15,Database!$1:$1048576,34,FALSE)</f>
        <v>-</v>
      </c>
      <c r="AN15" s="129" t="str">
        <f>VLOOKUP($B$9&amp;"-"&amp;$B15,Database!$1:$1048576,35,FALSE)</f>
        <v>-</v>
      </c>
      <c r="AO15" s="129" t="str">
        <f>VLOOKUP($B$9&amp;"-"&amp;$B15,Database!$1:$1048576,36,FALSE)</f>
        <v>-</v>
      </c>
      <c r="AP15" s="129" t="str">
        <f>VLOOKUP($B$9&amp;"-"&amp;$B15,Database!$1:$1048576,37,FALSE)</f>
        <v>-</v>
      </c>
      <c r="AQ15" s="103"/>
      <c r="AR15" s="129" t="str">
        <f>VLOOKUP($B$9&amp;"-"&amp;$B15,Database!$1:$1048576,38,FALSE)</f>
        <v>-</v>
      </c>
      <c r="AS15" s="129" t="str">
        <f>VLOOKUP($B$9&amp;"-"&amp;$B15,Database!$1:$1048576,39,FALSE)</f>
        <v>-</v>
      </c>
      <c r="AT15" s="129" t="str">
        <f>VLOOKUP($B$9&amp;"-"&amp;$B15,Database!$1:$1048576,40,FALSE)</f>
        <v>-</v>
      </c>
      <c r="AU15" s="129" t="str">
        <f>VLOOKUP($B$9&amp;"-"&amp;$B15,Database!$1:$1048576,41,FALSE)</f>
        <v>-</v>
      </c>
      <c r="AV15" s="129" t="str">
        <f>VLOOKUP($B$9&amp;"-"&amp;$B15,Database!$1:$1048576,42,FALSE)</f>
        <v>-</v>
      </c>
      <c r="AW15" s="129" t="str">
        <f>VLOOKUP($B$9&amp;"-"&amp;$B15,Database!$1:$1048576,43,FALSE)</f>
        <v>-</v>
      </c>
      <c r="AX15" s="103"/>
      <c r="AY15" s="129" t="str">
        <f>VLOOKUP($B$9&amp;"-"&amp;$B15,Database!$1:$1048576,44,FALSE)</f>
        <v>-</v>
      </c>
      <c r="AZ15" s="129" t="str">
        <f>VLOOKUP($B$9&amp;"-"&amp;$B15,Database!$1:$1048576,45,FALSE)</f>
        <v>-</v>
      </c>
      <c r="BA15" s="129" t="str">
        <f>VLOOKUP($B$9&amp;"-"&amp;$B15,Database!$1:$1048576,46,FALSE)</f>
        <v>-</v>
      </c>
      <c r="BB15" s="129" t="str">
        <f>VLOOKUP($B$9&amp;"-"&amp;$B15,Database!$1:$1048576,47,FALSE)</f>
        <v>-</v>
      </c>
      <c r="BC15" s="129" t="str">
        <f>VLOOKUP($B$9&amp;"-"&amp;$B15,Database!$1:$1048576,48,FALSE)</f>
        <v>-</v>
      </c>
      <c r="BD15" s="129" t="str">
        <f>VLOOKUP($B$9&amp;"-"&amp;$B15,Database!$1:$1048576,49,FALSE)</f>
        <v>-</v>
      </c>
      <c r="BE15" s="103"/>
      <c r="BF15" s="129" t="str">
        <f>VLOOKUP($B$9&amp;"-"&amp;$B15,Database!$1:$1048576,50,FALSE)</f>
        <v>-</v>
      </c>
      <c r="BG15" s="129" t="str">
        <f>VLOOKUP($B$9&amp;"-"&amp;$B15,Database!$1:$1048576,51,FALSE)</f>
        <v>-</v>
      </c>
      <c r="BH15" s="129" t="str">
        <f>VLOOKUP($B$9&amp;"-"&amp;$B15,Database!$1:$1048576,52,FALSE)</f>
        <v>-</v>
      </c>
      <c r="BI15" s="129" t="str">
        <f>VLOOKUP($B$9&amp;"-"&amp;$B15,Database!$1:$1048576,53,FALSE)</f>
        <v>-</v>
      </c>
      <c r="BJ15" s="129" t="str">
        <f>VLOOKUP($B$9&amp;"-"&amp;$B15,Database!$1:$1048576,54,FALSE)</f>
        <v>-</v>
      </c>
      <c r="BK15" s="129" t="str">
        <f>VLOOKUP($B$9&amp;"-"&amp;$B15,Database!$1:$1048576,55,FALSE)</f>
        <v>-</v>
      </c>
    </row>
    <row r="16" spans="1:65" s="42" customFormat="1">
      <c r="A16" s="84"/>
      <c r="B16" s="124">
        <v>41334</v>
      </c>
      <c r="C16" s="85"/>
      <c r="D16" s="125">
        <f>VLOOKUP($B$9&amp;"-"&amp;$B16,Database!$1:$1048576,10,FALSE)</f>
        <v>107.6326105087573</v>
      </c>
      <c r="E16" s="126"/>
      <c r="F16" s="127">
        <f>VLOOKUP($B$9&amp;"-"&amp;$B16,Database!$1:$1048576,4,FALSE)</f>
        <v>25.084710743801658</v>
      </c>
      <c r="G16" s="127">
        <f>VLOOKUP($B$9&amp;"-"&amp;$B16,Database!$1:$1048576,5,FALSE)</f>
        <v>1.8409090909090899</v>
      </c>
      <c r="H16" s="127">
        <f>VLOOKUP($B$9&amp;"-"&amp;$B16,Database!$1:$1048576,6,FALSE)</f>
        <v>0.22107438016528932</v>
      </c>
      <c r="I16" s="127">
        <f>VLOOKUP($B$9&amp;"-"&amp;$B16,Database!$1:$1048576,7,FALSE)</f>
        <v>-13.780405689756753</v>
      </c>
      <c r="J16" s="127">
        <f>VLOOKUP($B$9&amp;"-"&amp;$B16,Database!$1:$1048576,8,FALSE)</f>
        <v>-8.617768595041321</v>
      </c>
      <c r="K16" s="127">
        <f>VLOOKUP($B$9&amp;"-"&amp;$B16,Database!$1:$1048576,9,FALSE)</f>
        <v>6.0847107438016534</v>
      </c>
      <c r="L16" s="112"/>
      <c r="M16" s="128">
        <f>VLOOKUP($B$9&amp;"-"&amp;$B16,Database!$1:$1048576,12,FALSE)</f>
        <v>13.388429752066115</v>
      </c>
      <c r="N16" s="128">
        <f>VLOOKUP($B$9&amp;"-"&amp;$B16,Database!$1:$1048576,13,FALSE)</f>
        <v>-1.0847107438016532</v>
      </c>
      <c r="O16" s="128">
        <f>VLOOKUP($B$9&amp;"-"&amp;$B16,Database!$1:$1048576,14,FALSE)</f>
        <v>-1.0909090909090915</v>
      </c>
      <c r="P16" s="128">
        <f>VLOOKUP($B$9&amp;"-"&amp;$B16,Database!$1:$1048576,15,FALSE)</f>
        <v>-0.18388429752066121</v>
      </c>
      <c r="Q16" s="128">
        <f>VLOOKUP($B$9&amp;"-"&amp;$B16,Database!$1:$1048576,16,FALSE)</f>
        <v>26.25</v>
      </c>
      <c r="R16" s="128">
        <f>VLOOKUP($B$9&amp;"-"&amp;$B16,Database!$1:$1048576,17,FALSE)</f>
        <v>0.61157024793388448</v>
      </c>
      <c r="S16" s="112"/>
      <c r="T16" s="128">
        <f>VLOOKUP($B$9&amp;"-"&amp;$B16,Database!$1:$1048576,18,FALSE)</f>
        <v>12.601239669421485</v>
      </c>
      <c r="U16" s="128">
        <f>VLOOKUP($B$9&amp;"-"&amp;$B16,Database!$1:$1048576,19,FALSE)</f>
        <v>4.8471074380165282</v>
      </c>
      <c r="V16" s="128">
        <f>VLOOKUP($B$9&amp;"-"&amp;$B16,Database!$1:$1048576,20,FALSE)</f>
        <v>7.0661157024793368</v>
      </c>
      <c r="W16" s="128">
        <f>VLOOKUP($B$9&amp;"-"&amp;$B16,Database!$1:$1048576,21,FALSE)</f>
        <v>10.227272727272727</v>
      </c>
      <c r="X16" s="128">
        <f>VLOOKUP($B$9&amp;"-"&amp;$B16,Database!$1:$1048576,22,FALSE)</f>
        <v>49.524793388429742</v>
      </c>
      <c r="Y16" s="128">
        <f>VLOOKUP($B$9&amp;"-"&amp;$B16,Database!$1:$1048576,23,FALSE)</f>
        <v>12.84090909090909</v>
      </c>
      <c r="Z16" s="112"/>
      <c r="AA16" s="128">
        <f>VLOOKUP($B$9&amp;"-"&amp;$B16,Database!$1:$1048576,24,FALSE)</f>
        <v>0.41795267489711924</v>
      </c>
      <c r="AB16" s="128">
        <f>VLOOKUP($B$9&amp;"-"&amp;$B16,Database!$1:$1048576,25,FALSE)</f>
        <v>1.980452674897119</v>
      </c>
      <c r="AC16" s="107"/>
      <c r="AD16" s="129" t="str">
        <f>VLOOKUP($B$9&amp;"-"&amp;$B16,Database!$1:$1048576,26,FALSE)</f>
        <v>-</v>
      </c>
      <c r="AE16" s="129" t="str">
        <f>VLOOKUP($B$9&amp;"-"&amp;$B16,Database!$1:$1048576,27,FALSE)</f>
        <v>-</v>
      </c>
      <c r="AF16" s="129" t="str">
        <f>VLOOKUP($B$9&amp;"-"&amp;$B16,Database!$1:$1048576,28,FALSE)</f>
        <v>-</v>
      </c>
      <c r="AG16" s="129" t="str">
        <f>VLOOKUP($B$9&amp;"-"&amp;$B16,Database!$1:$1048576,29,FALSE)</f>
        <v>-</v>
      </c>
      <c r="AH16" s="129" t="str">
        <f>VLOOKUP($B$9&amp;"-"&amp;$B16,Database!$1:$1048576,30,FALSE)</f>
        <v>-</v>
      </c>
      <c r="AI16" s="129" t="str">
        <f>VLOOKUP($B$9&amp;"-"&amp;$B16,Database!$1:$1048576,31,FALSE)</f>
        <v>-</v>
      </c>
      <c r="AJ16" s="103"/>
      <c r="AK16" s="129" t="str">
        <f>VLOOKUP($B$9&amp;"-"&amp;$B16,Database!$1:$1048576,32,FALSE)</f>
        <v>-</v>
      </c>
      <c r="AL16" s="129" t="str">
        <f>VLOOKUP($B$9&amp;"-"&amp;$B16,Database!$1:$1048576,33,FALSE)</f>
        <v>-</v>
      </c>
      <c r="AM16" s="129" t="str">
        <f>VLOOKUP($B$9&amp;"-"&amp;$B16,Database!$1:$1048576,34,FALSE)</f>
        <v>-</v>
      </c>
      <c r="AN16" s="129" t="str">
        <f>VLOOKUP($B$9&amp;"-"&amp;$B16,Database!$1:$1048576,35,FALSE)</f>
        <v>-</v>
      </c>
      <c r="AO16" s="129" t="str">
        <f>VLOOKUP($B$9&amp;"-"&amp;$B16,Database!$1:$1048576,36,FALSE)</f>
        <v>-</v>
      </c>
      <c r="AP16" s="129" t="str">
        <f>VLOOKUP($B$9&amp;"-"&amp;$B16,Database!$1:$1048576,37,FALSE)</f>
        <v>-</v>
      </c>
      <c r="AQ16" s="103"/>
      <c r="AR16" s="129" t="str">
        <f>VLOOKUP($B$9&amp;"-"&amp;$B16,Database!$1:$1048576,38,FALSE)</f>
        <v>-</v>
      </c>
      <c r="AS16" s="129" t="str">
        <f>VLOOKUP($B$9&amp;"-"&amp;$B16,Database!$1:$1048576,39,FALSE)</f>
        <v>-</v>
      </c>
      <c r="AT16" s="129" t="str">
        <f>VLOOKUP($B$9&amp;"-"&amp;$B16,Database!$1:$1048576,40,FALSE)</f>
        <v>-</v>
      </c>
      <c r="AU16" s="129" t="str">
        <f>VLOOKUP($B$9&amp;"-"&amp;$B16,Database!$1:$1048576,41,FALSE)</f>
        <v>-</v>
      </c>
      <c r="AV16" s="129" t="str">
        <f>VLOOKUP($B$9&amp;"-"&amp;$B16,Database!$1:$1048576,42,FALSE)</f>
        <v>-</v>
      </c>
      <c r="AW16" s="129" t="str">
        <f>VLOOKUP($B$9&amp;"-"&amp;$B16,Database!$1:$1048576,43,FALSE)</f>
        <v>-</v>
      </c>
      <c r="AX16" s="103"/>
      <c r="AY16" s="129" t="str">
        <f>VLOOKUP($B$9&amp;"-"&amp;$B16,Database!$1:$1048576,44,FALSE)</f>
        <v>-</v>
      </c>
      <c r="AZ16" s="129" t="str">
        <f>VLOOKUP($B$9&amp;"-"&amp;$B16,Database!$1:$1048576,45,FALSE)</f>
        <v>-</v>
      </c>
      <c r="BA16" s="129" t="str">
        <f>VLOOKUP($B$9&amp;"-"&amp;$B16,Database!$1:$1048576,46,FALSE)</f>
        <v>-</v>
      </c>
      <c r="BB16" s="129" t="str">
        <f>VLOOKUP($B$9&amp;"-"&amp;$B16,Database!$1:$1048576,47,FALSE)</f>
        <v>-</v>
      </c>
      <c r="BC16" s="129" t="str">
        <f>VLOOKUP($B$9&amp;"-"&amp;$B16,Database!$1:$1048576,48,FALSE)</f>
        <v>-</v>
      </c>
      <c r="BD16" s="129" t="str">
        <f>VLOOKUP($B$9&amp;"-"&amp;$B16,Database!$1:$1048576,49,FALSE)</f>
        <v>-</v>
      </c>
      <c r="BE16" s="103"/>
      <c r="BF16" s="129" t="str">
        <f>VLOOKUP($B$9&amp;"-"&amp;$B16,Database!$1:$1048576,50,FALSE)</f>
        <v>-</v>
      </c>
      <c r="BG16" s="129" t="str">
        <f>VLOOKUP($B$9&amp;"-"&amp;$B16,Database!$1:$1048576,51,FALSE)</f>
        <v>-</v>
      </c>
      <c r="BH16" s="129" t="str">
        <f>VLOOKUP($B$9&amp;"-"&amp;$B16,Database!$1:$1048576,52,FALSE)</f>
        <v>-</v>
      </c>
      <c r="BI16" s="129" t="str">
        <f>VLOOKUP($B$9&amp;"-"&amp;$B16,Database!$1:$1048576,53,FALSE)</f>
        <v>-</v>
      </c>
      <c r="BJ16" s="129" t="str">
        <f>VLOOKUP($B$9&amp;"-"&amp;$B16,Database!$1:$1048576,54,FALSE)</f>
        <v>-</v>
      </c>
      <c r="BK16" s="129" t="str">
        <f>VLOOKUP($B$9&amp;"-"&amp;$B16,Database!$1:$1048576,55,FALSE)</f>
        <v>-</v>
      </c>
    </row>
    <row r="17" spans="1:63" s="42" customFormat="1">
      <c r="A17" s="84"/>
      <c r="B17" s="124">
        <v>41426</v>
      </c>
      <c r="C17" s="85"/>
      <c r="D17" s="125">
        <f>VLOOKUP($B$9&amp;"-"&amp;$B17,Database!$1:$1048576,10,FALSE)</f>
        <v>103.37467734757455</v>
      </c>
      <c r="E17" s="126"/>
      <c r="F17" s="127">
        <f>VLOOKUP($B$9&amp;"-"&amp;$B17,Database!$1:$1048576,4,FALSE)</f>
        <v>25.718021262002743</v>
      </c>
      <c r="G17" s="127">
        <f>VLOOKUP($B$9&amp;"-"&amp;$B17,Database!$1:$1048576,5,FALSE)</f>
        <v>-2.6775510204081625</v>
      </c>
      <c r="H17" s="127">
        <f>VLOOKUP($B$9&amp;"-"&amp;$B17,Database!$1:$1048576,6,FALSE)</f>
        <v>0.44581618655692801</v>
      </c>
      <c r="I17" s="127">
        <f>VLOOKUP($B$9&amp;"-"&amp;$B17,Database!$1:$1048576,7,FALSE)</f>
        <v>-13.678050484758494</v>
      </c>
      <c r="J17" s="127">
        <f>VLOOKUP($B$9&amp;"-"&amp;$B17,Database!$1:$1048576,8,FALSE)</f>
        <v>-29.933061224489794</v>
      </c>
      <c r="K17" s="127">
        <f>VLOOKUP($B$9&amp;"-"&amp;$B17,Database!$1:$1048576,9,FALSE)</f>
        <v>1.5771428571428572</v>
      </c>
      <c r="L17" s="112"/>
      <c r="M17" s="128">
        <f>VLOOKUP($B$9&amp;"-"&amp;$B17,Database!$1:$1048576,12,FALSE)</f>
        <v>2.1551020408163262</v>
      </c>
      <c r="N17" s="128">
        <f>VLOOKUP($B$9&amp;"-"&amp;$B17,Database!$1:$1048576,13,FALSE)</f>
        <v>-7.5493877551020407</v>
      </c>
      <c r="O17" s="128">
        <f>VLOOKUP($B$9&amp;"-"&amp;$B17,Database!$1:$1048576,14,FALSE)</f>
        <v>-5.6326530612244889</v>
      </c>
      <c r="P17" s="128">
        <f>VLOOKUP($B$9&amp;"-"&amp;$B17,Database!$1:$1048576,15,FALSE)</f>
        <v>-0.44408163265306116</v>
      </c>
      <c r="Q17" s="128">
        <f>VLOOKUP($B$9&amp;"-"&amp;$B17,Database!$1:$1048576,16,FALSE)</f>
        <v>23.431836734693878</v>
      </c>
      <c r="R17" s="128">
        <f>VLOOKUP($B$9&amp;"-"&amp;$B17,Database!$1:$1048576,17,FALSE)</f>
        <v>0.19265306122449027</v>
      </c>
      <c r="S17" s="112"/>
      <c r="T17" s="128">
        <f>VLOOKUP($B$9&amp;"-"&amp;$B17,Database!$1:$1048576,18,FALSE)</f>
        <v>7.973877551020407</v>
      </c>
      <c r="U17" s="128">
        <f>VLOOKUP($B$9&amp;"-"&amp;$B17,Database!$1:$1048576,19,FALSE)</f>
        <v>-1.1591836734693881</v>
      </c>
      <c r="V17" s="128">
        <f>VLOOKUP($B$9&amp;"-"&amp;$B17,Database!$1:$1048576,20,FALSE)</f>
        <v>1.76</v>
      </c>
      <c r="W17" s="128">
        <f>VLOOKUP($B$9&amp;"-"&amp;$B17,Database!$1:$1048576,21,FALSE)</f>
        <v>5.0285714285714285</v>
      </c>
      <c r="X17" s="128">
        <f>VLOOKUP($B$9&amp;"-"&amp;$B17,Database!$1:$1048576,22,FALSE)</f>
        <v>45.668571428571425</v>
      </c>
      <c r="Y17" s="128">
        <f>VLOOKUP($B$9&amp;"-"&amp;$B17,Database!$1:$1048576,23,FALSE)</f>
        <v>10.057142857142859</v>
      </c>
      <c r="Z17" s="112"/>
      <c r="AA17" s="128">
        <f>VLOOKUP($B$9&amp;"-"&amp;$B17,Database!$1:$1048576,24,FALSE)</f>
        <v>1.8808163265306126</v>
      </c>
      <c r="AB17" s="128">
        <f>VLOOKUP($B$9&amp;"-"&amp;$B17,Database!$1:$1048576,25,FALSE)</f>
        <v>3.4481632653061229</v>
      </c>
      <c r="AC17" s="107"/>
      <c r="AD17" s="129" t="str">
        <f>VLOOKUP($B$9&amp;"-"&amp;$B17,Database!$1:$1048576,26,FALSE)</f>
        <v>-</v>
      </c>
      <c r="AE17" s="129" t="str">
        <f>VLOOKUP($B$9&amp;"-"&amp;$B17,Database!$1:$1048576,27,FALSE)</f>
        <v>-</v>
      </c>
      <c r="AF17" s="129" t="str">
        <f>VLOOKUP($B$9&amp;"-"&amp;$B17,Database!$1:$1048576,28,FALSE)</f>
        <v>-</v>
      </c>
      <c r="AG17" s="129" t="str">
        <f>VLOOKUP($B$9&amp;"-"&amp;$B17,Database!$1:$1048576,29,FALSE)</f>
        <v>-</v>
      </c>
      <c r="AH17" s="129" t="str">
        <f>VLOOKUP($B$9&amp;"-"&amp;$B17,Database!$1:$1048576,30,FALSE)</f>
        <v>-</v>
      </c>
      <c r="AI17" s="129" t="str">
        <f>VLOOKUP($B$9&amp;"-"&amp;$B17,Database!$1:$1048576,31,FALSE)</f>
        <v>-</v>
      </c>
      <c r="AJ17" s="103"/>
      <c r="AK17" s="129" t="str">
        <f>VLOOKUP($B$9&amp;"-"&amp;$B17,Database!$1:$1048576,32,FALSE)</f>
        <v>-</v>
      </c>
      <c r="AL17" s="129" t="str">
        <f>VLOOKUP($B$9&amp;"-"&amp;$B17,Database!$1:$1048576,33,FALSE)</f>
        <v>-</v>
      </c>
      <c r="AM17" s="129" t="str">
        <f>VLOOKUP($B$9&amp;"-"&amp;$B17,Database!$1:$1048576,34,FALSE)</f>
        <v>-</v>
      </c>
      <c r="AN17" s="129" t="str">
        <f>VLOOKUP($B$9&amp;"-"&amp;$B17,Database!$1:$1048576,35,FALSE)</f>
        <v>-</v>
      </c>
      <c r="AO17" s="129" t="str">
        <f>VLOOKUP($B$9&amp;"-"&amp;$B17,Database!$1:$1048576,36,FALSE)</f>
        <v>-</v>
      </c>
      <c r="AP17" s="129" t="str">
        <f>VLOOKUP($B$9&amp;"-"&amp;$B17,Database!$1:$1048576,37,FALSE)</f>
        <v>-</v>
      </c>
      <c r="AQ17" s="103"/>
      <c r="AR17" s="129" t="str">
        <f>VLOOKUP($B$9&amp;"-"&amp;$B17,Database!$1:$1048576,38,FALSE)</f>
        <v>-</v>
      </c>
      <c r="AS17" s="129" t="str">
        <f>VLOOKUP($B$9&amp;"-"&amp;$B17,Database!$1:$1048576,39,FALSE)</f>
        <v>-</v>
      </c>
      <c r="AT17" s="129" t="str">
        <f>VLOOKUP($B$9&amp;"-"&amp;$B17,Database!$1:$1048576,40,FALSE)</f>
        <v>-</v>
      </c>
      <c r="AU17" s="129" t="str">
        <f>VLOOKUP($B$9&amp;"-"&amp;$B17,Database!$1:$1048576,41,FALSE)</f>
        <v>-</v>
      </c>
      <c r="AV17" s="129" t="str">
        <f>VLOOKUP($B$9&amp;"-"&amp;$B17,Database!$1:$1048576,42,FALSE)</f>
        <v>-</v>
      </c>
      <c r="AW17" s="129" t="str">
        <f>VLOOKUP($B$9&amp;"-"&amp;$B17,Database!$1:$1048576,43,FALSE)</f>
        <v>-</v>
      </c>
      <c r="AX17" s="103"/>
      <c r="AY17" s="129" t="str">
        <f>VLOOKUP($B$9&amp;"-"&amp;$B17,Database!$1:$1048576,44,FALSE)</f>
        <v>-</v>
      </c>
      <c r="AZ17" s="129" t="str">
        <f>VLOOKUP($B$9&amp;"-"&amp;$B17,Database!$1:$1048576,45,FALSE)</f>
        <v>-</v>
      </c>
      <c r="BA17" s="129" t="str">
        <f>VLOOKUP($B$9&amp;"-"&amp;$B17,Database!$1:$1048576,46,FALSE)</f>
        <v>-</v>
      </c>
      <c r="BB17" s="129" t="str">
        <f>VLOOKUP($B$9&amp;"-"&amp;$B17,Database!$1:$1048576,47,FALSE)</f>
        <v>-</v>
      </c>
      <c r="BC17" s="129" t="str">
        <f>VLOOKUP($B$9&amp;"-"&amp;$B17,Database!$1:$1048576,48,FALSE)</f>
        <v>-</v>
      </c>
      <c r="BD17" s="129" t="str">
        <f>VLOOKUP($B$9&amp;"-"&amp;$B17,Database!$1:$1048576,49,FALSE)</f>
        <v>-</v>
      </c>
      <c r="BE17" s="103"/>
      <c r="BF17" s="129" t="str">
        <f>VLOOKUP($B$9&amp;"-"&amp;$B17,Database!$1:$1048576,50,FALSE)</f>
        <v>-</v>
      </c>
      <c r="BG17" s="129" t="str">
        <f>VLOOKUP($B$9&amp;"-"&amp;$B17,Database!$1:$1048576,51,FALSE)</f>
        <v>-</v>
      </c>
      <c r="BH17" s="129" t="str">
        <f>VLOOKUP($B$9&amp;"-"&amp;$B17,Database!$1:$1048576,52,FALSE)</f>
        <v>-</v>
      </c>
      <c r="BI17" s="129" t="str">
        <f>VLOOKUP($B$9&amp;"-"&amp;$B17,Database!$1:$1048576,53,FALSE)</f>
        <v>-</v>
      </c>
      <c r="BJ17" s="129" t="str">
        <f>VLOOKUP($B$9&amp;"-"&amp;$B17,Database!$1:$1048576,54,FALSE)</f>
        <v>-</v>
      </c>
      <c r="BK17" s="129" t="str">
        <f>VLOOKUP($B$9&amp;"-"&amp;$B17,Database!$1:$1048576,55,FALSE)</f>
        <v>-</v>
      </c>
    </row>
    <row r="18" spans="1:63" s="42" customFormat="1">
      <c r="A18" s="84"/>
      <c r="B18" s="124">
        <v>41518</v>
      </c>
      <c r="C18" s="85"/>
      <c r="D18" s="125">
        <f>VLOOKUP($B$9&amp;"-"&amp;$B18,Database!$1:$1048576,10,FALSE)</f>
        <v>114</v>
      </c>
      <c r="E18" s="126"/>
      <c r="F18" s="127">
        <f>VLOOKUP($B$9&amp;"-"&amp;$B18,Database!$1:$1048576,4,FALSE)</f>
        <v>30.807129933004056</v>
      </c>
      <c r="G18" s="127">
        <f>VLOOKUP($B$9&amp;"-"&amp;$B18,Database!$1:$1048576,5,FALSE)</f>
        <v>1.3533669128074732</v>
      </c>
      <c r="H18" s="127">
        <f>VLOOKUP($B$9&amp;"-"&amp;$B18,Database!$1:$1048576,6,FALSE)</f>
        <v>22.944887280551619</v>
      </c>
      <c r="I18" s="127">
        <f>VLOOKUP($B$9&amp;"-"&amp;$B18,Database!$1:$1048576,7,FALSE)</f>
        <v>1.2763460315907873</v>
      </c>
      <c r="J18" s="127">
        <f>VLOOKUP($B$9&amp;"-"&amp;$B18,Database!$1:$1048576,8,FALSE)</f>
        <v>-1.54469656217908</v>
      </c>
      <c r="K18" s="127">
        <f>VLOOKUP($B$9&amp;"-"&amp;$B18,Database!$1:$1048576,9,FALSE)</f>
        <v>4.3229497774952312</v>
      </c>
      <c r="L18" s="112"/>
      <c r="M18" s="128">
        <f>VLOOKUP($B$9&amp;"-"&amp;$B18,Database!$1:$1048576,12,FALSE)</f>
        <v>29.738618025331316</v>
      </c>
      <c r="N18" s="128">
        <f>VLOOKUP($B$9&amp;"-"&amp;$B18,Database!$1:$1048576,13,FALSE)</f>
        <v>-2.6712797691818668</v>
      </c>
      <c r="O18" s="128">
        <f>VLOOKUP($B$9&amp;"-"&amp;$B18,Database!$1:$1048576,14,FALSE)</f>
        <v>1.2213311164360112</v>
      </c>
      <c r="P18" s="128">
        <f>VLOOKUP($B$9&amp;"-"&amp;$B18,Database!$1:$1048576,15,FALSE)</f>
        <v>1.6272189349112429</v>
      </c>
      <c r="Q18" s="128">
        <f>VLOOKUP($B$9&amp;"-"&amp;$B18,Database!$1:$1048576,16,FALSE)</f>
        <v>28.027042887182745</v>
      </c>
      <c r="R18" s="128">
        <f>VLOOKUP($B$9&amp;"-"&amp;$B18,Database!$1:$1048576,17,FALSE)</f>
        <v>1.7995990023962047</v>
      </c>
      <c r="S18" s="112"/>
      <c r="T18" s="128">
        <f>VLOOKUP($B$9&amp;"-"&amp;$B18,Database!$1:$1048576,18,FALSE)</f>
        <v>39.097266369993648</v>
      </c>
      <c r="U18" s="128">
        <f>VLOOKUP($B$9&amp;"-"&amp;$B18,Database!$1:$1048576,19,FALSE)</f>
        <v>6.3572790845518119</v>
      </c>
      <c r="V18" s="128">
        <f>VLOOKUP($B$9&amp;"-"&amp;$B18,Database!$1:$1048576,20,FALSE)</f>
        <v>7.4526871729668924</v>
      </c>
      <c r="W18" s="128">
        <f>VLOOKUP($B$9&amp;"-"&amp;$B18,Database!$1:$1048576,21,FALSE)</f>
        <v>12.88571568291848</v>
      </c>
      <c r="X18" s="128">
        <f>VLOOKUP($B$9&amp;"-"&amp;$B18,Database!$1:$1048576,22,FALSE)</f>
        <v>40.237908944202644</v>
      </c>
      <c r="Y18" s="128">
        <f>VLOOKUP($B$9&amp;"-"&amp;$B18,Database!$1:$1048576,23,FALSE)</f>
        <v>11.631375617389603</v>
      </c>
      <c r="Z18" s="112"/>
      <c r="AA18" s="128">
        <f>VLOOKUP($B$9&amp;"-"&amp;$B18,Database!$1:$1048576,24,FALSE)</f>
        <v>1.0403200984918439</v>
      </c>
      <c r="AB18" s="128">
        <f>VLOOKUP($B$9&amp;"-"&amp;$B18,Database!$1:$1048576,25,FALSE)</f>
        <v>1.6706678978147123</v>
      </c>
      <c r="AC18" s="107"/>
      <c r="AD18" s="129" t="str">
        <f>VLOOKUP($B$9&amp;"-"&amp;$B18,Database!$1:$1048576,26,FALSE)</f>
        <v>-</v>
      </c>
      <c r="AE18" s="129" t="str">
        <f>VLOOKUP($B$9&amp;"-"&amp;$B18,Database!$1:$1048576,27,FALSE)</f>
        <v>-</v>
      </c>
      <c r="AF18" s="129" t="str">
        <f>VLOOKUP($B$9&amp;"-"&amp;$B18,Database!$1:$1048576,28,FALSE)</f>
        <v>-</v>
      </c>
      <c r="AG18" s="129" t="str">
        <f>VLOOKUP($B$9&amp;"-"&amp;$B18,Database!$1:$1048576,29,FALSE)</f>
        <v>-</v>
      </c>
      <c r="AH18" s="129" t="str">
        <f>VLOOKUP($B$9&amp;"-"&amp;$B18,Database!$1:$1048576,30,FALSE)</f>
        <v>-</v>
      </c>
      <c r="AI18" s="129" t="str">
        <f>VLOOKUP($B$9&amp;"-"&amp;$B18,Database!$1:$1048576,31,FALSE)</f>
        <v>-</v>
      </c>
      <c r="AJ18" s="103"/>
      <c r="AK18" s="129" t="str">
        <f>VLOOKUP($B$9&amp;"-"&amp;$B18,Database!$1:$1048576,32,FALSE)</f>
        <v>-</v>
      </c>
      <c r="AL18" s="129" t="str">
        <f>VLOOKUP($B$9&amp;"-"&amp;$B18,Database!$1:$1048576,33,FALSE)</f>
        <v>-</v>
      </c>
      <c r="AM18" s="129" t="str">
        <f>VLOOKUP($B$9&amp;"-"&amp;$B18,Database!$1:$1048576,34,FALSE)</f>
        <v>-</v>
      </c>
      <c r="AN18" s="129" t="str">
        <f>VLOOKUP($B$9&amp;"-"&amp;$B18,Database!$1:$1048576,35,FALSE)</f>
        <v>-</v>
      </c>
      <c r="AO18" s="129" t="str">
        <f>VLOOKUP($B$9&amp;"-"&amp;$B18,Database!$1:$1048576,36,FALSE)</f>
        <v>-</v>
      </c>
      <c r="AP18" s="129" t="str">
        <f>VLOOKUP($B$9&amp;"-"&amp;$B18,Database!$1:$1048576,37,FALSE)</f>
        <v>-</v>
      </c>
      <c r="AQ18" s="103"/>
      <c r="AR18" s="129" t="str">
        <f>VLOOKUP($B$9&amp;"-"&amp;$B18,Database!$1:$1048576,38,FALSE)</f>
        <v>-</v>
      </c>
      <c r="AS18" s="129" t="str">
        <f>VLOOKUP($B$9&amp;"-"&amp;$B18,Database!$1:$1048576,39,FALSE)</f>
        <v>-</v>
      </c>
      <c r="AT18" s="129" t="str">
        <f>VLOOKUP($B$9&amp;"-"&amp;$B18,Database!$1:$1048576,40,FALSE)</f>
        <v>-</v>
      </c>
      <c r="AU18" s="129" t="str">
        <f>VLOOKUP($B$9&amp;"-"&amp;$B18,Database!$1:$1048576,41,FALSE)</f>
        <v>-</v>
      </c>
      <c r="AV18" s="129" t="str">
        <f>VLOOKUP($B$9&amp;"-"&amp;$B18,Database!$1:$1048576,42,FALSE)</f>
        <v>-</v>
      </c>
      <c r="AW18" s="129" t="str">
        <f>VLOOKUP($B$9&amp;"-"&amp;$B18,Database!$1:$1048576,43,FALSE)</f>
        <v>-</v>
      </c>
      <c r="AX18" s="103"/>
      <c r="AY18" s="129" t="str">
        <f>VLOOKUP($B$9&amp;"-"&amp;$B18,Database!$1:$1048576,44,FALSE)</f>
        <v>-</v>
      </c>
      <c r="AZ18" s="129" t="str">
        <f>VLOOKUP($B$9&amp;"-"&amp;$B18,Database!$1:$1048576,45,FALSE)</f>
        <v>-</v>
      </c>
      <c r="BA18" s="129" t="str">
        <f>VLOOKUP($B$9&amp;"-"&amp;$B18,Database!$1:$1048576,46,FALSE)</f>
        <v>-</v>
      </c>
      <c r="BB18" s="129" t="str">
        <f>VLOOKUP($B$9&amp;"-"&amp;$B18,Database!$1:$1048576,47,FALSE)</f>
        <v>-</v>
      </c>
      <c r="BC18" s="129" t="str">
        <f>VLOOKUP($B$9&amp;"-"&amp;$B18,Database!$1:$1048576,48,FALSE)</f>
        <v>-</v>
      </c>
      <c r="BD18" s="129" t="str">
        <f>VLOOKUP($B$9&amp;"-"&amp;$B18,Database!$1:$1048576,49,FALSE)</f>
        <v>-</v>
      </c>
      <c r="BE18" s="103"/>
      <c r="BF18" s="129" t="str">
        <f>VLOOKUP($B$9&amp;"-"&amp;$B18,Database!$1:$1048576,50,FALSE)</f>
        <v>-</v>
      </c>
      <c r="BG18" s="129" t="str">
        <f>VLOOKUP($B$9&amp;"-"&amp;$B18,Database!$1:$1048576,51,FALSE)</f>
        <v>-</v>
      </c>
      <c r="BH18" s="129" t="str">
        <f>VLOOKUP($B$9&amp;"-"&amp;$B18,Database!$1:$1048576,52,FALSE)</f>
        <v>-</v>
      </c>
      <c r="BI18" s="129" t="str">
        <f>VLOOKUP($B$9&amp;"-"&amp;$B18,Database!$1:$1048576,53,FALSE)</f>
        <v>-</v>
      </c>
      <c r="BJ18" s="129" t="str">
        <f>VLOOKUP($B$9&amp;"-"&amp;$B18,Database!$1:$1048576,54,FALSE)</f>
        <v>-</v>
      </c>
      <c r="BK18" s="129" t="str">
        <f>VLOOKUP($B$9&amp;"-"&amp;$B18,Database!$1:$1048576,55,FALSE)</f>
        <v>-</v>
      </c>
    </row>
    <row r="19" spans="1:63" s="42" customFormat="1">
      <c r="A19" s="84"/>
      <c r="B19" s="124">
        <v>41609</v>
      </c>
      <c r="C19" s="85"/>
      <c r="D19" s="125">
        <f>VLOOKUP($B$9&amp;"-"&amp;$B19,Database!$1:$1048576,10,FALSE)</f>
        <v>130</v>
      </c>
      <c r="E19" s="126"/>
      <c r="F19" s="127">
        <f>VLOOKUP($B$9&amp;"-"&amp;$B19,Database!$1:$1048576,4,FALSE)</f>
        <v>35.364852922610787</v>
      </c>
      <c r="G19" s="127">
        <f>VLOOKUP($B$9&amp;"-"&amp;$B19,Database!$1:$1048576,5,FALSE)</f>
        <v>10.907713672516097</v>
      </c>
      <c r="H19" s="127">
        <f>VLOOKUP($B$9&amp;"-"&amp;$B19,Database!$1:$1048576,6,FALSE)</f>
        <v>27.114631990910237</v>
      </c>
      <c r="I19" s="127">
        <f>VLOOKUP($B$9&amp;"-"&amp;$B19,Database!$1:$1048576,7,FALSE)</f>
        <v>7.8367346938775491</v>
      </c>
      <c r="J19" s="127">
        <f>VLOOKUP($B$9&amp;"-"&amp;$B19,Database!$1:$1048576,8,FALSE)</f>
        <v>6.8346799646509266</v>
      </c>
      <c r="K19" s="127">
        <f>VLOOKUP($B$9&amp;"-"&amp;$B19,Database!$1:$1048576,9,FALSE)</f>
        <v>9.7052139881328134</v>
      </c>
      <c r="L19" s="112"/>
      <c r="M19" s="128">
        <f>VLOOKUP($B$9&amp;"-"&amp;$B19,Database!$1:$1048576,12,FALSE)</f>
        <v>40.045448806968814</v>
      </c>
      <c r="N19" s="128">
        <f>VLOOKUP($B$9&amp;"-"&amp;$B19,Database!$1:$1048576,13,FALSE)</f>
        <v>4.8636535790935502</v>
      </c>
      <c r="O19" s="128">
        <f>VLOOKUP($B$9&amp;"-"&amp;$B19,Database!$1:$1048576,14,FALSE)</f>
        <v>4.4407271809115008</v>
      </c>
      <c r="P19" s="128">
        <f>VLOOKUP($B$9&amp;"-"&amp;$B19,Database!$1:$1048576,15,FALSE)</f>
        <v>5.9178134073980564</v>
      </c>
      <c r="Q19" s="128">
        <f>VLOOKUP($B$9&amp;"-"&amp;$B19,Database!$1:$1048576,16,FALSE)</f>
        <v>27.733240752430245</v>
      </c>
      <c r="R19" s="128">
        <f>VLOOKUP($B$9&amp;"-"&amp;$B19,Database!$1:$1048576,17,FALSE)</f>
        <v>8.6352733240752411</v>
      </c>
      <c r="S19" s="112"/>
      <c r="T19" s="128">
        <f>VLOOKUP($B$9&amp;"-"&amp;$B19,Database!$1:$1048576,18,FALSE)</f>
        <v>44.937507890417876</v>
      </c>
      <c r="U19" s="128">
        <f>VLOOKUP($B$9&amp;"-"&amp;$B19,Database!$1:$1048576,19,FALSE)</f>
        <v>10.339603585405884</v>
      </c>
      <c r="V19" s="128">
        <f>VLOOKUP($B$9&amp;"-"&amp;$B19,Database!$1:$1048576,20,FALSE)</f>
        <v>15.310566847620251</v>
      </c>
      <c r="W19" s="128">
        <f>VLOOKUP($B$9&amp;"-"&amp;$B19,Database!$1:$1048576,21,FALSE)</f>
        <v>18.747632874637038</v>
      </c>
      <c r="X19" s="128">
        <f>VLOOKUP($B$9&amp;"-"&amp;$B19,Database!$1:$1048576,22,FALSE)</f>
        <v>48.933215503093038</v>
      </c>
      <c r="Y19" s="128">
        <f>VLOOKUP($B$9&amp;"-"&amp;$B19,Database!$1:$1048576,23,FALSE)</f>
        <v>17.939654084080296</v>
      </c>
      <c r="Z19" s="112"/>
      <c r="AA19" s="128">
        <f>VLOOKUP($B$9&amp;"-"&amp;$B19,Database!$1:$1048576,24,FALSE)</f>
        <v>-0.51330061983471031</v>
      </c>
      <c r="AB19" s="128">
        <f>VLOOKUP($B$9&amp;"-"&amp;$B19,Database!$1:$1048576,25,FALSE)</f>
        <v>1.7422042671379878</v>
      </c>
      <c r="AC19" s="107"/>
      <c r="AD19" s="129" t="str">
        <f>VLOOKUP($B$9&amp;"-"&amp;$B19,Database!$1:$1048576,26,FALSE)</f>
        <v>-</v>
      </c>
      <c r="AE19" s="129" t="str">
        <f>VLOOKUP($B$9&amp;"-"&amp;$B19,Database!$1:$1048576,27,FALSE)</f>
        <v>-</v>
      </c>
      <c r="AF19" s="129" t="str">
        <f>VLOOKUP($B$9&amp;"-"&amp;$B19,Database!$1:$1048576,28,FALSE)</f>
        <v>-</v>
      </c>
      <c r="AG19" s="129" t="str">
        <f>VLOOKUP($B$9&amp;"-"&amp;$B19,Database!$1:$1048576,29,FALSE)</f>
        <v>-</v>
      </c>
      <c r="AH19" s="129" t="str">
        <f>VLOOKUP($B$9&amp;"-"&amp;$B19,Database!$1:$1048576,30,FALSE)</f>
        <v>-</v>
      </c>
      <c r="AI19" s="129" t="str">
        <f>VLOOKUP($B$9&amp;"-"&amp;$B19,Database!$1:$1048576,31,FALSE)</f>
        <v>-</v>
      </c>
      <c r="AJ19" s="103"/>
      <c r="AK19" s="129" t="str">
        <f>VLOOKUP($B$9&amp;"-"&amp;$B19,Database!$1:$1048576,32,FALSE)</f>
        <v>-</v>
      </c>
      <c r="AL19" s="129" t="str">
        <f>VLOOKUP($B$9&amp;"-"&amp;$B19,Database!$1:$1048576,33,FALSE)</f>
        <v>-</v>
      </c>
      <c r="AM19" s="129" t="str">
        <f>VLOOKUP($B$9&amp;"-"&amp;$B19,Database!$1:$1048576,34,FALSE)</f>
        <v>-</v>
      </c>
      <c r="AN19" s="129" t="str">
        <f>VLOOKUP($B$9&amp;"-"&amp;$B19,Database!$1:$1048576,35,FALSE)</f>
        <v>-</v>
      </c>
      <c r="AO19" s="129" t="str">
        <f>VLOOKUP($B$9&amp;"-"&amp;$B19,Database!$1:$1048576,36,FALSE)</f>
        <v>-</v>
      </c>
      <c r="AP19" s="129" t="str">
        <f>VLOOKUP($B$9&amp;"-"&amp;$B19,Database!$1:$1048576,37,FALSE)</f>
        <v>-</v>
      </c>
      <c r="AQ19" s="103"/>
      <c r="AR19" s="129" t="str">
        <f>VLOOKUP($B$9&amp;"-"&amp;$B19,Database!$1:$1048576,38,FALSE)</f>
        <v>-</v>
      </c>
      <c r="AS19" s="129" t="str">
        <f>VLOOKUP($B$9&amp;"-"&amp;$B19,Database!$1:$1048576,39,FALSE)</f>
        <v>-</v>
      </c>
      <c r="AT19" s="129" t="str">
        <f>VLOOKUP($B$9&amp;"-"&amp;$B19,Database!$1:$1048576,40,FALSE)</f>
        <v>-</v>
      </c>
      <c r="AU19" s="129" t="str">
        <f>VLOOKUP($B$9&amp;"-"&amp;$B19,Database!$1:$1048576,41,FALSE)</f>
        <v>-</v>
      </c>
      <c r="AV19" s="129" t="str">
        <f>VLOOKUP($B$9&amp;"-"&amp;$B19,Database!$1:$1048576,42,FALSE)</f>
        <v>-</v>
      </c>
      <c r="AW19" s="129" t="str">
        <f>VLOOKUP($B$9&amp;"-"&amp;$B19,Database!$1:$1048576,43,FALSE)</f>
        <v>-</v>
      </c>
      <c r="AX19" s="103"/>
      <c r="AY19" s="129" t="str">
        <f>VLOOKUP($B$9&amp;"-"&amp;$B19,Database!$1:$1048576,44,FALSE)</f>
        <v>-</v>
      </c>
      <c r="AZ19" s="129" t="str">
        <f>VLOOKUP($B$9&amp;"-"&amp;$B19,Database!$1:$1048576,45,FALSE)</f>
        <v>-</v>
      </c>
      <c r="BA19" s="129" t="str">
        <f>VLOOKUP($B$9&amp;"-"&amp;$B19,Database!$1:$1048576,46,FALSE)</f>
        <v>-</v>
      </c>
      <c r="BB19" s="129" t="str">
        <f>VLOOKUP($B$9&amp;"-"&amp;$B19,Database!$1:$1048576,47,FALSE)</f>
        <v>-</v>
      </c>
      <c r="BC19" s="129" t="str">
        <f>VLOOKUP($B$9&amp;"-"&amp;$B19,Database!$1:$1048576,48,FALSE)</f>
        <v>-</v>
      </c>
      <c r="BD19" s="129" t="str">
        <f>VLOOKUP($B$9&amp;"-"&amp;$B19,Database!$1:$1048576,49,FALSE)</f>
        <v>-</v>
      </c>
      <c r="BE19" s="103"/>
      <c r="BF19" s="129" t="str">
        <f>VLOOKUP($B$9&amp;"-"&amp;$B19,Database!$1:$1048576,50,FALSE)</f>
        <v>-</v>
      </c>
      <c r="BG19" s="129" t="str">
        <f>VLOOKUP($B$9&amp;"-"&amp;$B19,Database!$1:$1048576,51,FALSE)</f>
        <v>-</v>
      </c>
      <c r="BH19" s="129" t="str">
        <f>VLOOKUP($B$9&amp;"-"&amp;$B19,Database!$1:$1048576,52,FALSE)</f>
        <v>-</v>
      </c>
      <c r="BI19" s="129" t="str">
        <f>VLOOKUP($B$9&amp;"-"&amp;$B19,Database!$1:$1048576,53,FALSE)</f>
        <v>-</v>
      </c>
      <c r="BJ19" s="129" t="str">
        <f>VLOOKUP($B$9&amp;"-"&amp;$B19,Database!$1:$1048576,54,FALSE)</f>
        <v>-</v>
      </c>
      <c r="BK19" s="129" t="str">
        <f>VLOOKUP($B$9&amp;"-"&amp;$B19,Database!$1:$1048576,55,FALSE)</f>
        <v>-</v>
      </c>
    </row>
    <row r="20" spans="1:63" s="42" customFormat="1">
      <c r="A20" s="84"/>
      <c r="B20" s="124">
        <v>41699</v>
      </c>
      <c r="C20" s="85"/>
      <c r="D20" s="125">
        <f>VLOOKUP($B$9&amp;"-"&amp;$B20,Database!$1:$1048576,10,FALSE)</f>
        <v>110</v>
      </c>
      <c r="E20" s="126"/>
      <c r="F20" s="127">
        <f>VLOOKUP($B$9&amp;"-"&amp;$B20,Database!$1:$1048576,4,FALSE)</f>
        <v>27.181709959999999</v>
      </c>
      <c r="G20" s="127">
        <f>VLOOKUP($B$9&amp;"-"&amp;$B20,Database!$1:$1048576,5,FALSE)</f>
        <v>4.7861786879999997</v>
      </c>
      <c r="H20" s="127">
        <f>VLOOKUP($B$9&amp;"-"&amp;$B20,Database!$1:$1048576,6,FALSE)</f>
        <v>3.1226153050000001</v>
      </c>
      <c r="I20" s="127">
        <f>VLOOKUP($B$9&amp;"-"&amp;$B20,Database!$1:$1048576,7,FALSE)</f>
        <v>-21.521530259999999</v>
      </c>
      <c r="J20" s="127">
        <f>VLOOKUP($B$9&amp;"-"&amp;$B20,Database!$1:$1048576,8,FALSE)</f>
        <v>2.594548396</v>
      </c>
      <c r="K20" s="127">
        <f>VLOOKUP($B$9&amp;"-"&amp;$B20,Database!$1:$1048576,9,FALSE)</f>
        <v>4.0017093499999996</v>
      </c>
      <c r="L20" s="112"/>
      <c r="M20" s="128">
        <f>VLOOKUP($B$9&amp;"-"&amp;$B20,Database!$1:$1048576,12,FALSE)</f>
        <v>24.6</v>
      </c>
      <c r="N20" s="128">
        <f>VLOOKUP($B$9&amp;"-"&amp;$B20,Database!$1:$1048576,13,FALSE)</f>
        <v>-6.2</v>
      </c>
      <c r="O20" s="128">
        <f>VLOOKUP($B$9&amp;"-"&amp;$B20,Database!$1:$1048576,14,FALSE)</f>
        <v>-2.2999999999999998</v>
      </c>
      <c r="P20" s="128">
        <f>VLOOKUP($B$9&amp;"-"&amp;$B20,Database!$1:$1048576,15,FALSE)</f>
        <v>1.8</v>
      </c>
      <c r="Q20" s="128">
        <f>VLOOKUP($B$9&amp;"-"&amp;$B20,Database!$1:$1048576,16,FALSE)</f>
        <v>22.3</v>
      </c>
      <c r="R20" s="128">
        <f>VLOOKUP($B$9&amp;"-"&amp;$B20,Database!$1:$1048576,17,FALSE)</f>
        <v>1.5</v>
      </c>
      <c r="S20" s="112"/>
      <c r="T20" s="128">
        <f>VLOOKUP($B$9&amp;"-"&amp;$B20,Database!$1:$1048576,18,FALSE)</f>
        <v>38.680137968926466</v>
      </c>
      <c r="U20" s="128">
        <f>VLOOKUP($B$9&amp;"-"&amp;$B20,Database!$1:$1048576,19,FALSE)</f>
        <v>0.69594945209242753</v>
      </c>
      <c r="V20" s="128">
        <f>VLOOKUP($B$9&amp;"-"&amp;$B20,Database!$1:$1048576,20,FALSE)</f>
        <v>2.4541375415890854</v>
      </c>
      <c r="W20" s="128">
        <f>VLOOKUP($B$9&amp;"-"&amp;$B20,Database!$1:$1048576,21,FALSE)</f>
        <v>9.5693049662708702</v>
      </c>
      <c r="X20" s="128">
        <f>VLOOKUP($B$9&amp;"-"&amp;$B20,Database!$1:$1048576,22,FALSE)</f>
        <v>46.219590366594424</v>
      </c>
      <c r="Y20" s="128">
        <f>VLOOKUP($B$9&amp;"-"&amp;$B20,Database!$1:$1048576,23,FALSE)</f>
        <v>15.726015689386772</v>
      </c>
      <c r="Z20" s="112"/>
      <c r="AA20" s="128">
        <f>VLOOKUP($B$9&amp;"-"&amp;$B20,Database!$1:$1048576,24,FALSE)</f>
        <v>2.1066758216035706</v>
      </c>
      <c r="AB20" s="128">
        <f>VLOOKUP($B$9&amp;"-"&amp;$B20,Database!$1:$1048576,25,FALSE)</f>
        <v>2.7380116602057325</v>
      </c>
      <c r="AC20" s="107"/>
      <c r="AD20" s="129" t="str">
        <f>VLOOKUP($B$9&amp;"-"&amp;$B20,Database!$1:$1048576,26,FALSE)</f>
        <v>-</v>
      </c>
      <c r="AE20" s="129" t="str">
        <f>VLOOKUP($B$9&amp;"-"&amp;$B20,Database!$1:$1048576,27,FALSE)</f>
        <v>-</v>
      </c>
      <c r="AF20" s="129" t="str">
        <f>VLOOKUP($B$9&amp;"-"&amp;$B20,Database!$1:$1048576,28,FALSE)</f>
        <v>-</v>
      </c>
      <c r="AG20" s="129" t="str">
        <f>VLOOKUP($B$9&amp;"-"&amp;$B20,Database!$1:$1048576,29,FALSE)</f>
        <v>-</v>
      </c>
      <c r="AH20" s="129" t="str">
        <f>VLOOKUP($B$9&amp;"-"&amp;$B20,Database!$1:$1048576,30,FALSE)</f>
        <v>-</v>
      </c>
      <c r="AI20" s="129" t="str">
        <f>VLOOKUP($B$9&amp;"-"&amp;$B20,Database!$1:$1048576,31,FALSE)</f>
        <v>-</v>
      </c>
      <c r="AJ20" s="103"/>
      <c r="AK20" s="129" t="str">
        <f>VLOOKUP($B$9&amp;"-"&amp;$B20,Database!$1:$1048576,32,FALSE)</f>
        <v>-</v>
      </c>
      <c r="AL20" s="129" t="str">
        <f>VLOOKUP($B$9&amp;"-"&amp;$B20,Database!$1:$1048576,33,FALSE)</f>
        <v>-</v>
      </c>
      <c r="AM20" s="129" t="str">
        <f>VLOOKUP($B$9&amp;"-"&amp;$B20,Database!$1:$1048576,34,FALSE)</f>
        <v>-</v>
      </c>
      <c r="AN20" s="129" t="str">
        <f>VLOOKUP($B$9&amp;"-"&amp;$B20,Database!$1:$1048576,35,FALSE)</f>
        <v>-</v>
      </c>
      <c r="AO20" s="129" t="str">
        <f>VLOOKUP($B$9&amp;"-"&amp;$B20,Database!$1:$1048576,36,FALSE)</f>
        <v>-</v>
      </c>
      <c r="AP20" s="129" t="str">
        <f>VLOOKUP($B$9&amp;"-"&amp;$B20,Database!$1:$1048576,37,FALSE)</f>
        <v>-</v>
      </c>
      <c r="AQ20" s="103"/>
      <c r="AR20" s="129" t="str">
        <f>VLOOKUP($B$9&amp;"-"&amp;$B20,Database!$1:$1048576,38,FALSE)</f>
        <v>-</v>
      </c>
      <c r="AS20" s="129" t="str">
        <f>VLOOKUP($B$9&amp;"-"&amp;$B20,Database!$1:$1048576,39,FALSE)</f>
        <v>-</v>
      </c>
      <c r="AT20" s="129" t="str">
        <f>VLOOKUP($B$9&amp;"-"&amp;$B20,Database!$1:$1048576,40,FALSE)</f>
        <v>-</v>
      </c>
      <c r="AU20" s="129" t="str">
        <f>VLOOKUP($B$9&amp;"-"&amp;$B20,Database!$1:$1048576,41,FALSE)</f>
        <v>-</v>
      </c>
      <c r="AV20" s="129" t="str">
        <f>VLOOKUP($B$9&amp;"-"&amp;$B20,Database!$1:$1048576,42,FALSE)</f>
        <v>-</v>
      </c>
      <c r="AW20" s="129" t="str">
        <f>VLOOKUP($B$9&amp;"-"&amp;$B20,Database!$1:$1048576,43,FALSE)</f>
        <v>-</v>
      </c>
      <c r="AX20" s="103"/>
      <c r="AY20" s="129" t="str">
        <f>VLOOKUP($B$9&amp;"-"&amp;$B20,Database!$1:$1048576,44,FALSE)</f>
        <v>-</v>
      </c>
      <c r="AZ20" s="129" t="str">
        <f>VLOOKUP($B$9&amp;"-"&amp;$B20,Database!$1:$1048576,45,FALSE)</f>
        <v>-</v>
      </c>
      <c r="BA20" s="129" t="str">
        <f>VLOOKUP($B$9&amp;"-"&amp;$B20,Database!$1:$1048576,46,FALSE)</f>
        <v>-</v>
      </c>
      <c r="BB20" s="129" t="str">
        <f>VLOOKUP($B$9&amp;"-"&amp;$B20,Database!$1:$1048576,47,FALSE)</f>
        <v>-</v>
      </c>
      <c r="BC20" s="129" t="str">
        <f>VLOOKUP($B$9&amp;"-"&amp;$B20,Database!$1:$1048576,48,FALSE)</f>
        <v>-</v>
      </c>
      <c r="BD20" s="129" t="str">
        <f>VLOOKUP($B$9&amp;"-"&amp;$B20,Database!$1:$1048576,49,FALSE)</f>
        <v>-</v>
      </c>
      <c r="BE20" s="103"/>
      <c r="BF20" s="129" t="str">
        <f>VLOOKUP($B$9&amp;"-"&amp;$B20,Database!$1:$1048576,50,FALSE)</f>
        <v>-</v>
      </c>
      <c r="BG20" s="129" t="str">
        <f>VLOOKUP($B$9&amp;"-"&amp;$B20,Database!$1:$1048576,51,FALSE)</f>
        <v>-</v>
      </c>
      <c r="BH20" s="129" t="str">
        <f>VLOOKUP($B$9&amp;"-"&amp;$B20,Database!$1:$1048576,52,FALSE)</f>
        <v>-</v>
      </c>
      <c r="BI20" s="129" t="str">
        <f>VLOOKUP($B$9&amp;"-"&amp;$B20,Database!$1:$1048576,53,FALSE)</f>
        <v>-</v>
      </c>
      <c r="BJ20" s="129" t="str">
        <f>VLOOKUP($B$9&amp;"-"&amp;$B20,Database!$1:$1048576,54,FALSE)</f>
        <v>-</v>
      </c>
      <c r="BK20" s="129" t="str">
        <f>VLOOKUP($B$9&amp;"-"&amp;$B20,Database!$1:$1048576,55,FALSE)</f>
        <v>-</v>
      </c>
    </row>
    <row r="21" spans="1:63" s="42" customFormat="1">
      <c r="A21" s="84"/>
      <c r="B21" s="124">
        <v>41791</v>
      </c>
      <c r="C21" s="85"/>
      <c r="D21" s="125">
        <f>VLOOKUP($B$9&amp;"-"&amp;$B21,Database!$1:$1048576,10,FALSE)</f>
        <v>114</v>
      </c>
      <c r="E21" s="126"/>
      <c r="F21" s="127">
        <f>VLOOKUP($B$9&amp;"-"&amp;$B21,Database!$1:$1048576,4,FALSE)</f>
        <v>27.476813317479191</v>
      </c>
      <c r="G21" s="127">
        <f>VLOOKUP($B$9&amp;"-"&amp;$B21,Database!$1:$1048576,5,FALSE)</f>
        <v>5.8216409036860872</v>
      </c>
      <c r="H21" s="127">
        <f>VLOOKUP($B$9&amp;"-"&amp;$B21,Database!$1:$1048576,6,FALSE)</f>
        <v>1.769322235434007</v>
      </c>
      <c r="I21" s="127">
        <f>VLOOKUP($B$9&amp;"-"&amp;$B21,Database!$1:$1048576,7,FALSE)</f>
        <v>-10.653983353151011</v>
      </c>
      <c r="J21" s="127">
        <f>VLOOKUP($B$9&amp;"-"&amp;$B21,Database!$1:$1048576,8,FALSE)</f>
        <v>6.4542211652794297</v>
      </c>
      <c r="K21" s="127">
        <f>VLOOKUP($B$9&amp;"-"&amp;$B21,Database!$1:$1048576,9,FALSE)</f>
        <v>3.8002378121284179</v>
      </c>
      <c r="L21" s="112"/>
      <c r="M21" s="128">
        <f>VLOOKUP($B$9&amp;"-"&amp;$B21,Database!$1:$1048576,12,FALSE)</f>
        <v>15.747919143876334</v>
      </c>
      <c r="N21" s="128">
        <f>VLOOKUP($B$9&amp;"-"&amp;$B21,Database!$1:$1048576,13,FALSE)</f>
        <v>-1.5648038049940551</v>
      </c>
      <c r="O21" s="128">
        <f>VLOOKUP($B$9&amp;"-"&amp;$B21,Database!$1:$1048576,14,FALSE)</f>
        <v>2.054696789536266</v>
      </c>
      <c r="P21" s="128">
        <f>VLOOKUP($B$9&amp;"-"&amp;$B21,Database!$1:$1048576,15,FALSE)</f>
        <v>4.4470868014268721</v>
      </c>
      <c r="Q21" s="128">
        <f>VLOOKUP($B$9&amp;"-"&amp;$B21,Database!$1:$1048576,16,FALSE)</f>
        <v>30.397146254458978</v>
      </c>
      <c r="R21" s="128">
        <f>VLOOKUP($B$9&amp;"-"&amp;$B21,Database!$1:$1048576,17,FALSE)</f>
        <v>2.853745541022592</v>
      </c>
      <c r="S21" s="112"/>
      <c r="T21" s="128">
        <f>VLOOKUP($B$9&amp;"-"&amp;$B21,Database!$1:$1048576,18,FALSE)</f>
        <v>32.161712247324616</v>
      </c>
      <c r="U21" s="128">
        <f>VLOOKUP($B$9&amp;"-"&amp;$B21,Database!$1:$1048576,19,FALSE)</f>
        <v>-0.2853745541022587</v>
      </c>
      <c r="V21" s="128">
        <f>VLOOKUP($B$9&amp;"-"&amp;$B21,Database!$1:$1048576,20,FALSE)</f>
        <v>7.2532699167657544</v>
      </c>
      <c r="W21" s="128">
        <f>VLOOKUP($B$9&amp;"-"&amp;$B21,Database!$1:$1048576,21,FALSE)</f>
        <v>12.651605231866823</v>
      </c>
      <c r="X21" s="128">
        <f>VLOOKUP($B$9&amp;"-"&amp;$B21,Database!$1:$1048576,22,FALSE)</f>
        <v>50.52080856123662</v>
      </c>
      <c r="Y21" s="128">
        <f>VLOOKUP($B$9&amp;"-"&amp;$B21,Database!$1:$1048576,23,FALSE)</f>
        <v>18.620689655172413</v>
      </c>
      <c r="Z21" s="112"/>
      <c r="AA21" s="128">
        <f>VLOOKUP($B$9&amp;"-"&amp;$B21,Database!$1:$1048576,24,FALSE)</f>
        <v>-0.46296296296296285</v>
      </c>
      <c r="AB21" s="128">
        <f>VLOOKUP($B$9&amp;"-"&amp;$B21,Database!$1:$1048576,25,FALSE)</f>
        <v>0.76099881093935817</v>
      </c>
      <c r="AC21" s="107"/>
      <c r="AD21" s="129" t="str">
        <f>VLOOKUP($B$9&amp;"-"&amp;$B21,Database!$1:$1048576,26,FALSE)</f>
        <v>-</v>
      </c>
      <c r="AE21" s="129">
        <f>VLOOKUP($B$9&amp;"-"&amp;$B21,Database!$1:$1048576,27,FALSE)</f>
        <v>0.27480916030534353</v>
      </c>
      <c r="AF21" s="129">
        <f>VLOOKUP($B$9&amp;"-"&amp;$B21,Database!$1:$1048576,28,FALSE)</f>
        <v>0.17557251908396945</v>
      </c>
      <c r="AG21" s="129">
        <f>VLOOKUP($B$9&amp;"-"&amp;$B21,Database!$1:$1048576,29,FALSE)</f>
        <v>3.0534351145038167E-2</v>
      </c>
      <c r="AH21" s="129">
        <f>VLOOKUP($B$9&amp;"-"&amp;$B21,Database!$1:$1048576,30,FALSE)</f>
        <v>7.6335877862595417E-3</v>
      </c>
      <c r="AI21" s="129">
        <f>VLOOKUP($B$9&amp;"-"&amp;$B21,Database!$1:$1048576,31,FALSE)</f>
        <v>0</v>
      </c>
      <c r="AJ21" s="103"/>
      <c r="AK21" s="129" t="str">
        <f>VLOOKUP($B$9&amp;"-"&amp;$B21,Database!$1:$1048576,32,FALSE)</f>
        <v>-</v>
      </c>
      <c r="AL21" s="129" t="str">
        <f>VLOOKUP($B$9&amp;"-"&amp;$B21,Database!$1:$1048576,33,FALSE)</f>
        <v>-</v>
      </c>
      <c r="AM21" s="129" t="str">
        <f>VLOOKUP($B$9&amp;"-"&amp;$B21,Database!$1:$1048576,34,FALSE)</f>
        <v>-</v>
      </c>
      <c r="AN21" s="129" t="str">
        <f>VLOOKUP($B$9&amp;"-"&amp;$B21,Database!$1:$1048576,35,FALSE)</f>
        <v>-</v>
      </c>
      <c r="AO21" s="129" t="str">
        <f>VLOOKUP($B$9&amp;"-"&amp;$B21,Database!$1:$1048576,36,FALSE)</f>
        <v>-</v>
      </c>
      <c r="AP21" s="129" t="str">
        <f>VLOOKUP($B$9&amp;"-"&amp;$B21,Database!$1:$1048576,37,FALSE)</f>
        <v>-</v>
      </c>
      <c r="AQ21" s="103"/>
      <c r="AR21" s="129" t="str">
        <f>VLOOKUP($B$9&amp;"-"&amp;$B21,Database!$1:$1048576,38,FALSE)</f>
        <v>-</v>
      </c>
      <c r="AS21" s="129" t="str">
        <f>VLOOKUP($B$9&amp;"-"&amp;$B21,Database!$1:$1048576,39,FALSE)</f>
        <v>-</v>
      </c>
      <c r="AT21" s="129" t="str">
        <f>VLOOKUP($B$9&amp;"-"&amp;$B21,Database!$1:$1048576,40,FALSE)</f>
        <v>-</v>
      </c>
      <c r="AU21" s="129" t="str">
        <f>VLOOKUP($B$9&amp;"-"&amp;$B21,Database!$1:$1048576,41,FALSE)</f>
        <v>-</v>
      </c>
      <c r="AV21" s="129" t="str">
        <f>VLOOKUP($B$9&amp;"-"&amp;$B21,Database!$1:$1048576,42,FALSE)</f>
        <v>-</v>
      </c>
      <c r="AW21" s="129" t="str">
        <f>VLOOKUP($B$9&amp;"-"&amp;$B21,Database!$1:$1048576,43,FALSE)</f>
        <v>-</v>
      </c>
      <c r="AX21" s="103"/>
      <c r="AY21" s="129" t="str">
        <f>VLOOKUP($B$9&amp;"-"&amp;$B21,Database!$1:$1048576,44,FALSE)</f>
        <v>-</v>
      </c>
      <c r="AZ21" s="129" t="str">
        <f>VLOOKUP($B$9&amp;"-"&amp;$B21,Database!$1:$1048576,45,FALSE)</f>
        <v>-</v>
      </c>
      <c r="BA21" s="129" t="str">
        <f>VLOOKUP($B$9&amp;"-"&amp;$B21,Database!$1:$1048576,46,FALSE)</f>
        <v>-</v>
      </c>
      <c r="BB21" s="129" t="str">
        <f>VLOOKUP($B$9&amp;"-"&amp;$B21,Database!$1:$1048576,47,FALSE)</f>
        <v>-</v>
      </c>
      <c r="BC21" s="129" t="str">
        <f>VLOOKUP($B$9&amp;"-"&amp;$B21,Database!$1:$1048576,48,FALSE)</f>
        <v>-</v>
      </c>
      <c r="BD21" s="129" t="str">
        <f>VLOOKUP($B$9&amp;"-"&amp;$B21,Database!$1:$1048576,49,FALSE)</f>
        <v>-</v>
      </c>
      <c r="BE21" s="103"/>
      <c r="BF21" s="129" t="str">
        <f>VLOOKUP($B$9&amp;"-"&amp;$B21,Database!$1:$1048576,50,FALSE)</f>
        <v>-</v>
      </c>
      <c r="BG21" s="129" t="str">
        <f>VLOOKUP($B$9&amp;"-"&amp;$B21,Database!$1:$1048576,51,FALSE)</f>
        <v>-</v>
      </c>
      <c r="BH21" s="129" t="str">
        <f>VLOOKUP($B$9&amp;"-"&amp;$B21,Database!$1:$1048576,52,FALSE)</f>
        <v>-</v>
      </c>
      <c r="BI21" s="129" t="str">
        <f>VLOOKUP($B$9&amp;"-"&amp;$B21,Database!$1:$1048576,53,FALSE)</f>
        <v>-</v>
      </c>
      <c r="BJ21" s="129" t="str">
        <f>VLOOKUP($B$9&amp;"-"&amp;$B21,Database!$1:$1048576,54,FALSE)</f>
        <v>-</v>
      </c>
      <c r="BK21" s="129" t="str">
        <f>VLOOKUP($B$9&amp;"-"&amp;$B21,Database!$1:$1048576,55,FALSE)</f>
        <v>-</v>
      </c>
    </row>
    <row r="22" spans="1:63" s="42" customFormat="1">
      <c r="A22" s="84"/>
      <c r="B22" s="124">
        <v>41883</v>
      </c>
      <c r="C22" s="85"/>
      <c r="D22" s="125">
        <f>VLOOKUP($B$9&amp;"-"&amp;$B22,Database!$1:$1048576,10,FALSE)</f>
        <v>123</v>
      </c>
      <c r="E22" s="126"/>
      <c r="F22" s="127">
        <f>VLOOKUP($B$9&amp;"-"&amp;$B22,Database!$1:$1048576,4,FALSE)</f>
        <v>40.406122538485143</v>
      </c>
      <c r="G22" s="127">
        <f>VLOOKUP($B$9&amp;"-"&amp;$B22,Database!$1:$1048576,5,FALSE)</f>
        <v>9.3548528573308189</v>
      </c>
      <c r="H22" s="127">
        <f>VLOOKUP($B$9&amp;"-"&amp;$B22,Database!$1:$1048576,6,FALSE)</f>
        <v>9.1180211394237105</v>
      </c>
      <c r="I22" s="127">
        <f>VLOOKUP($B$9&amp;"-"&amp;$B22,Database!$1:$1048576,7,FALSE)</f>
        <v>-4.9777777777777787</v>
      </c>
      <c r="J22" s="127">
        <f>VLOOKUP($B$9&amp;"-"&amp;$B22,Database!$1:$1048576,8,FALSE)</f>
        <v>2.6095346695320387</v>
      </c>
      <c r="K22" s="127">
        <f>VLOOKUP($B$9&amp;"-"&amp;$B22,Database!$1:$1048576,9,FALSE)</f>
        <v>4.2498136046664605</v>
      </c>
      <c r="L22" s="112"/>
      <c r="M22" s="128">
        <f>VLOOKUP($B$9&amp;"-"&amp;$B22,Database!$1:$1048576,12,FALSE)</f>
        <v>42.011315293188893</v>
      </c>
      <c r="N22" s="128">
        <f>VLOOKUP($B$9&amp;"-"&amp;$B22,Database!$1:$1048576,13,FALSE)</f>
        <v>0</v>
      </c>
      <c r="O22" s="128">
        <f>VLOOKUP($B$9&amp;"-"&amp;$B22,Database!$1:$1048576,14,FALSE)</f>
        <v>-2.0349984649796053</v>
      </c>
      <c r="P22" s="128">
        <f>VLOOKUP($B$9&amp;"-"&amp;$B22,Database!$1:$1048576,15,FALSE)</f>
        <v>4.5831323187579489</v>
      </c>
      <c r="Q22" s="128">
        <f>VLOOKUP($B$9&amp;"-"&amp;$B22,Database!$1:$1048576,16,FALSE)</f>
        <v>34.735318626376035</v>
      </c>
      <c r="R22" s="128">
        <f>VLOOKUP($B$9&amp;"-"&amp;$B22,Database!$1:$1048576,17,FALSE)</f>
        <v>5.0524099820183315</v>
      </c>
      <c r="S22" s="112"/>
      <c r="T22" s="128">
        <f>VLOOKUP($B$9&amp;"-"&amp;$B22,Database!$1:$1048576,18,FALSE)</f>
        <v>42.546379544756817</v>
      </c>
      <c r="U22" s="128">
        <f>VLOOKUP($B$9&amp;"-"&amp;$B22,Database!$1:$1048576,19,FALSE)</f>
        <v>3.6489627647910186</v>
      </c>
      <c r="V22" s="128">
        <f>VLOOKUP($B$9&amp;"-"&amp;$B22,Database!$1:$1048576,20,FALSE)</f>
        <v>5.3681856058944781</v>
      </c>
      <c r="W22" s="128">
        <f>VLOOKUP($B$9&amp;"-"&amp;$B22,Database!$1:$1048576,21,FALSE)</f>
        <v>12.15736151923161</v>
      </c>
      <c r="X22" s="128">
        <f>VLOOKUP($B$9&amp;"-"&amp;$B22,Database!$1:$1048576,22,FALSE)</f>
        <v>63.497215034428322</v>
      </c>
      <c r="Y22" s="128">
        <f>VLOOKUP($B$9&amp;"-"&amp;$B22,Database!$1:$1048576,23,FALSE)</f>
        <v>19.735976492259113</v>
      </c>
      <c r="Z22" s="112"/>
      <c r="AA22" s="128">
        <f>VLOOKUP($B$9&amp;"-"&amp;$B22,Database!$1:$1048576,24,FALSE)</f>
        <v>-0.71219868517165807</v>
      </c>
      <c r="AB22" s="128">
        <f>VLOOKUP($B$9&amp;"-"&amp;$B22,Database!$1:$1048576,25,FALSE)</f>
        <v>1.2244323512854194</v>
      </c>
      <c r="AC22" s="107"/>
      <c r="AD22" s="129" t="str">
        <f>VLOOKUP($B$9&amp;"-"&amp;$B22,Database!$1:$1048576,26,FALSE)</f>
        <v>-</v>
      </c>
      <c r="AE22" s="129">
        <f>VLOOKUP($B$9&amp;"-"&amp;$B22,Database!$1:$1048576,27,FALSE)</f>
        <v>0.2537313432835821</v>
      </c>
      <c r="AF22" s="129">
        <f>VLOOKUP($B$9&amp;"-"&amp;$B22,Database!$1:$1048576,28,FALSE)</f>
        <v>6.7164179104477612E-2</v>
      </c>
      <c r="AG22" s="129">
        <f>VLOOKUP($B$9&amp;"-"&amp;$B22,Database!$1:$1048576,29,FALSE)</f>
        <v>5.9701492537313432E-2</v>
      </c>
      <c r="AH22" s="129">
        <f>VLOOKUP($B$9&amp;"-"&amp;$B22,Database!$1:$1048576,30,FALSE)</f>
        <v>2.2388059701492536E-2</v>
      </c>
      <c r="AI22" s="129">
        <f>VLOOKUP($B$9&amp;"-"&amp;$B22,Database!$1:$1048576,31,FALSE)</f>
        <v>7.462686567164179E-3</v>
      </c>
      <c r="AJ22" s="130"/>
      <c r="AK22" s="129" t="str">
        <f>VLOOKUP($B$9&amp;"-"&amp;$B22,Database!$1:$1048576,32,FALSE)</f>
        <v>-</v>
      </c>
      <c r="AL22" s="129">
        <f>VLOOKUP($B$9&amp;"-"&amp;$B22,Database!$1:$1048576,33,FALSE)</f>
        <v>0.20799999999999999</v>
      </c>
      <c r="AM22" s="129">
        <f>VLOOKUP($B$9&amp;"-"&amp;$B22,Database!$1:$1048576,34,FALSE)</f>
        <v>0.13600000000000001</v>
      </c>
      <c r="AN22" s="129">
        <f>VLOOKUP($B$9&amp;"-"&amp;$B22,Database!$1:$1048576,35,FALSE)</f>
        <v>6.4000000000000001E-2</v>
      </c>
      <c r="AO22" s="129">
        <f>VLOOKUP($B$9&amp;"-"&amp;$B22,Database!$1:$1048576,36,FALSE)</f>
        <v>8.0000000000000002E-3</v>
      </c>
      <c r="AP22" s="129">
        <f>VLOOKUP($B$9&amp;"-"&amp;$B22,Database!$1:$1048576,37,FALSE)</f>
        <v>0</v>
      </c>
      <c r="AQ22" s="103"/>
      <c r="AR22" s="129" t="str">
        <f>VLOOKUP($B$9&amp;"-"&amp;$B22,Database!$1:$1048576,38,FALSE)</f>
        <v>-</v>
      </c>
      <c r="AS22" s="129">
        <f>VLOOKUP($B$9&amp;"-"&amp;$B22,Database!$1:$1048576,39,FALSE)</f>
        <v>0.21774193548387097</v>
      </c>
      <c r="AT22" s="129">
        <f>VLOOKUP($B$9&amp;"-"&amp;$B22,Database!$1:$1048576,40,FALSE)</f>
        <v>8.8709677419354843E-2</v>
      </c>
      <c r="AU22" s="129">
        <f>VLOOKUP($B$9&amp;"-"&amp;$B22,Database!$1:$1048576,41,FALSE)</f>
        <v>5.6451612903225805E-2</v>
      </c>
      <c r="AV22" s="129">
        <f>VLOOKUP($B$9&amp;"-"&amp;$B22,Database!$1:$1048576,42,FALSE)</f>
        <v>0</v>
      </c>
      <c r="AW22" s="129">
        <f>VLOOKUP($B$9&amp;"-"&amp;$B22,Database!$1:$1048576,43,FALSE)</f>
        <v>0</v>
      </c>
      <c r="AX22" s="103"/>
      <c r="AY22" s="129" t="str">
        <f>VLOOKUP($B$9&amp;"-"&amp;$B22,Database!$1:$1048576,44,FALSE)</f>
        <v>-</v>
      </c>
      <c r="AZ22" s="129">
        <f>VLOOKUP($B$9&amp;"-"&amp;$B22,Database!$1:$1048576,45,FALSE)</f>
        <v>0.29365079365079366</v>
      </c>
      <c r="BA22" s="129">
        <f>VLOOKUP($B$9&amp;"-"&amp;$B22,Database!$1:$1048576,46,FALSE)</f>
        <v>3.968253968253968E-2</v>
      </c>
      <c r="BB22" s="129">
        <f>VLOOKUP($B$9&amp;"-"&amp;$B22,Database!$1:$1048576,47,FALSE)</f>
        <v>3.968253968253968E-2</v>
      </c>
      <c r="BC22" s="129">
        <f>VLOOKUP($B$9&amp;"-"&amp;$B22,Database!$1:$1048576,48,FALSE)</f>
        <v>7.9365079365079361E-3</v>
      </c>
      <c r="BD22" s="129">
        <f>VLOOKUP($B$9&amp;"-"&amp;$B22,Database!$1:$1048576,49,FALSE)</f>
        <v>0</v>
      </c>
      <c r="BE22" s="130"/>
      <c r="BF22" s="129" t="str">
        <f>VLOOKUP($B$9&amp;"-"&amp;$B22,Database!$1:$1048576,50,FALSE)</f>
        <v>-</v>
      </c>
      <c r="BG22" s="129">
        <f>VLOOKUP($B$9&amp;"-"&amp;$B22,Database!$1:$1048576,51,FALSE)</f>
        <v>0.22580645161290322</v>
      </c>
      <c r="BH22" s="129">
        <f>VLOOKUP($B$9&amp;"-"&amp;$B22,Database!$1:$1048576,52,FALSE)</f>
        <v>8.0645161290322578E-2</v>
      </c>
      <c r="BI22" s="129">
        <f>VLOOKUP($B$9&amp;"-"&amp;$B22,Database!$1:$1048576,53,FALSE)</f>
        <v>6.4516129032258063E-2</v>
      </c>
      <c r="BJ22" s="129">
        <f>VLOOKUP($B$9&amp;"-"&amp;$B22,Database!$1:$1048576,54,FALSE)</f>
        <v>8.0645161290322578E-3</v>
      </c>
      <c r="BK22" s="129">
        <f>VLOOKUP($B$9&amp;"-"&amp;$B22,Database!$1:$1048576,55,FALSE)</f>
        <v>8.0645161290322578E-3</v>
      </c>
    </row>
    <row r="23" spans="1:63">
      <c r="A23" s="84"/>
      <c r="B23" s="124">
        <v>41974</v>
      </c>
      <c r="C23" s="84"/>
      <c r="D23" s="125">
        <f>VLOOKUP($B$9&amp;"-"&amp;$B23,Database!$1:$1048576,10,FALSE)</f>
        <v>114</v>
      </c>
      <c r="E23" s="84"/>
      <c r="F23" s="127">
        <f>VLOOKUP($B$9&amp;"-"&amp;$B23,Database!$1:$1048576,4,FALSE)</f>
        <v>36.939791760977819</v>
      </c>
      <c r="G23" s="127">
        <f>VLOOKUP($B$9&amp;"-"&amp;$B23,Database!$1:$1048576,5,FALSE)</f>
        <v>3.52094965042</v>
      </c>
      <c r="H23" s="127">
        <f>VLOOKUP($B$9&amp;"-"&amp;$B23,Database!$1:$1048576,6,FALSE)</f>
        <v>-2.7161611588954271</v>
      </c>
      <c r="I23" s="127">
        <f>VLOOKUP($B$9&amp;"-"&amp;$B23,Database!$1:$1048576,7,FALSE)</f>
        <v>-13.405797101449274</v>
      </c>
      <c r="J23" s="127">
        <f>VLOOKUP($B$9&amp;"-"&amp;$B23,Database!$1:$1048576,8,FALSE)</f>
        <v>2.7287359790754997</v>
      </c>
      <c r="K23" s="127">
        <f>VLOOKUP($B$9&amp;"-"&amp;$B23,Database!$1:$1048576,9,FALSE)</f>
        <v>3.3952014486192854</v>
      </c>
      <c r="L23" s="112"/>
      <c r="M23" s="128">
        <f>VLOOKUP($B$9&amp;"-"&amp;$B23,Database!$1:$1048576,12,FALSE)</f>
        <v>24.520899351139278</v>
      </c>
      <c r="N23" s="128">
        <f>VLOOKUP($B$9&amp;"-"&amp;$B23,Database!$1:$1048576,13,FALSE)</f>
        <v>-0.8299381318847141</v>
      </c>
      <c r="O23" s="128">
        <f>VLOOKUP($B$9&amp;"-"&amp;$B23,Database!$1:$1048576,14,FALSE)</f>
        <v>-2.3338866254212567</v>
      </c>
      <c r="P23" s="128">
        <f>VLOOKUP($B$9&amp;"-"&amp;$B23,Database!$1:$1048576,15,FALSE)</f>
        <v>9.1997384437402552</v>
      </c>
      <c r="Q23" s="128">
        <f>VLOOKUP($B$9&amp;"-"&amp;$B23,Database!$1:$1048576,16,FALSE)</f>
        <v>35.445903123585332</v>
      </c>
      <c r="R23" s="128">
        <f>VLOOKUP($B$9&amp;"-"&amp;$B23,Database!$1:$1048576,17,FALSE)</f>
        <v>6.6545948392937966</v>
      </c>
      <c r="S23" s="112"/>
      <c r="T23" s="128">
        <f>VLOOKUP($B$9&amp;"-"&amp;$B23,Database!$1:$1048576,18,FALSE)</f>
        <v>43.835823147728995</v>
      </c>
      <c r="U23" s="128">
        <f>VLOOKUP($B$9&amp;"-"&amp;$B23,Database!$1:$1048576,19,FALSE)</f>
        <v>1.6095769830491422</v>
      </c>
      <c r="V23" s="128">
        <f>VLOOKUP($B$9&amp;"-"&amp;$B23,Database!$1:$1048576,20,FALSE)</f>
        <v>4.1849001559277701</v>
      </c>
      <c r="W23" s="128">
        <f>VLOOKUP($B$9&amp;"-"&amp;$B23,Database!$1:$1048576,21,FALSE)</f>
        <v>19.963784517881397</v>
      </c>
      <c r="X23" s="128">
        <f>VLOOKUP($B$9&amp;"-"&amp;$B23,Database!$1:$1048576,22,FALSE)</f>
        <v>58.261656858306921</v>
      </c>
      <c r="Y23" s="128">
        <f>VLOOKUP($B$9&amp;"-"&amp;$B23,Database!$1:$1048576,23,FALSE)</f>
        <v>21.24641617624868</v>
      </c>
      <c r="Z23" s="112"/>
      <c r="AA23" s="128">
        <f>VLOOKUP($B$9&amp;"-"&amp;$B23,Database!$1:$1048576,24,FALSE)</f>
        <v>1.0699588477366262</v>
      </c>
      <c r="AB23" s="128">
        <f>VLOOKUP($B$9&amp;"-"&amp;$B23,Database!$1:$1048576,25,FALSE)</f>
        <v>3.2318244170096015</v>
      </c>
      <c r="AC23" s="107"/>
      <c r="AD23" s="129">
        <f>VLOOKUP($B$9&amp;"-"&amp;$B23,Database!$1:$1048576,26,FALSE)</f>
        <v>8.8235294117647065E-2</v>
      </c>
      <c r="AE23" s="129">
        <f>VLOOKUP($B$9&amp;"-"&amp;$B23,Database!$1:$1048576,27,FALSE)</f>
        <v>0.13970588235294118</v>
      </c>
      <c r="AF23" s="129">
        <f>VLOOKUP($B$9&amp;"-"&amp;$B23,Database!$1:$1048576,28,FALSE)</f>
        <v>5.8823529411764705E-2</v>
      </c>
      <c r="AG23" s="129">
        <f>VLOOKUP($B$9&amp;"-"&amp;$B23,Database!$1:$1048576,29,FALSE)</f>
        <v>4.4117647058823532E-2</v>
      </c>
      <c r="AH23" s="129">
        <f>VLOOKUP($B$9&amp;"-"&amp;$B23,Database!$1:$1048576,30,FALSE)</f>
        <v>1.4705882352941176E-2</v>
      </c>
      <c r="AI23" s="129">
        <f>VLOOKUP($B$9&amp;"-"&amp;$B23,Database!$1:$1048576,31,FALSE)</f>
        <v>0</v>
      </c>
      <c r="AJ23" s="130"/>
      <c r="AK23" s="129">
        <f>VLOOKUP($B$9&amp;"-"&amp;$B23,Database!$1:$1048576,32,FALSE)</f>
        <v>7.5187969924812026E-2</v>
      </c>
      <c r="AL23" s="129">
        <f>VLOOKUP($B$9&amp;"-"&amp;$B23,Database!$1:$1048576,33,FALSE)</f>
        <v>0.14285714285714285</v>
      </c>
      <c r="AM23" s="129">
        <f>VLOOKUP($B$9&amp;"-"&amp;$B23,Database!$1:$1048576,34,FALSE)</f>
        <v>9.0225563909774431E-2</v>
      </c>
      <c r="AN23" s="129">
        <f>VLOOKUP($B$9&amp;"-"&amp;$B23,Database!$1:$1048576,35,FALSE)</f>
        <v>5.2631578947368418E-2</v>
      </c>
      <c r="AO23" s="129">
        <f>VLOOKUP($B$9&amp;"-"&amp;$B23,Database!$1:$1048576,36,FALSE)</f>
        <v>0</v>
      </c>
      <c r="AP23" s="129">
        <f>VLOOKUP($B$9&amp;"-"&amp;$B23,Database!$1:$1048576,37,FALSE)</f>
        <v>0</v>
      </c>
      <c r="AQ23" s="103"/>
      <c r="AR23" s="129">
        <f>VLOOKUP($B$9&amp;"-"&amp;$B23,Database!$1:$1048576,38,FALSE)</f>
        <v>9.0909090909090912E-2</v>
      </c>
      <c r="AS23" s="129">
        <f>VLOOKUP($B$9&amp;"-"&amp;$B23,Database!$1:$1048576,39,FALSE)</f>
        <v>0.14393939393939395</v>
      </c>
      <c r="AT23" s="129">
        <f>VLOOKUP($B$9&amp;"-"&amp;$B23,Database!$1:$1048576,40,FALSE)</f>
        <v>6.8181818181818177E-2</v>
      </c>
      <c r="AU23" s="129">
        <f>VLOOKUP($B$9&amp;"-"&amp;$B23,Database!$1:$1048576,41,FALSE)</f>
        <v>3.787878787878788E-2</v>
      </c>
      <c r="AV23" s="129">
        <f>VLOOKUP($B$9&amp;"-"&amp;$B23,Database!$1:$1048576,42,FALSE)</f>
        <v>0</v>
      </c>
      <c r="AW23" s="129">
        <f>VLOOKUP($B$9&amp;"-"&amp;$B23,Database!$1:$1048576,43,FALSE)</f>
        <v>0</v>
      </c>
      <c r="AX23" s="103"/>
      <c r="AY23" s="129">
        <f>VLOOKUP($B$9&amp;"-"&amp;$B23,Database!$1:$1048576,44,FALSE)</f>
        <v>0.11278195488721804</v>
      </c>
      <c r="AZ23" s="129">
        <f>VLOOKUP($B$9&amp;"-"&amp;$B23,Database!$1:$1048576,45,FALSE)</f>
        <v>0.15037593984962405</v>
      </c>
      <c r="BA23" s="129">
        <f>VLOOKUP($B$9&amp;"-"&amp;$B23,Database!$1:$1048576,46,FALSE)</f>
        <v>4.5112781954887216E-2</v>
      </c>
      <c r="BB23" s="129">
        <f>VLOOKUP($B$9&amp;"-"&amp;$B23,Database!$1:$1048576,47,FALSE)</f>
        <v>1.5037593984962405E-2</v>
      </c>
      <c r="BC23" s="129">
        <f>VLOOKUP($B$9&amp;"-"&amp;$B23,Database!$1:$1048576,48,FALSE)</f>
        <v>7.5187969924812026E-3</v>
      </c>
      <c r="BD23" s="129">
        <f>VLOOKUP($B$9&amp;"-"&amp;$B23,Database!$1:$1048576,49,FALSE)</f>
        <v>0</v>
      </c>
      <c r="BE23" s="130"/>
      <c r="BF23" s="129">
        <f>VLOOKUP($B$9&amp;"-"&amp;$B23,Database!$1:$1048576,50,FALSE)</f>
        <v>0.1076923076923077</v>
      </c>
      <c r="BG23" s="129">
        <f>VLOOKUP($B$9&amp;"-"&amp;$B23,Database!$1:$1048576,51,FALSE)</f>
        <v>6.9230769230769235E-2</v>
      </c>
      <c r="BH23" s="129">
        <f>VLOOKUP($B$9&amp;"-"&amp;$B23,Database!$1:$1048576,52,FALSE)</f>
        <v>7.6923076923076927E-2</v>
      </c>
      <c r="BI23" s="129">
        <f>VLOOKUP($B$9&amp;"-"&amp;$B23,Database!$1:$1048576,53,FALSE)</f>
        <v>3.0769230769230771E-2</v>
      </c>
      <c r="BJ23" s="129">
        <f>VLOOKUP($B$9&amp;"-"&amp;$B23,Database!$1:$1048576,54,FALSE)</f>
        <v>7.6923076923076927E-3</v>
      </c>
      <c r="BK23" s="129">
        <f>VLOOKUP($B$9&amp;"-"&amp;$B23,Database!$1:$1048576,55,FALSE)</f>
        <v>7.6923076923076927E-3</v>
      </c>
    </row>
    <row r="24" spans="1:63">
      <c r="A24" s="84"/>
      <c r="B24" s="124">
        <v>42064</v>
      </c>
      <c r="C24" s="84"/>
      <c r="D24" s="125">
        <f>VLOOKUP($B$9&amp;"-"&amp;$B24,Database!$1:$1048576,10,FALSE)</f>
        <v>110</v>
      </c>
      <c r="E24" s="84"/>
      <c r="F24" s="127">
        <f>VLOOKUP($B$9&amp;"-"&amp;$B24,Database!$1:$1048576,4,FALSE)</f>
        <v>27.941250440118708</v>
      </c>
      <c r="G24" s="127">
        <f>VLOOKUP($B$9&amp;"-"&amp;$B24,Database!$1:$1048576,5,FALSE)</f>
        <v>8.4502791610079964</v>
      </c>
      <c r="H24" s="127">
        <f>VLOOKUP($B$9&amp;"-"&amp;$B24,Database!$1:$1048576,6,FALSE)</f>
        <v>-6.4383079321965688</v>
      </c>
      <c r="I24" s="127">
        <f>VLOOKUP($B$9&amp;"-"&amp;$B24,Database!$1:$1048576,7,FALSE)</f>
        <v>-20.382653061224492</v>
      </c>
      <c r="J24" s="127">
        <f>VLOOKUP($B$9&amp;"-"&amp;$B24,Database!$1:$1048576,8,FALSE)</f>
        <v>-13.568230974297069</v>
      </c>
      <c r="K24" s="127">
        <f>VLOOKUP($B$9&amp;"-"&amp;$B24,Database!$1:$1048576,9,FALSE)</f>
        <v>8.2842915346310537</v>
      </c>
      <c r="L24" s="112"/>
      <c r="M24" s="128">
        <f>VLOOKUP($B$9&amp;"-"&amp;$B24,Database!$1:$1048576,12,FALSE)</f>
        <v>26.3970625220059</v>
      </c>
      <c r="N24" s="128">
        <f>VLOOKUP($B$9&amp;"-"&amp;$B24,Database!$1:$1048576,13,FALSE)</f>
        <v>-2.0773602937478004</v>
      </c>
      <c r="O24" s="128">
        <f>VLOOKUP($B$9&amp;"-"&amp;$B24,Database!$1:$1048576,14,FALSE)</f>
        <v>-7.7460892309239995</v>
      </c>
      <c r="P24" s="128">
        <f>VLOOKUP($B$9&amp;"-"&amp;$B24,Database!$1:$1048576,15,FALSE)</f>
        <v>0</v>
      </c>
      <c r="Q24" s="128">
        <f>VLOOKUP($B$9&amp;"-"&amp;$B24,Database!$1:$1048576,16,FALSE)</f>
        <v>35.471052763945472</v>
      </c>
      <c r="R24" s="128">
        <f>VLOOKUP($B$9&amp;"-"&amp;$B24,Database!$1:$1048576,17,FALSE)</f>
        <v>2.5149640360142844</v>
      </c>
      <c r="S24" s="112"/>
      <c r="T24" s="128">
        <f>VLOOKUP($B$9&amp;"-"&amp;$B24,Database!$1:$1048576,18,FALSE)</f>
        <v>38.34314169307379</v>
      </c>
      <c r="U24" s="128">
        <f>VLOOKUP($B$9&amp;"-"&amp;$B24,Database!$1:$1048576,19,FALSE)</f>
        <v>2.8167597203359995</v>
      </c>
      <c r="V24" s="128">
        <f>VLOOKUP($B$9&amp;"-"&amp;$B24,Database!$1:$1048576,20,FALSE)</f>
        <v>-2.5702932448065985</v>
      </c>
      <c r="W24" s="128">
        <f>VLOOKUP($B$9&amp;"-"&amp;$B24,Database!$1:$1048576,21,FALSE)</f>
        <v>12.630149388863742</v>
      </c>
      <c r="X24" s="128">
        <f>VLOOKUP($B$9&amp;"-"&amp;$B24,Database!$1:$1048576,22,FALSE)</f>
        <v>64.046074141139769</v>
      </c>
      <c r="Y24" s="128">
        <f>VLOOKUP($B$9&amp;"-"&amp;$B24,Database!$1:$1048576,23,FALSE)</f>
        <v>17.101755444897133</v>
      </c>
      <c r="Z24" s="112"/>
      <c r="AA24" s="128">
        <f>VLOOKUP($B$9&amp;"-"&amp;$B24,Database!$1:$1048576,24,FALSE)</f>
        <v>0.84651370015593697</v>
      </c>
      <c r="AB24" s="128">
        <f>VLOOKUP($B$9&amp;"-"&amp;$B24,Database!$1:$1048576,25,FALSE)</f>
        <v>3.3057851239669422</v>
      </c>
      <c r="AC24" s="107"/>
      <c r="AD24" s="129">
        <f>VLOOKUP($B$9&amp;"-"&amp;$B24,Database!$1:$1048576,26,FALSE)</f>
        <v>0.10948905109489052</v>
      </c>
      <c r="AE24" s="129">
        <f>VLOOKUP($B$9&amp;"-"&amp;$B24,Database!$1:$1048576,27,FALSE)</f>
        <v>0.13138686131386862</v>
      </c>
      <c r="AF24" s="129">
        <f>VLOOKUP($B$9&amp;"-"&amp;$B24,Database!$1:$1048576,28,FALSE)</f>
        <v>6.569343065693431E-2</v>
      </c>
      <c r="AG24" s="129">
        <f>VLOOKUP($B$9&amp;"-"&amp;$B24,Database!$1:$1048576,29,FALSE)</f>
        <v>2.1897810218978103E-2</v>
      </c>
      <c r="AH24" s="129">
        <f>VLOOKUP($B$9&amp;"-"&amp;$B24,Database!$1:$1048576,30,FALSE)</f>
        <v>1.4598540145985401E-2</v>
      </c>
      <c r="AI24" s="129">
        <f>VLOOKUP($B$9&amp;"-"&amp;$B24,Database!$1:$1048576,31,FALSE)</f>
        <v>1.4598540145985401E-2</v>
      </c>
      <c r="AJ24" s="130"/>
      <c r="AK24" s="129">
        <f>VLOOKUP($B$9&amp;"-"&amp;$B24,Database!$1:$1048576,32,FALSE)</f>
        <v>0.15441176470588236</v>
      </c>
      <c r="AL24" s="129">
        <f>VLOOKUP($B$9&amp;"-"&amp;$B24,Database!$1:$1048576,33,FALSE)</f>
        <v>0.14705882352941177</v>
      </c>
      <c r="AM24" s="129">
        <f>VLOOKUP($B$9&amp;"-"&amp;$B24,Database!$1:$1048576,34,FALSE)</f>
        <v>6.6176470588235295E-2</v>
      </c>
      <c r="AN24" s="129">
        <f>VLOOKUP($B$9&amp;"-"&amp;$B24,Database!$1:$1048576,35,FALSE)</f>
        <v>1.4705882352941176E-2</v>
      </c>
      <c r="AO24" s="129">
        <f>VLOOKUP($B$9&amp;"-"&amp;$B24,Database!$1:$1048576,36,FALSE)</f>
        <v>0</v>
      </c>
      <c r="AP24" s="129">
        <f>VLOOKUP($B$9&amp;"-"&amp;$B24,Database!$1:$1048576,37,FALSE)</f>
        <v>1.4705882352941176E-2</v>
      </c>
      <c r="AQ24" s="103"/>
      <c r="AR24" s="129">
        <f>VLOOKUP($B$9&amp;"-"&amp;$B24,Database!$1:$1048576,38,FALSE)</f>
        <v>0.18382352941176472</v>
      </c>
      <c r="AS24" s="129">
        <f>VLOOKUP($B$9&amp;"-"&amp;$B24,Database!$1:$1048576,39,FALSE)</f>
        <v>8.8235294117647065E-2</v>
      </c>
      <c r="AT24" s="129">
        <f>VLOOKUP($B$9&amp;"-"&amp;$B24,Database!$1:$1048576,40,FALSE)</f>
        <v>5.8823529411764705E-2</v>
      </c>
      <c r="AU24" s="129">
        <f>VLOOKUP($B$9&amp;"-"&amp;$B24,Database!$1:$1048576,41,FALSE)</f>
        <v>3.6764705882352942E-2</v>
      </c>
      <c r="AV24" s="129">
        <f>VLOOKUP($B$9&amp;"-"&amp;$B24,Database!$1:$1048576,42,FALSE)</f>
        <v>7.3529411764705881E-3</v>
      </c>
      <c r="AW24" s="129">
        <f>VLOOKUP($B$9&amp;"-"&amp;$B24,Database!$1:$1048576,43,FALSE)</f>
        <v>0</v>
      </c>
      <c r="AX24" s="103"/>
      <c r="AY24" s="129">
        <f>VLOOKUP($B$9&amp;"-"&amp;$B24,Database!$1:$1048576,44,FALSE)</f>
        <v>0.22222222222222221</v>
      </c>
      <c r="AZ24" s="129">
        <f>VLOOKUP($B$9&amp;"-"&amp;$B24,Database!$1:$1048576,45,FALSE)</f>
        <v>9.6296296296296297E-2</v>
      </c>
      <c r="BA24" s="129">
        <f>VLOOKUP($B$9&amp;"-"&amp;$B24,Database!$1:$1048576,46,FALSE)</f>
        <v>2.9629629629629631E-2</v>
      </c>
      <c r="BB24" s="129">
        <f>VLOOKUP($B$9&amp;"-"&amp;$B24,Database!$1:$1048576,47,FALSE)</f>
        <v>1.4814814814814815E-2</v>
      </c>
      <c r="BC24" s="129">
        <f>VLOOKUP($B$9&amp;"-"&amp;$B24,Database!$1:$1048576,48,FALSE)</f>
        <v>0</v>
      </c>
      <c r="BD24" s="129">
        <f>VLOOKUP($B$9&amp;"-"&amp;$B24,Database!$1:$1048576,49,FALSE)</f>
        <v>7.4074074074074077E-3</v>
      </c>
      <c r="BE24" s="130"/>
      <c r="BF24" s="129">
        <f>VLOOKUP($B$9&amp;"-"&amp;$B24,Database!$1:$1048576,50,FALSE)</f>
        <v>0.14705882352941177</v>
      </c>
      <c r="BG24" s="129">
        <f>VLOOKUP($B$9&amp;"-"&amp;$B24,Database!$1:$1048576,51,FALSE)</f>
        <v>0.125</v>
      </c>
      <c r="BH24" s="129">
        <f>VLOOKUP($B$9&amp;"-"&amp;$B24,Database!$1:$1048576,52,FALSE)</f>
        <v>4.4117647058823532E-2</v>
      </c>
      <c r="BI24" s="129">
        <f>VLOOKUP($B$9&amp;"-"&amp;$B24,Database!$1:$1048576,53,FALSE)</f>
        <v>1.4705882352941176E-2</v>
      </c>
      <c r="BJ24" s="129">
        <f>VLOOKUP($B$9&amp;"-"&amp;$B24,Database!$1:$1048576,54,FALSE)</f>
        <v>0</v>
      </c>
      <c r="BK24" s="129">
        <f>VLOOKUP($B$9&amp;"-"&amp;$B24,Database!$1:$1048576,55,FALSE)</f>
        <v>0</v>
      </c>
    </row>
    <row r="25" spans="1:63">
      <c r="A25" s="84"/>
      <c r="B25" s="124">
        <v>42156</v>
      </c>
      <c r="C25" s="84"/>
      <c r="D25" s="125">
        <f>VLOOKUP($B$9&amp;"-"&amp;$B25,Database!$1:$1048576,10,FALSE)</f>
        <v>120</v>
      </c>
      <c r="E25" s="84"/>
      <c r="F25" s="127">
        <f>VLOOKUP($B$9&amp;"-"&amp;$B25,Database!$1:$1048576,4,FALSE)</f>
        <v>38.58495937063298</v>
      </c>
      <c r="G25" s="127">
        <f>VLOOKUP($B$9&amp;"-"&amp;$B25,Database!$1:$1048576,5,FALSE)</f>
        <v>9.4663837275503351</v>
      </c>
      <c r="H25" s="127">
        <f>VLOOKUP($B$9&amp;"-"&amp;$B25,Database!$1:$1048576,6,FALSE)</f>
        <v>2.7327778065317534</v>
      </c>
      <c r="I25" s="127">
        <f>VLOOKUP($B$9&amp;"-"&amp;$B25,Database!$1:$1048576,7,FALSE)</f>
        <v>-11.46817895400126</v>
      </c>
      <c r="J25" s="127">
        <f>VLOOKUP($B$9&amp;"-"&amp;$B25,Database!$1:$1048576,8,FALSE)</f>
        <v>-1.0972516950468407</v>
      </c>
      <c r="K25" s="127">
        <f>VLOOKUP($B$9&amp;"-"&amp;$B25,Database!$1:$1048576,9,FALSE)</f>
        <v>5.6932870969411526</v>
      </c>
      <c r="L25" s="112"/>
      <c r="M25" s="128">
        <f>VLOOKUP($B$9&amp;"-"&amp;$B25,Database!$1:$1048576,12,FALSE)</f>
        <v>27.824646757414211</v>
      </c>
      <c r="N25" s="128">
        <f>VLOOKUP($B$9&amp;"-"&amp;$B25,Database!$1:$1048576,13,FALSE)</f>
        <v>4.8444697479426519</v>
      </c>
      <c r="O25" s="128">
        <f>VLOOKUP($B$9&amp;"-"&amp;$B25,Database!$1:$1048576,14,FALSE)</f>
        <v>0</v>
      </c>
      <c r="P25" s="128">
        <f>VLOOKUP($B$9&amp;"-"&amp;$B25,Database!$1:$1048576,15,FALSE)</f>
        <v>7.0648517157497039</v>
      </c>
      <c r="Q25" s="128">
        <f>VLOOKUP($B$9&amp;"-"&amp;$B25,Database!$1:$1048576,16,FALSE)</f>
        <v>37.265151907251173</v>
      </c>
      <c r="R25" s="128">
        <f>VLOOKUP($B$9&amp;"-"&amp;$B25,Database!$1:$1048576,17,FALSE)</f>
        <v>10.32555250763418</v>
      </c>
      <c r="S25" s="112"/>
      <c r="T25" s="128">
        <f>VLOOKUP($B$9&amp;"-"&amp;$B25,Database!$1:$1048576,18,FALSE)</f>
        <v>47.823611614305683</v>
      </c>
      <c r="U25" s="128">
        <f>VLOOKUP($B$9&amp;"-"&amp;$B25,Database!$1:$1048576,19,FALSE)</f>
        <v>5.9624243051601891</v>
      </c>
      <c r="V25" s="128">
        <f>VLOOKUP($B$9&amp;"-"&amp;$B25,Database!$1:$1048576,20,FALSE)</f>
        <v>0.90057450442523579</v>
      </c>
      <c r="W25" s="128">
        <f>VLOOKUP($B$9&amp;"-"&amp;$B25,Database!$1:$1048576,21,FALSE)</f>
        <v>13.374048962269031</v>
      </c>
      <c r="X25" s="128">
        <f>VLOOKUP($B$9&amp;"-"&amp;$B25,Database!$1:$1048576,22,FALSE)</f>
        <v>60.638683297965954</v>
      </c>
      <c r="Y25" s="128">
        <f>VLOOKUP($B$9&amp;"-"&amp;$B25,Database!$1:$1048576,23,FALSE)</f>
        <v>23.756534340872626</v>
      </c>
      <c r="Z25" s="112"/>
      <c r="AA25" s="128">
        <f>VLOOKUP($B$9&amp;"-"&amp;$B25,Database!$1:$1048576,24,FALSE)</f>
        <v>-1.7742021418296123</v>
      </c>
      <c r="AB25" s="128">
        <f>VLOOKUP($B$9&amp;"-"&amp;$B25,Database!$1:$1048576,25,FALSE)</f>
        <v>0.77255048217805933</v>
      </c>
      <c r="AC25" s="107"/>
      <c r="AD25" s="129">
        <f>VLOOKUP($B$9&amp;"-"&amp;$B25,Database!$1:$1048576,26,FALSE)</f>
        <v>6.7164179104477612E-2</v>
      </c>
      <c r="AE25" s="129">
        <f>VLOOKUP($B$9&amp;"-"&amp;$B25,Database!$1:$1048576,27,FALSE)</f>
        <v>0.17910447761194029</v>
      </c>
      <c r="AF25" s="129">
        <f>VLOOKUP($B$9&amp;"-"&amp;$B25,Database!$1:$1048576,28,FALSE)</f>
        <v>5.9701492537313432E-2</v>
      </c>
      <c r="AG25" s="129">
        <f>VLOOKUP($B$9&amp;"-"&amp;$B25,Database!$1:$1048576,29,FALSE)</f>
        <v>3.7313432835820892E-2</v>
      </c>
      <c r="AH25" s="129">
        <f>VLOOKUP($B$9&amp;"-"&amp;$B25,Database!$1:$1048576,30,FALSE)</f>
        <v>2.9850746268656716E-2</v>
      </c>
      <c r="AI25" s="129">
        <f>VLOOKUP($B$9&amp;"-"&amp;$B25,Database!$1:$1048576,31,FALSE)</f>
        <v>0</v>
      </c>
      <c r="AJ25" s="130"/>
      <c r="AK25" s="129">
        <f>VLOOKUP($B$9&amp;"-"&amp;$B25,Database!$1:$1048576,32,FALSE)</f>
        <v>9.8484848484848481E-2</v>
      </c>
      <c r="AL25" s="129">
        <f>VLOOKUP($B$9&amp;"-"&amp;$B25,Database!$1:$1048576,33,FALSE)</f>
        <v>0.18181818181818182</v>
      </c>
      <c r="AM25" s="129">
        <f>VLOOKUP($B$9&amp;"-"&amp;$B25,Database!$1:$1048576,34,FALSE)</f>
        <v>0.12121212121212122</v>
      </c>
      <c r="AN25" s="129">
        <f>VLOOKUP($B$9&amp;"-"&amp;$B25,Database!$1:$1048576,35,FALSE)</f>
        <v>4.5454545454545456E-2</v>
      </c>
      <c r="AO25" s="129">
        <f>VLOOKUP($B$9&amp;"-"&amp;$B25,Database!$1:$1048576,36,FALSE)</f>
        <v>0</v>
      </c>
      <c r="AP25" s="129">
        <f>VLOOKUP($B$9&amp;"-"&amp;$B25,Database!$1:$1048576,37,FALSE)</f>
        <v>0</v>
      </c>
      <c r="AQ25" s="103"/>
      <c r="AR25" s="129">
        <f>VLOOKUP($B$9&amp;"-"&amp;$B25,Database!$1:$1048576,38,FALSE)</f>
        <v>0.10606060606060606</v>
      </c>
      <c r="AS25" s="129">
        <f>VLOOKUP($B$9&amp;"-"&amp;$B25,Database!$1:$1048576,39,FALSE)</f>
        <v>0.13636363636363635</v>
      </c>
      <c r="AT25" s="129">
        <f>VLOOKUP($B$9&amp;"-"&amp;$B25,Database!$1:$1048576,40,FALSE)</f>
        <v>8.3333333333333329E-2</v>
      </c>
      <c r="AU25" s="129">
        <f>VLOOKUP($B$9&amp;"-"&amp;$B25,Database!$1:$1048576,41,FALSE)</f>
        <v>3.787878787878788E-2</v>
      </c>
      <c r="AV25" s="129">
        <f>VLOOKUP($B$9&amp;"-"&amp;$B25,Database!$1:$1048576,42,FALSE)</f>
        <v>1.5151515151515152E-2</v>
      </c>
      <c r="AW25" s="129">
        <f>VLOOKUP($B$9&amp;"-"&amp;$B25,Database!$1:$1048576,43,FALSE)</f>
        <v>0</v>
      </c>
      <c r="AX25" s="103"/>
      <c r="AY25" s="129">
        <f>VLOOKUP($B$9&amp;"-"&amp;$B25,Database!$1:$1048576,44,FALSE)</f>
        <v>0.16923076923076924</v>
      </c>
      <c r="AZ25" s="129">
        <f>VLOOKUP($B$9&amp;"-"&amp;$B25,Database!$1:$1048576,45,FALSE)</f>
        <v>0.1076923076923077</v>
      </c>
      <c r="BA25" s="129">
        <f>VLOOKUP($B$9&amp;"-"&amp;$B25,Database!$1:$1048576,46,FALSE)</f>
        <v>7.6923076923076927E-2</v>
      </c>
      <c r="BB25" s="129">
        <f>VLOOKUP($B$9&amp;"-"&amp;$B25,Database!$1:$1048576,47,FALSE)</f>
        <v>1.5384615384615385E-2</v>
      </c>
      <c r="BC25" s="129">
        <f>VLOOKUP($B$9&amp;"-"&amp;$B25,Database!$1:$1048576,48,FALSE)</f>
        <v>7.6923076923076927E-3</v>
      </c>
      <c r="BD25" s="129">
        <f>VLOOKUP($B$9&amp;"-"&amp;$B25,Database!$1:$1048576,49,FALSE)</f>
        <v>0</v>
      </c>
      <c r="BE25" s="130"/>
      <c r="BF25" s="129">
        <f>VLOOKUP($B$9&amp;"-"&amp;$B25,Database!$1:$1048576,50,FALSE)</f>
        <v>0.13076923076923078</v>
      </c>
      <c r="BG25" s="129">
        <f>VLOOKUP($B$9&amp;"-"&amp;$B25,Database!$1:$1048576,51,FALSE)</f>
        <v>0.1</v>
      </c>
      <c r="BH25" s="129">
        <f>VLOOKUP($B$9&amp;"-"&amp;$B25,Database!$1:$1048576,52,FALSE)</f>
        <v>6.9230769230769235E-2</v>
      </c>
      <c r="BI25" s="129">
        <f>VLOOKUP($B$9&amp;"-"&amp;$B25,Database!$1:$1048576,53,FALSE)</f>
        <v>1.5384615384615385E-2</v>
      </c>
      <c r="BJ25" s="129">
        <f>VLOOKUP($B$9&amp;"-"&amp;$B25,Database!$1:$1048576,54,FALSE)</f>
        <v>1.5384615384615385E-2</v>
      </c>
      <c r="BK25" s="129">
        <f>VLOOKUP($B$9&amp;"-"&amp;$B25,Database!$1:$1048576,55,FALSE)</f>
        <v>0</v>
      </c>
    </row>
    <row r="26" spans="1:63">
      <c r="A26" s="84"/>
      <c r="B26" s="124">
        <v>42248</v>
      </c>
      <c r="C26" s="84"/>
      <c r="D26" s="125">
        <f>VLOOKUP($B$9&amp;"-"&amp;$B26,Database!$1:$1048576,10,FALSE)</f>
        <v>118</v>
      </c>
      <c r="E26" s="84"/>
      <c r="F26" s="127">
        <f>VLOOKUP($B$9&amp;"-"&amp;$B26,Database!$1:$1048576,4,FALSE)</f>
        <v>32.9</v>
      </c>
      <c r="G26" s="127">
        <f>VLOOKUP($B$9&amp;"-"&amp;$B26,Database!$1:$1048576,5,FALSE)</f>
        <v>16.3</v>
      </c>
      <c r="H26" s="127">
        <f>VLOOKUP($B$9&amp;"-"&amp;$B26,Database!$1:$1048576,6,FALSE)</f>
        <v>-2.6</v>
      </c>
      <c r="I26" s="127">
        <f>VLOOKUP($B$9&amp;"-"&amp;$B26,Database!$1:$1048576,7,FALSE)</f>
        <v>-13.2</v>
      </c>
      <c r="J26" s="127">
        <f>VLOOKUP($B$9&amp;"-"&amp;$B26,Database!$1:$1048576,8,FALSE)</f>
        <v>2.1</v>
      </c>
      <c r="K26" s="127">
        <f>VLOOKUP($B$9&amp;"-"&amp;$B26,Database!$1:$1048576,9,FALSE)</f>
        <v>0</v>
      </c>
      <c r="L26" s="112"/>
      <c r="M26" s="128">
        <f>VLOOKUP($B$9&amp;"-"&amp;$B26,Database!$1:$1048576,12,FALSE)</f>
        <v>25.5</v>
      </c>
      <c r="N26" s="128">
        <f>VLOOKUP($B$9&amp;"-"&amp;$B26,Database!$1:$1048576,13,FALSE)</f>
        <v>-0.3</v>
      </c>
      <c r="O26" s="128">
        <f>VLOOKUP($B$9&amp;"-"&amp;$B26,Database!$1:$1048576,14,FALSE)</f>
        <v>-2.1</v>
      </c>
      <c r="P26" s="128">
        <f>VLOOKUP($B$9&amp;"-"&amp;$B26,Database!$1:$1048576,15,FALSE)</f>
        <v>2.6</v>
      </c>
      <c r="Q26" s="128">
        <f>VLOOKUP($B$9&amp;"-"&amp;$B26,Database!$1:$1048576,16,FALSE)</f>
        <v>43.3</v>
      </c>
      <c r="R26" s="128">
        <f>VLOOKUP($B$9&amp;"-"&amp;$B26,Database!$1:$1048576,17,FALSE)</f>
        <v>3.9</v>
      </c>
      <c r="S26" s="112"/>
      <c r="T26" s="128">
        <f>VLOOKUP($B$9&amp;"-"&amp;$B26,Database!$1:$1048576,18,FALSE)</f>
        <v>30.957475994513025</v>
      </c>
      <c r="U26" s="128">
        <f>VLOOKUP($B$9&amp;"-"&amp;$B26,Database!$1:$1048576,19,FALSE)</f>
        <v>4.1481481481481488</v>
      </c>
      <c r="V26" s="128">
        <f>VLOOKUP($B$9&amp;"-"&amp;$B26,Database!$1:$1048576,20,FALSE)</f>
        <v>4.7407407407407387</v>
      </c>
      <c r="W26" s="128">
        <f>VLOOKUP($B$9&amp;"-"&amp;$B26,Database!$1:$1048576,21,FALSE)</f>
        <v>14.787379972565157</v>
      </c>
      <c r="X26" s="128">
        <f>VLOOKUP($B$9&amp;"-"&amp;$B26,Database!$1:$1048576,22,FALSE)</f>
        <v>66.25514403292182</v>
      </c>
      <c r="Y26" s="128">
        <f>VLOOKUP($B$9&amp;"-"&amp;$B26,Database!$1:$1048576,23,FALSE)</f>
        <v>22.496570644718791</v>
      </c>
      <c r="Z26" s="112"/>
      <c r="AA26" s="128">
        <f>VLOOKUP($B$9&amp;"-"&amp;$B26,Database!$1:$1048576,24,FALSE)</f>
        <v>0.7</v>
      </c>
      <c r="AB26" s="128">
        <f>VLOOKUP($B$9&amp;"-"&amp;$B26,Database!$1:$1048576,25,FALSE)</f>
        <v>1.6</v>
      </c>
      <c r="AC26" s="107"/>
      <c r="AD26" s="129">
        <f>VLOOKUP($B$9&amp;"-"&amp;$B26,Database!$1:$1048576,26,FALSE)</f>
        <v>0.1</v>
      </c>
      <c r="AE26" s="129">
        <f>VLOOKUP($B$9&amp;"-"&amp;$B26,Database!$1:$1048576,27,FALSE)</f>
        <v>0.11</v>
      </c>
      <c r="AF26" s="129">
        <f>VLOOKUP($B$9&amp;"-"&amp;$B26,Database!$1:$1048576,28,FALSE)</f>
        <v>0.05</v>
      </c>
      <c r="AG26" s="129">
        <f>VLOOKUP($B$9&amp;"-"&amp;$B26,Database!$1:$1048576,29,FALSE)</f>
        <v>0.04</v>
      </c>
      <c r="AH26" s="129">
        <f>VLOOKUP($B$9&amp;"-"&amp;$B26,Database!$1:$1048576,30,FALSE)</f>
        <v>0.04</v>
      </c>
      <c r="AI26" s="129">
        <f>VLOOKUP($B$9&amp;"-"&amp;$B26,Database!$1:$1048576,31,FALSE)</f>
        <v>0.02</v>
      </c>
      <c r="AJ26" s="130"/>
      <c r="AK26" s="129">
        <f>VLOOKUP($B$9&amp;"-"&amp;$B26,Database!$1:$1048576,32,FALSE)</f>
        <v>0.13</v>
      </c>
      <c r="AL26" s="129">
        <f>VLOOKUP($B$9&amp;"-"&amp;$B26,Database!$1:$1048576,33,FALSE)</f>
        <v>0.11</v>
      </c>
      <c r="AM26" s="129">
        <f>VLOOKUP($B$9&amp;"-"&amp;$B26,Database!$1:$1048576,34,FALSE)</f>
        <v>0.08</v>
      </c>
      <c r="AN26" s="129">
        <f>VLOOKUP($B$9&amp;"-"&amp;$B26,Database!$1:$1048576,35,FALSE)</f>
        <v>7.0000000000000007E-2</v>
      </c>
      <c r="AO26" s="129">
        <f>VLOOKUP($B$9&amp;"-"&amp;$B26,Database!$1:$1048576,36,FALSE)</f>
        <v>0.01</v>
      </c>
      <c r="AP26" s="129">
        <f>VLOOKUP($B$9&amp;"-"&amp;$B26,Database!$1:$1048576,37,FALSE)</f>
        <v>0</v>
      </c>
      <c r="AQ26" s="103"/>
      <c r="AR26" s="129">
        <f>VLOOKUP($B$9&amp;"-"&amp;$B26,Database!$1:$1048576,38,FALSE)</f>
        <v>0.11</v>
      </c>
      <c r="AS26" s="129">
        <f>VLOOKUP($B$9&amp;"-"&amp;$B26,Database!$1:$1048576,39,FALSE)</f>
        <v>0.12</v>
      </c>
      <c r="AT26" s="129">
        <f>VLOOKUP($B$9&amp;"-"&amp;$B26,Database!$1:$1048576,40,FALSE)</f>
        <v>0.06</v>
      </c>
      <c r="AU26" s="129">
        <f>VLOOKUP($B$9&amp;"-"&amp;$B26,Database!$1:$1048576,41,FALSE)</f>
        <v>0.08</v>
      </c>
      <c r="AV26" s="129">
        <f>VLOOKUP($B$9&amp;"-"&amp;$B26,Database!$1:$1048576,42,FALSE)</f>
        <v>0</v>
      </c>
      <c r="AW26" s="129">
        <f>VLOOKUP($B$9&amp;"-"&amp;$B26,Database!$1:$1048576,43,FALSE)</f>
        <v>0</v>
      </c>
      <c r="AX26" s="103"/>
      <c r="AY26" s="129">
        <f>VLOOKUP($B$9&amp;"-"&amp;$B26,Database!$1:$1048576,44,FALSE)</f>
        <v>0.15</v>
      </c>
      <c r="AZ26" s="129">
        <f>VLOOKUP($B$9&amp;"-"&amp;$B26,Database!$1:$1048576,45,FALSE)</f>
        <v>0.13</v>
      </c>
      <c r="BA26" s="129">
        <f>VLOOKUP($B$9&amp;"-"&amp;$B26,Database!$1:$1048576,46,FALSE)</f>
        <v>0.04</v>
      </c>
      <c r="BB26" s="129">
        <f>VLOOKUP($B$9&amp;"-"&amp;$B26,Database!$1:$1048576,47,FALSE)</f>
        <v>0.02</v>
      </c>
      <c r="BC26" s="129">
        <f>VLOOKUP($B$9&amp;"-"&amp;$B26,Database!$1:$1048576,48,FALSE)</f>
        <v>0.01</v>
      </c>
      <c r="BD26" s="129">
        <f>VLOOKUP($B$9&amp;"-"&amp;$B26,Database!$1:$1048576,49,FALSE)</f>
        <v>0</v>
      </c>
      <c r="BE26" s="130"/>
      <c r="BF26" s="129">
        <f>VLOOKUP($B$9&amp;"-"&amp;$B26,Database!$1:$1048576,50,FALSE)</f>
        <v>0.1</v>
      </c>
      <c r="BG26" s="129">
        <f>VLOOKUP($B$9&amp;"-"&amp;$B26,Database!$1:$1048576,51,FALSE)</f>
        <v>0.06</v>
      </c>
      <c r="BH26" s="129">
        <f>VLOOKUP($B$9&amp;"-"&amp;$B26,Database!$1:$1048576,52,FALSE)</f>
        <v>0.06</v>
      </c>
      <c r="BI26" s="129">
        <f>VLOOKUP($B$9&amp;"-"&amp;$B26,Database!$1:$1048576,53,FALSE)</f>
        <v>0.08</v>
      </c>
      <c r="BJ26" s="129">
        <f>VLOOKUP($B$9&amp;"-"&amp;$B26,Database!$1:$1048576,54,FALSE)</f>
        <v>0.01</v>
      </c>
      <c r="BK26" s="129">
        <f>VLOOKUP($B$9&amp;"-"&amp;$B26,Database!$1:$1048576,55,FALSE)</f>
        <v>0</v>
      </c>
    </row>
    <row r="27" spans="1:63">
      <c r="A27" s="84"/>
      <c r="B27" s="124">
        <v>42339</v>
      </c>
      <c r="C27" s="84"/>
      <c r="D27" s="125">
        <f>VLOOKUP($B$9&amp;"-"&amp;$B27,Database!$1:$1048576,10,FALSE)</f>
        <v>119</v>
      </c>
      <c r="E27" s="84"/>
      <c r="F27" s="127">
        <f>VLOOKUP($B$9&amp;"-"&amp;$B27,Database!$1:$1048576,4,FALSE)</f>
        <v>38.9</v>
      </c>
      <c r="G27" s="127">
        <f>VLOOKUP($B$9&amp;"-"&amp;$B27,Database!$1:$1048576,5,FALSE)</f>
        <v>14.4</v>
      </c>
      <c r="H27" s="127">
        <f>VLOOKUP($B$9&amp;"-"&amp;$B27,Database!$1:$1048576,6,FALSE)</f>
        <v>1.6</v>
      </c>
      <c r="I27" s="127">
        <f>VLOOKUP($B$9&amp;"-"&amp;$B27,Database!$1:$1048576,7,FALSE)</f>
        <v>-19.399999999999999</v>
      </c>
      <c r="J27" s="127">
        <f>VLOOKUP($B$9&amp;"-"&amp;$B27,Database!$1:$1048576,8,FALSE)</f>
        <v>6.3</v>
      </c>
      <c r="K27" s="127">
        <f>VLOOKUP($B$9&amp;"-"&amp;$B27,Database!$1:$1048576,9,FALSE)</f>
        <v>-0.5</v>
      </c>
      <c r="L27" s="112"/>
      <c r="M27" s="128">
        <f>VLOOKUP($B$9&amp;"-"&amp;$B27,Database!$1:$1048576,12,FALSE)</f>
        <v>16.5</v>
      </c>
      <c r="N27" s="128">
        <f>VLOOKUP($B$9&amp;"-"&amp;$B27,Database!$1:$1048576,13,FALSE)</f>
        <v>-3.8</v>
      </c>
      <c r="O27" s="128">
        <f>VLOOKUP($B$9&amp;"-"&amp;$B27,Database!$1:$1048576,14,FALSE)</f>
        <v>-6.6</v>
      </c>
      <c r="P27" s="128">
        <f>VLOOKUP($B$9&amp;"-"&amp;$B27,Database!$1:$1048576,15,FALSE)</f>
        <v>4.5999999999999996</v>
      </c>
      <c r="Q27" s="128">
        <f>VLOOKUP($B$9&amp;"-"&amp;$B27,Database!$1:$1048576,16,FALSE)</f>
        <v>39.299999999999997</v>
      </c>
      <c r="R27" s="128">
        <f>VLOOKUP($B$9&amp;"-"&amp;$B27,Database!$1:$1048576,17,FALSE)</f>
        <v>11</v>
      </c>
      <c r="S27" s="112"/>
      <c r="T27" s="128">
        <f>VLOOKUP($B$9&amp;"-"&amp;$B27,Database!$1:$1048576,18,FALSE)</f>
        <v>32.911312673217431</v>
      </c>
      <c r="U27" s="128">
        <f>VLOOKUP($B$9&amp;"-"&amp;$B27,Database!$1:$1048576,19,FALSE)</f>
        <v>1.8896447467876036</v>
      </c>
      <c r="V27" s="128">
        <f>VLOOKUP($B$9&amp;"-"&amp;$B27,Database!$1:$1048576,20,FALSE)</f>
        <v>2.8722600151171576</v>
      </c>
      <c r="W27" s="128">
        <f>VLOOKUP($B$9&amp;"-"&amp;$B27,Database!$1:$1048576,21,FALSE)</f>
        <v>16.994205089443184</v>
      </c>
      <c r="X27" s="128">
        <f>VLOOKUP($B$9&amp;"-"&amp;$B27,Database!$1:$1048576,22,FALSE)</f>
        <v>60.846560846560863</v>
      </c>
      <c r="Y27" s="128">
        <f>VLOOKUP($B$9&amp;"-"&amp;$B27,Database!$1:$1048576,23,FALSE)</f>
        <v>30.832703451751069</v>
      </c>
      <c r="Z27" s="112"/>
      <c r="AA27" s="128">
        <f>VLOOKUP($B$9&amp;"-"&amp;$B27,Database!$1:$1048576,24,FALSE)</f>
        <v>-0.61471346420781314</v>
      </c>
      <c r="AB27" s="128">
        <f>VLOOKUP($B$9&amp;"-"&amp;$B27,Database!$1:$1048576,25,FALSE)</f>
        <v>2.4973985431841834</v>
      </c>
      <c r="AC27" s="107"/>
      <c r="AD27" s="129">
        <f>VLOOKUP($B$9&amp;"-"&amp;$B27,Database!$1:$1048576,26,FALSE)</f>
        <v>0.08</v>
      </c>
      <c r="AE27" s="129">
        <f>VLOOKUP($B$9&amp;"-"&amp;$B27,Database!$1:$1048576,27,FALSE)</f>
        <v>0.11</v>
      </c>
      <c r="AF27" s="129">
        <f>VLOOKUP($B$9&amp;"-"&amp;$B27,Database!$1:$1048576,28,FALSE)</f>
        <v>0.06</v>
      </c>
      <c r="AG27" s="129">
        <f>VLOOKUP($B$9&amp;"-"&amp;$B27,Database!$1:$1048576,29,FALSE)</f>
        <v>0.03</v>
      </c>
      <c r="AH27" s="129">
        <f>VLOOKUP($B$9&amp;"-"&amp;$B27,Database!$1:$1048576,30,FALSE)</f>
        <v>0.01</v>
      </c>
      <c r="AI27" s="129">
        <f>VLOOKUP($B$9&amp;"-"&amp;$B27,Database!$1:$1048576,31,FALSE)</f>
        <v>0.01</v>
      </c>
      <c r="AJ27" s="130"/>
      <c r="AK27" s="129">
        <f>VLOOKUP($B$9&amp;"-"&amp;$B27,Database!$1:$1048576,32,FALSE)</f>
        <v>0.11</v>
      </c>
      <c r="AL27" s="129">
        <f>VLOOKUP($B$9&amp;"-"&amp;$B27,Database!$1:$1048576,33,FALSE)</f>
        <v>0.12</v>
      </c>
      <c r="AM27" s="129">
        <f>VLOOKUP($B$9&amp;"-"&amp;$B27,Database!$1:$1048576,34,FALSE)</f>
        <v>0.08</v>
      </c>
      <c r="AN27" s="129">
        <f>VLOOKUP($B$9&amp;"-"&amp;$B27,Database!$1:$1048576,35,FALSE)</f>
        <v>0.06</v>
      </c>
      <c r="AO27" s="129">
        <f>VLOOKUP($B$9&amp;"-"&amp;$B27,Database!$1:$1048576,36,FALSE)</f>
        <v>0</v>
      </c>
      <c r="AP27" s="129">
        <f>VLOOKUP($B$9&amp;"-"&amp;$B27,Database!$1:$1048576,37,FALSE)</f>
        <v>0.01</v>
      </c>
      <c r="AQ27" s="103"/>
      <c r="AR27" s="129">
        <f>VLOOKUP($B$9&amp;"-"&amp;$B27,Database!$1:$1048576,38,FALSE)</f>
        <v>0.14000000000000001</v>
      </c>
      <c r="AS27" s="129">
        <f>VLOOKUP($B$9&amp;"-"&amp;$B27,Database!$1:$1048576,39,FALSE)</f>
        <v>0.09</v>
      </c>
      <c r="AT27" s="129">
        <f>VLOOKUP($B$9&amp;"-"&amp;$B27,Database!$1:$1048576,40,FALSE)</f>
        <v>0.06</v>
      </c>
      <c r="AU27" s="129">
        <f>VLOOKUP($B$9&amp;"-"&amp;$B27,Database!$1:$1048576,41,FALSE)</f>
        <v>0.03</v>
      </c>
      <c r="AV27" s="129">
        <f>VLOOKUP($B$9&amp;"-"&amp;$B27,Database!$1:$1048576,42,FALSE)</f>
        <v>0.01</v>
      </c>
      <c r="AW27" s="129">
        <f>VLOOKUP($B$9&amp;"-"&amp;$B27,Database!$1:$1048576,43,FALSE)</f>
        <v>0</v>
      </c>
      <c r="AX27" s="103"/>
      <c r="AY27" s="129">
        <f>VLOOKUP($B$9&amp;"-"&amp;$B27,Database!$1:$1048576,44,FALSE)</f>
        <v>0.13</v>
      </c>
      <c r="AZ27" s="129">
        <f>VLOOKUP($B$9&amp;"-"&amp;$B27,Database!$1:$1048576,45,FALSE)</f>
        <v>0.13</v>
      </c>
      <c r="BA27" s="129">
        <f>VLOOKUP($B$9&amp;"-"&amp;$B27,Database!$1:$1048576,46,FALSE)</f>
        <v>7.0000000000000007E-2</v>
      </c>
      <c r="BB27" s="129">
        <f>VLOOKUP($B$9&amp;"-"&amp;$B27,Database!$1:$1048576,47,FALSE)</f>
        <v>0.02</v>
      </c>
      <c r="BC27" s="129">
        <f>VLOOKUP($B$9&amp;"-"&amp;$B27,Database!$1:$1048576,48,FALSE)</f>
        <v>0</v>
      </c>
      <c r="BD27" s="129">
        <f>VLOOKUP($B$9&amp;"-"&amp;$B27,Database!$1:$1048576,49,FALSE)</f>
        <v>0.01</v>
      </c>
      <c r="BE27" s="130"/>
      <c r="BF27" s="129">
        <f>VLOOKUP($B$9&amp;"-"&amp;$B27,Database!$1:$1048576,50,FALSE)</f>
        <v>0.1</v>
      </c>
      <c r="BG27" s="129">
        <f>VLOOKUP($B$9&amp;"-"&amp;$B27,Database!$1:$1048576,51,FALSE)</f>
        <v>0.08</v>
      </c>
      <c r="BH27" s="129">
        <f>VLOOKUP($B$9&amp;"-"&amp;$B27,Database!$1:$1048576,52,FALSE)</f>
        <v>0.03</v>
      </c>
      <c r="BI27" s="129">
        <f>VLOOKUP($B$9&amp;"-"&amp;$B27,Database!$1:$1048576,53,FALSE)</f>
        <v>0.03</v>
      </c>
      <c r="BJ27" s="129">
        <f>VLOOKUP($B$9&amp;"-"&amp;$B27,Database!$1:$1048576,54,FALSE)</f>
        <v>0.01</v>
      </c>
      <c r="BK27" s="129">
        <f>VLOOKUP($B$9&amp;"-"&amp;$B27,Database!$1:$1048576,55,FALSE)</f>
        <v>0.01</v>
      </c>
    </row>
    <row r="28" spans="1:63">
      <c r="B28" s="124">
        <v>42430</v>
      </c>
      <c r="D28" s="125">
        <f>VLOOKUP($B$9&amp;"-"&amp;$B28,Database!$1:$1048576,10,FALSE)</f>
        <v>122.79255319148936</v>
      </c>
      <c r="E28" s="84"/>
      <c r="F28" s="127">
        <f>VLOOKUP($B$9&amp;"-"&amp;$B28,Database!$1:$1048576,4,FALSE)</f>
        <v>45.224083295608871</v>
      </c>
      <c r="G28" s="127">
        <f>VLOOKUP($B$9&amp;"-"&amp;$B28,Database!$1:$1048576,5,FALSE)</f>
        <v>20.201448619284747</v>
      </c>
      <c r="H28" s="127">
        <f>VLOOKUP($B$9&amp;"-"&amp;$B28,Database!$1:$1048576,6,FALSE)</f>
        <v>6.3490267089180623</v>
      </c>
      <c r="I28" s="127">
        <f>VLOOKUP($B$9&amp;"-"&amp;$B28,Database!$1:$1048576,7,FALSE)</f>
        <v>-7.9221367134449965</v>
      </c>
      <c r="J28" s="127">
        <f>VLOOKUP($B$9&amp;"-"&amp;$B28,Database!$1:$1048576,8,FALSE)</f>
        <v>3.1688546853779989</v>
      </c>
      <c r="K28" s="127">
        <f>VLOOKUP($B$9&amp;"-"&amp;$B28,Database!$1:$1048576,9,FALSE)</f>
        <v>-2.897238569488457</v>
      </c>
      <c r="L28" s="112"/>
      <c r="M28" s="128">
        <f>VLOOKUP($B$9&amp;"-"&amp;$B28,Database!$1:$1048576,12,FALSE)</f>
        <v>14.995473064735174</v>
      </c>
      <c r="N28" s="128">
        <f>VLOOKUP($B$9&amp;"-"&amp;$B28,Database!$1:$1048576,13,FALSE)</f>
        <v>-4.606156631960161</v>
      </c>
      <c r="O28" s="128">
        <f>VLOOKUP($B$9&amp;"-"&amp;$B28,Database!$1:$1048576,14,FALSE)</f>
        <v>-9.5065640561339961</v>
      </c>
      <c r="P28" s="128">
        <f>VLOOKUP($B$9&amp;"-"&amp;$B28,Database!$1:$1048576,15,FALSE)</f>
        <v>-1.4486192847442285</v>
      </c>
      <c r="Q28" s="128">
        <f>VLOOKUP($B$9&amp;"-"&amp;$B28,Database!$1:$1048576,16,FALSE)</f>
        <v>30.556813037573566</v>
      </c>
      <c r="R28" s="128">
        <f>VLOOKUP($B$9&amp;"-"&amp;$B28,Database!$1:$1048576,17,FALSE)</f>
        <v>5.0701674966047987</v>
      </c>
      <c r="S28" s="112"/>
      <c r="T28" s="128">
        <f>VLOOKUP($B$9&amp;"-"&amp;$B28,Database!$1:$1048576,18,FALSE)</f>
        <v>28.383884110457217</v>
      </c>
      <c r="U28" s="128">
        <f>VLOOKUP($B$9&amp;"-"&amp;$B28,Database!$1:$1048576,19,FALSE)</f>
        <v>-1.1770031688546856</v>
      </c>
      <c r="V28" s="128">
        <f>VLOOKUP($B$9&amp;"-"&amp;$B28,Database!$1:$1048576,20,FALSE)</f>
        <v>-2.0371208691715696</v>
      </c>
      <c r="W28" s="128">
        <f>VLOOKUP($B$9&amp;"-"&amp;$B28,Database!$1:$1048576,21,FALSE)</f>
        <v>12.222725215029424</v>
      </c>
      <c r="X28" s="128">
        <f>VLOOKUP($B$9&amp;"-"&amp;$B28,Database!$1:$1048576,22,FALSE)</f>
        <v>65.086011770031689</v>
      </c>
      <c r="Y28" s="128">
        <f>VLOOKUP($B$9&amp;"-"&amp;$B28,Database!$1:$1048576,23,FALSE)</f>
        <v>26.075147125396107</v>
      </c>
      <c r="Z28" s="112"/>
      <c r="AA28" s="128">
        <f>VLOOKUP($B$9&amp;"-"&amp;$B28,Database!$1:$1048576,24,FALSE)</f>
        <v>-0.18113754377490643</v>
      </c>
      <c r="AB28" s="128">
        <f>VLOOKUP($B$9&amp;"-"&amp;$B28,Database!$1:$1048576,25,FALSE)</f>
        <v>2.8518518518518516</v>
      </c>
      <c r="AC28" s="107"/>
      <c r="AD28" s="129">
        <f>VLOOKUP($B$9&amp;"-"&amp;$B28,Database!$1:$1048576,26,FALSE)</f>
        <v>5.434782608695652E-2</v>
      </c>
      <c r="AE28" s="129">
        <f>VLOOKUP($B$9&amp;"-"&amp;$B28,Database!$1:$1048576,27,FALSE)</f>
        <v>0.19565217391304349</v>
      </c>
      <c r="AF28" s="129">
        <f>VLOOKUP($B$9&amp;"-"&amp;$B28,Database!$1:$1048576,28,FALSE)</f>
        <v>5.434782608695652E-2</v>
      </c>
      <c r="AG28" s="129">
        <f>VLOOKUP($B$9&amp;"-"&amp;$B28,Database!$1:$1048576,29,FALSE)</f>
        <v>2.1739130434782608E-2</v>
      </c>
      <c r="AH28" s="129">
        <f>VLOOKUP($B$9&amp;"-"&amp;$B28,Database!$1:$1048576,30,FALSE)</f>
        <v>5.434782608695652E-2</v>
      </c>
      <c r="AI28" s="129">
        <f>VLOOKUP($B$9&amp;"-"&amp;$B28,Database!$1:$1048576,31,FALSE)</f>
        <v>0</v>
      </c>
      <c r="AJ28" s="130"/>
      <c r="AK28" s="129">
        <f>VLOOKUP($B$9&amp;"-"&amp;$B28,Database!$1:$1048576,32,FALSE)</f>
        <v>7.8651685393258425E-2</v>
      </c>
      <c r="AL28" s="129">
        <f>VLOOKUP($B$9&amp;"-"&amp;$B28,Database!$1:$1048576,33,FALSE)</f>
        <v>0.16853932584269662</v>
      </c>
      <c r="AM28" s="129">
        <f>VLOOKUP($B$9&amp;"-"&amp;$B28,Database!$1:$1048576,34,FALSE)</f>
        <v>8.98876404494382E-2</v>
      </c>
      <c r="AN28" s="129">
        <f>VLOOKUP($B$9&amp;"-"&amp;$B28,Database!$1:$1048576,35,FALSE)</f>
        <v>3.3707865168539325E-2</v>
      </c>
      <c r="AO28" s="129">
        <f>VLOOKUP($B$9&amp;"-"&amp;$B28,Database!$1:$1048576,36,FALSE)</f>
        <v>1.1235955056179775E-2</v>
      </c>
      <c r="AP28" s="129">
        <f>VLOOKUP($B$9&amp;"-"&amp;$B28,Database!$1:$1048576,37,FALSE)</f>
        <v>1.1235955056179775E-2</v>
      </c>
      <c r="AQ28" s="103"/>
      <c r="AR28" s="129">
        <f>VLOOKUP($B$9&amp;"-"&amp;$B28,Database!$1:$1048576,38,FALSE)</f>
        <v>0.10227272727272728</v>
      </c>
      <c r="AS28" s="129">
        <f>VLOOKUP($B$9&amp;"-"&amp;$B28,Database!$1:$1048576,39,FALSE)</f>
        <v>0.11363636363636363</v>
      </c>
      <c r="AT28" s="129">
        <f>VLOOKUP($B$9&amp;"-"&amp;$B28,Database!$1:$1048576,40,FALSE)</f>
        <v>7.9545454545454544E-2</v>
      </c>
      <c r="AU28" s="129">
        <f>VLOOKUP($B$9&amp;"-"&amp;$B28,Database!$1:$1048576,41,FALSE)</f>
        <v>2.2727272727272728E-2</v>
      </c>
      <c r="AV28" s="129">
        <f>VLOOKUP($B$9&amp;"-"&amp;$B28,Database!$1:$1048576,42,FALSE)</f>
        <v>0</v>
      </c>
      <c r="AW28" s="129">
        <f>VLOOKUP($B$9&amp;"-"&amp;$B28,Database!$1:$1048576,43,FALSE)</f>
        <v>0</v>
      </c>
      <c r="AX28" s="103"/>
      <c r="AY28" s="129">
        <f>VLOOKUP($B$9&amp;"-"&amp;$B28,Database!$1:$1048576,44,FALSE)</f>
        <v>0.11363636363636363</v>
      </c>
      <c r="AZ28" s="129">
        <f>VLOOKUP($B$9&amp;"-"&amp;$B28,Database!$1:$1048576,45,FALSE)</f>
        <v>0.15909090909090909</v>
      </c>
      <c r="BA28" s="129">
        <f>VLOOKUP($B$9&amp;"-"&amp;$B28,Database!$1:$1048576,46,FALSE)</f>
        <v>2.2727272727272728E-2</v>
      </c>
      <c r="BB28" s="129">
        <f>VLOOKUP($B$9&amp;"-"&amp;$B28,Database!$1:$1048576,47,FALSE)</f>
        <v>1.1363636363636364E-2</v>
      </c>
      <c r="BC28" s="129">
        <f>VLOOKUP($B$9&amp;"-"&amp;$B28,Database!$1:$1048576,48,FALSE)</f>
        <v>0</v>
      </c>
      <c r="BD28" s="129">
        <f>VLOOKUP($B$9&amp;"-"&amp;$B28,Database!$1:$1048576,49,FALSE)</f>
        <v>0</v>
      </c>
      <c r="BE28" s="130"/>
      <c r="BF28" s="129">
        <f>VLOOKUP($B$9&amp;"-"&amp;$B28,Database!$1:$1048576,50,FALSE)</f>
        <v>7.8651685393258425E-2</v>
      </c>
      <c r="BG28" s="129">
        <f>VLOOKUP($B$9&amp;"-"&amp;$B28,Database!$1:$1048576,51,FALSE)</f>
        <v>0.12359550561797752</v>
      </c>
      <c r="BH28" s="129">
        <f>VLOOKUP($B$9&amp;"-"&amp;$B28,Database!$1:$1048576,52,FALSE)</f>
        <v>5.6179775280898875E-2</v>
      </c>
      <c r="BI28" s="129">
        <f>VLOOKUP($B$9&amp;"-"&amp;$B28,Database!$1:$1048576,53,FALSE)</f>
        <v>5.6179775280898875E-2</v>
      </c>
      <c r="BJ28" s="129">
        <f>VLOOKUP($B$9&amp;"-"&amp;$B28,Database!$1:$1048576,54,FALSE)</f>
        <v>0</v>
      </c>
      <c r="BK28" s="129">
        <f>VLOOKUP($B$9&amp;"-"&amp;$B28,Database!$1:$1048576,55,FALSE)</f>
        <v>0</v>
      </c>
    </row>
    <row r="29" spans="1:63">
      <c r="B29" s="124">
        <v>42522</v>
      </c>
      <c r="D29" s="125">
        <f>VLOOKUP($B$9&amp;"-"&amp;$B29,Database!$1:$1048576,10,FALSE)</f>
        <v>133.28282828282829</v>
      </c>
      <c r="E29" s="84"/>
      <c r="F29" s="127">
        <f>VLOOKUP($B$9&amp;"-"&amp;$B29,Database!$1:$1048576,4,FALSE)</f>
        <v>46.4</v>
      </c>
      <c r="G29" s="127">
        <f>VLOOKUP($B$9&amp;"-"&amp;$B29,Database!$1:$1048576,5,FALSE)</f>
        <v>27.2</v>
      </c>
      <c r="H29" s="127">
        <f>VLOOKUP($B$9&amp;"-"&amp;$B29,Database!$1:$1048576,6,FALSE)</f>
        <v>10.3</v>
      </c>
      <c r="I29" s="127">
        <f>VLOOKUP($B$9&amp;"-"&amp;$B29,Database!$1:$1048576,7,FALSE)</f>
        <v>1.8</v>
      </c>
      <c r="J29" s="127">
        <f>VLOOKUP($B$9&amp;"-"&amp;$B29,Database!$1:$1048576,8,FALSE)</f>
        <v>-6.2</v>
      </c>
      <c r="K29" s="127">
        <f>VLOOKUP($B$9&amp;"-"&amp;$B29,Database!$1:$1048576,9,FALSE)</f>
        <v>4.9000000000000004</v>
      </c>
      <c r="L29" s="112"/>
      <c r="M29" s="128">
        <f>VLOOKUP($B$9&amp;"-"&amp;$B29,Database!$1:$1048576,12,FALSE)</f>
        <v>17.3</v>
      </c>
      <c r="N29" s="128">
        <f>VLOOKUP($B$9&amp;"-"&amp;$B29,Database!$1:$1048576,13,FALSE)</f>
        <v>1.9</v>
      </c>
      <c r="O29" s="128">
        <f>VLOOKUP($B$9&amp;"-"&amp;$B29,Database!$1:$1048576,14,FALSE)</f>
        <v>-2.6</v>
      </c>
      <c r="P29" s="128">
        <f>VLOOKUP($B$9&amp;"-"&amp;$B29,Database!$1:$1048576,15,FALSE)</f>
        <v>7</v>
      </c>
      <c r="Q29" s="128">
        <f>VLOOKUP($B$9&amp;"-"&amp;$B29,Database!$1:$1048576,16,FALSE)</f>
        <v>52.9</v>
      </c>
      <c r="R29" s="128">
        <f>VLOOKUP($B$9&amp;"-"&amp;$B29,Database!$1:$1048576,17,FALSE)</f>
        <v>9.6</v>
      </c>
      <c r="S29" s="112"/>
      <c r="T29" s="128">
        <f>VLOOKUP($B$9&amp;"-"&amp;$B29,Database!$1:$1048576,18,FALSE)</f>
        <v>35.261707988980717</v>
      </c>
      <c r="U29" s="128">
        <f>VLOOKUP($B$9&amp;"-"&amp;$B29,Database!$1:$1048576,19,FALSE)</f>
        <v>6.7646158555249469</v>
      </c>
      <c r="V29" s="128">
        <f>VLOOKUP($B$9&amp;"-"&amp;$B29,Database!$1:$1048576,20,FALSE)</f>
        <v>0.44893378226711478</v>
      </c>
      <c r="W29" s="128">
        <f>VLOOKUP($B$9&amp;"-"&amp;$B29,Database!$1:$1048576,21,FALSE)</f>
        <v>13.223140495867767</v>
      </c>
      <c r="X29" s="128">
        <f>VLOOKUP($B$9&amp;"-"&amp;$B29,Database!$1:$1048576,22,FALSE)</f>
        <v>71.900826446280988</v>
      </c>
      <c r="Y29" s="128">
        <f>VLOOKUP($B$9&amp;"-"&amp;$B29,Database!$1:$1048576,23,FALSE)</f>
        <v>21.6712580348944</v>
      </c>
      <c r="Z29" s="112"/>
      <c r="AA29" s="128">
        <f>VLOOKUP($B$9&amp;"-"&amp;$B29,Database!$1:$1048576,24,FALSE)</f>
        <v>-2.7488546438983756</v>
      </c>
      <c r="AB29" s="128">
        <f>VLOOKUP($B$9&amp;"-"&amp;$B29,Database!$1:$1048576,25,FALSE)</f>
        <v>0.64279155188246107</v>
      </c>
      <c r="AC29" s="107"/>
      <c r="AD29" s="129">
        <f>VLOOKUP($B$9&amp;"-"&amp;$B29,Database!$1:$1048576,26,FALSE)</f>
        <v>5.2631578947368418E-2</v>
      </c>
      <c r="AE29" s="129">
        <f>VLOOKUP($B$9&amp;"-"&amp;$B29,Database!$1:$1048576,27,FALSE)</f>
        <v>0.11578947368421053</v>
      </c>
      <c r="AF29" s="129">
        <f>VLOOKUP($B$9&amp;"-"&amp;$B29,Database!$1:$1048576,28,FALSE)</f>
        <v>5.2631578947368418E-2</v>
      </c>
      <c r="AG29" s="129">
        <f>VLOOKUP($B$9&amp;"-"&amp;$B29,Database!$1:$1048576,29,FALSE)</f>
        <v>6.3157894736842107E-2</v>
      </c>
      <c r="AH29" s="129">
        <f>VLOOKUP($B$9&amp;"-"&amp;$B29,Database!$1:$1048576,30,FALSE)</f>
        <v>5.2631578947368418E-2</v>
      </c>
      <c r="AI29" s="129">
        <f>VLOOKUP($B$9&amp;"-"&amp;$B29,Database!$1:$1048576,31,FALSE)</f>
        <v>0</v>
      </c>
      <c r="AJ29" s="130"/>
      <c r="AK29" s="129">
        <f>VLOOKUP($B$9&amp;"-"&amp;$B29,Database!$1:$1048576,32,FALSE)</f>
        <v>8.7912087912087919E-2</v>
      </c>
      <c r="AL29" s="129">
        <f>VLOOKUP($B$9&amp;"-"&amp;$B29,Database!$1:$1048576,33,FALSE)</f>
        <v>0.14285714285714285</v>
      </c>
      <c r="AM29" s="129">
        <f>VLOOKUP($B$9&amp;"-"&amp;$B29,Database!$1:$1048576,34,FALSE)</f>
        <v>0.10989010989010989</v>
      </c>
      <c r="AN29" s="129">
        <f>VLOOKUP($B$9&amp;"-"&amp;$B29,Database!$1:$1048576,35,FALSE)</f>
        <v>6.5934065934065936E-2</v>
      </c>
      <c r="AO29" s="129">
        <f>VLOOKUP($B$9&amp;"-"&amp;$B29,Database!$1:$1048576,36,FALSE)</f>
        <v>3.2967032967032968E-2</v>
      </c>
      <c r="AP29" s="129">
        <f>VLOOKUP($B$9&amp;"-"&amp;$B29,Database!$1:$1048576,37,FALSE)</f>
        <v>1.098901098901099E-2</v>
      </c>
      <c r="AQ29" s="103"/>
      <c r="AR29" s="129">
        <f>VLOOKUP($B$9&amp;"-"&amp;$B29,Database!$1:$1048576,38,FALSE)</f>
        <v>0.13333333333333333</v>
      </c>
      <c r="AS29" s="129">
        <f>VLOOKUP($B$9&amp;"-"&amp;$B29,Database!$1:$1048576,39,FALSE)</f>
        <v>0.18888888888888888</v>
      </c>
      <c r="AT29" s="129">
        <f>VLOOKUP($B$9&amp;"-"&amp;$B29,Database!$1:$1048576,40,FALSE)</f>
        <v>7.7777777777777779E-2</v>
      </c>
      <c r="AU29" s="129">
        <f>VLOOKUP($B$9&amp;"-"&amp;$B29,Database!$1:$1048576,41,FALSE)</f>
        <v>1.1111111111111112E-2</v>
      </c>
      <c r="AV29" s="129">
        <f>VLOOKUP($B$9&amp;"-"&amp;$B29,Database!$1:$1048576,42,FALSE)</f>
        <v>2.2222222222222223E-2</v>
      </c>
      <c r="AW29" s="129">
        <f>VLOOKUP($B$9&amp;"-"&amp;$B29,Database!$1:$1048576,43,FALSE)</f>
        <v>0</v>
      </c>
      <c r="AX29" s="103"/>
      <c r="AY29" s="129">
        <f>VLOOKUP($B$9&amp;"-"&amp;$B29,Database!$1:$1048576,44,FALSE)</f>
        <v>0.16666666666666666</v>
      </c>
      <c r="AZ29" s="129">
        <f>VLOOKUP($B$9&amp;"-"&amp;$B29,Database!$1:$1048576,45,FALSE)</f>
        <v>0.16666666666666666</v>
      </c>
      <c r="BA29" s="129">
        <f>VLOOKUP($B$9&amp;"-"&amp;$B29,Database!$1:$1048576,46,FALSE)</f>
        <v>3.3333333333333333E-2</v>
      </c>
      <c r="BB29" s="129">
        <f>VLOOKUP($B$9&amp;"-"&amp;$B29,Database!$1:$1048576,47,FALSE)</f>
        <v>5.5555555555555552E-2</v>
      </c>
      <c r="BC29" s="129">
        <f>VLOOKUP($B$9&amp;"-"&amp;$B29,Database!$1:$1048576,48,FALSE)</f>
        <v>0</v>
      </c>
      <c r="BD29" s="129">
        <f>VLOOKUP($B$9&amp;"-"&amp;$B29,Database!$1:$1048576,49,FALSE)</f>
        <v>0</v>
      </c>
      <c r="BE29" s="130"/>
      <c r="BF29" s="129">
        <f>VLOOKUP($B$9&amp;"-"&amp;$B29,Database!$1:$1048576,50,FALSE)</f>
        <v>0.1111111111111111</v>
      </c>
      <c r="BG29" s="129">
        <f>VLOOKUP($B$9&amp;"-"&amp;$B29,Database!$1:$1048576,51,FALSE)</f>
        <v>0.1</v>
      </c>
      <c r="BH29" s="129">
        <f>VLOOKUP($B$9&amp;"-"&amp;$B29,Database!$1:$1048576,52,FALSE)</f>
        <v>7.7777777777777779E-2</v>
      </c>
      <c r="BI29" s="129">
        <f>VLOOKUP($B$9&amp;"-"&amp;$B29,Database!$1:$1048576,53,FALSE)</f>
        <v>6.6666666666666666E-2</v>
      </c>
      <c r="BJ29" s="129">
        <f>VLOOKUP($B$9&amp;"-"&amp;$B29,Database!$1:$1048576,54,FALSE)</f>
        <v>1.1111111111111112E-2</v>
      </c>
      <c r="BK29" s="129">
        <f>VLOOKUP($B$9&amp;"-"&amp;$B29,Database!$1:$1048576,55,FALSE)</f>
        <v>0</v>
      </c>
    </row>
    <row r="30" spans="1:63">
      <c r="B30" s="124">
        <v>42614</v>
      </c>
      <c r="D30" s="125">
        <f>VLOOKUP($B$9&amp;"-"&amp;$B30,Database!$1:$1048576,10,FALSE)</f>
        <v>127.63993733086456</v>
      </c>
      <c r="E30" s="84"/>
      <c r="F30" s="127">
        <f>VLOOKUP($B$9&amp;"-"&amp;$B30,Database!$1:$1048576,4,FALSE)</f>
        <v>44.00112986371019</v>
      </c>
      <c r="G30" s="127">
        <f>VLOOKUP($B$9&amp;"-"&amp;$B30,Database!$1:$1048576,5,FALSE)</f>
        <v>18.388531883341567</v>
      </c>
      <c r="H30" s="127">
        <f>VLOOKUP($B$9&amp;"-"&amp;$B30,Database!$1:$1048576,6,FALSE)</f>
        <v>3.9615846338535419</v>
      </c>
      <c r="I30" s="127">
        <f>VLOOKUP($B$9&amp;"-"&amp;$B30,Database!$1:$1048576,7,FALSE)</f>
        <v>-1.9750071818442974</v>
      </c>
      <c r="J30" s="127">
        <f>VLOOKUP($B$9&amp;"-"&amp;$B30,Database!$1:$1048576,8,FALSE)</f>
        <v>0.30365087211355124</v>
      </c>
      <c r="K30" s="127">
        <f>VLOOKUP($B$9&amp;"-"&amp;$B30,Database!$1:$1048576,9,FALSE)</f>
        <v>0.7838429489442843</v>
      </c>
      <c r="L30" s="112"/>
      <c r="M30" s="128">
        <f>VLOOKUP($B$9&amp;"-"&amp;$B30,Database!$1:$1048576,12,FALSE)</f>
        <v>23.56472000564932</v>
      </c>
      <c r="N30" s="128">
        <f>VLOOKUP($B$9&amp;"-"&amp;$B30,Database!$1:$1048576,13,FALSE)</f>
        <v>1.0380622837370239</v>
      </c>
      <c r="O30" s="128">
        <f>VLOOKUP($B$9&amp;"-"&amp;$B30,Database!$1:$1048576,14,FALSE)</f>
        <v>-2.3727137913989127</v>
      </c>
      <c r="P30" s="128">
        <f>VLOOKUP($B$9&amp;"-"&amp;$B30,Database!$1:$1048576,15,FALSE)</f>
        <v>5.1903114186851207</v>
      </c>
      <c r="Q30" s="128">
        <f>VLOOKUP($B$9&amp;"-"&amp;$B30,Database!$1:$1048576,16,FALSE)</f>
        <v>40.611538733140321</v>
      </c>
      <c r="R30" s="128">
        <f>VLOOKUP($B$9&amp;"-"&amp;$B30,Database!$1:$1048576,17,FALSE)</f>
        <v>9.0954028670291631</v>
      </c>
      <c r="S30" s="112"/>
      <c r="T30" s="128">
        <f>VLOOKUP($B$9&amp;"-"&amp;$B30,Database!$1:$1048576,18,FALSE)</f>
        <v>44.488383588729612</v>
      </c>
      <c r="U30" s="128">
        <f>VLOOKUP($B$9&amp;"-"&amp;$B30,Database!$1:$1048576,19,FALSE)</f>
        <v>8.1915118988771987</v>
      </c>
      <c r="V30" s="128">
        <f>VLOOKUP($B$9&amp;"-"&amp;$B30,Database!$1:$1048576,20,FALSE)</f>
        <v>4.2369889132123442</v>
      </c>
      <c r="W30" s="128">
        <f>VLOOKUP($B$9&amp;"-"&amp;$B30,Database!$1:$1048576,21,FALSE)</f>
        <v>18.042511122095895</v>
      </c>
      <c r="X30" s="128">
        <f>VLOOKUP($B$9&amp;"-"&amp;$B30,Database!$1:$1048576,22,FALSE)</f>
        <v>74.740484429065745</v>
      </c>
      <c r="Y30" s="128">
        <f>VLOOKUP($B$9&amp;"-"&amp;$B30,Database!$1:$1048576,23,FALSE)</f>
        <v>29.531812725090035</v>
      </c>
      <c r="Z30" s="112"/>
      <c r="AA30" s="128">
        <f>VLOOKUP($B$9&amp;"-"&amp;$B30,Database!$1:$1048576,24,FALSE)</f>
        <v>-1.1194343910445246</v>
      </c>
      <c r="AB30" s="128">
        <f>VLOOKUP($B$9&amp;"-"&amp;$B30,Database!$1:$1048576,25,FALSE)</f>
        <v>1.2120191903038466</v>
      </c>
      <c r="AC30" s="107"/>
      <c r="AD30" s="129">
        <f>VLOOKUP($B$9&amp;"-"&amp;$B30,Database!$1:$1048576,26,FALSE)</f>
        <v>7.8947368421052627E-2</v>
      </c>
      <c r="AE30" s="129">
        <f>VLOOKUP($B$9&amp;"-"&amp;$B30,Database!$1:$1048576,27,FALSE)</f>
        <v>0.14035087719298245</v>
      </c>
      <c r="AF30" s="129">
        <f>VLOOKUP($B$9&amp;"-"&amp;$B30,Database!$1:$1048576,28,FALSE)</f>
        <v>4.3859649122807015E-2</v>
      </c>
      <c r="AG30" s="129">
        <f>VLOOKUP($B$9&amp;"-"&amp;$B30,Database!$1:$1048576,29,FALSE)</f>
        <v>3.5087719298245612E-2</v>
      </c>
      <c r="AH30" s="129">
        <f>VLOOKUP($B$9&amp;"-"&amp;$B30,Database!$1:$1048576,30,FALSE)</f>
        <v>8.771929824561403E-3</v>
      </c>
      <c r="AI30" s="129">
        <f>VLOOKUP($B$9&amp;"-"&amp;$B30,Database!$1:$1048576,31,FALSE)</f>
        <v>8.771929824561403E-3</v>
      </c>
      <c r="AJ30" s="130"/>
      <c r="AK30" s="129">
        <f>VLOOKUP($B$9&amp;"-"&amp;$B30,Database!$1:$1048576,32,FALSE)</f>
        <v>7.0796460176991149E-2</v>
      </c>
      <c r="AL30" s="129">
        <f>VLOOKUP($B$9&amp;"-"&amp;$B30,Database!$1:$1048576,33,FALSE)</f>
        <v>0.20353982300884957</v>
      </c>
      <c r="AM30" s="129">
        <f>VLOOKUP($B$9&amp;"-"&amp;$B30,Database!$1:$1048576,34,FALSE)</f>
        <v>7.0796460176991149E-2</v>
      </c>
      <c r="AN30" s="129">
        <f>VLOOKUP($B$9&amp;"-"&amp;$B30,Database!$1:$1048576,35,FALSE)</f>
        <v>2.6548672566371681E-2</v>
      </c>
      <c r="AO30" s="129">
        <f>VLOOKUP($B$9&amp;"-"&amp;$B30,Database!$1:$1048576,36,FALSE)</f>
        <v>1.7699115044247787E-2</v>
      </c>
      <c r="AP30" s="129">
        <f>VLOOKUP($B$9&amp;"-"&amp;$B30,Database!$1:$1048576,37,FALSE)</f>
        <v>0</v>
      </c>
      <c r="AQ30" s="103"/>
      <c r="AR30" s="129">
        <f>VLOOKUP($B$9&amp;"-"&amp;$B30,Database!$1:$1048576,38,FALSE)</f>
        <v>7.9646017699115043E-2</v>
      </c>
      <c r="AS30" s="129">
        <f>VLOOKUP($B$9&amp;"-"&amp;$B30,Database!$1:$1048576,39,FALSE)</f>
        <v>0.15044247787610621</v>
      </c>
      <c r="AT30" s="129">
        <f>VLOOKUP($B$9&amp;"-"&amp;$B30,Database!$1:$1048576,40,FALSE)</f>
        <v>5.3097345132743362E-2</v>
      </c>
      <c r="AU30" s="129">
        <f>VLOOKUP($B$9&amp;"-"&amp;$B30,Database!$1:$1048576,41,FALSE)</f>
        <v>2.6548672566371681E-2</v>
      </c>
      <c r="AV30" s="129">
        <f>VLOOKUP($B$9&amp;"-"&amp;$B30,Database!$1:$1048576,42,FALSE)</f>
        <v>0</v>
      </c>
      <c r="AW30" s="129">
        <f>VLOOKUP($B$9&amp;"-"&amp;$B30,Database!$1:$1048576,43,FALSE)</f>
        <v>0</v>
      </c>
      <c r="AX30" s="103"/>
      <c r="AY30" s="129">
        <f>VLOOKUP($B$9&amp;"-"&amp;$B30,Database!$1:$1048576,44,FALSE)</f>
        <v>8.8495575221238937E-2</v>
      </c>
      <c r="AZ30" s="129">
        <f>VLOOKUP($B$9&amp;"-"&amp;$B30,Database!$1:$1048576,45,FALSE)</f>
        <v>0.18584070796460178</v>
      </c>
      <c r="BA30" s="129">
        <f>VLOOKUP($B$9&amp;"-"&amp;$B30,Database!$1:$1048576,46,FALSE)</f>
        <v>2.6548672566371681E-2</v>
      </c>
      <c r="BB30" s="129">
        <f>VLOOKUP($B$9&amp;"-"&amp;$B30,Database!$1:$1048576,47,FALSE)</f>
        <v>1.7699115044247787E-2</v>
      </c>
      <c r="BC30" s="129">
        <f>VLOOKUP($B$9&amp;"-"&amp;$B30,Database!$1:$1048576,48,FALSE)</f>
        <v>0</v>
      </c>
      <c r="BD30" s="129">
        <f>VLOOKUP($B$9&amp;"-"&amp;$B30,Database!$1:$1048576,49,FALSE)</f>
        <v>0</v>
      </c>
      <c r="BE30" s="130"/>
      <c r="BF30" s="129">
        <f>VLOOKUP($B$9&amp;"-"&amp;$B30,Database!$1:$1048576,50,FALSE)</f>
        <v>5.3097345132743362E-2</v>
      </c>
      <c r="BG30" s="129">
        <f>VLOOKUP($B$9&amp;"-"&amp;$B30,Database!$1:$1048576,51,FALSE)</f>
        <v>0.13274336283185842</v>
      </c>
      <c r="BH30" s="129">
        <f>VLOOKUP($B$9&amp;"-"&amp;$B30,Database!$1:$1048576,52,FALSE)</f>
        <v>4.4247787610619468E-2</v>
      </c>
      <c r="BI30" s="129">
        <f>VLOOKUP($B$9&amp;"-"&amp;$B30,Database!$1:$1048576,53,FALSE)</f>
        <v>2.6548672566371681E-2</v>
      </c>
      <c r="BJ30" s="129">
        <f>VLOOKUP($B$9&amp;"-"&amp;$B30,Database!$1:$1048576,54,FALSE)</f>
        <v>8.8495575221238937E-3</v>
      </c>
      <c r="BK30" s="129">
        <f>VLOOKUP($B$9&amp;"-"&amp;$B30,Database!$1:$1048576,55,FALSE)</f>
        <v>8.8495575221238937E-3</v>
      </c>
    </row>
    <row r="31" spans="1:63">
      <c r="B31" s="124">
        <v>42705</v>
      </c>
      <c r="D31" s="125">
        <f>VLOOKUP($B$9&amp;"-"&amp;$B31,Database!$1:$1048576,10,FALSE)</f>
        <v>129.72527472527472</v>
      </c>
      <c r="E31" s="84"/>
      <c r="F31" s="127">
        <f>VLOOKUP($B$9&amp;"-"&amp;$B31,Database!$1:$1048576,4,FALSE)</f>
        <v>41.842772612003387</v>
      </c>
      <c r="G31" s="127">
        <f>VLOOKUP($B$9&amp;"-"&amp;$B31,Database!$1:$1048576,5,FALSE)</f>
        <v>21.289699311677335</v>
      </c>
      <c r="H31" s="127">
        <f>VLOOKUP($B$9&amp;"-"&amp;$B31,Database!$1:$1048576,6,FALSE)</f>
        <v>2.1132713440405748</v>
      </c>
      <c r="I31" s="127">
        <f>VLOOKUP($B$9&amp;"-"&amp;$B31,Database!$1:$1048576,7,FALSE)</f>
        <v>-2.6083806303586496</v>
      </c>
      <c r="J31" s="127">
        <f>VLOOKUP($B$9&amp;"-"&amp;$B31,Database!$1:$1048576,8,FALSE)</f>
        <v>3.4234995773457308</v>
      </c>
      <c r="K31" s="127">
        <f>VLOOKUP($B$9&amp;"-"&amp;$B31,Database!$1:$1048576,9,FALSE)</f>
        <v>1.3404178239343072</v>
      </c>
      <c r="L31" s="112"/>
      <c r="M31" s="128">
        <f>VLOOKUP($B$9&amp;"-"&amp;$B31,Database!$1:$1048576,12,FALSE)</f>
        <v>21.555367709213861</v>
      </c>
      <c r="N31" s="128">
        <f>VLOOKUP($B$9&amp;"-"&amp;$B31,Database!$1:$1048576,13,FALSE)</f>
        <v>1.6423137302258184</v>
      </c>
      <c r="O31" s="128">
        <f>VLOOKUP($B$9&amp;"-"&amp;$B31,Database!$1:$1048576,14,FALSE)</f>
        <v>0.67624683009298414</v>
      </c>
      <c r="P31" s="128">
        <f>VLOOKUP($B$9&amp;"-"&amp;$B31,Database!$1:$1048576,15,FALSE)</f>
        <v>5.9533872720685901</v>
      </c>
      <c r="Q31" s="128">
        <f>VLOOKUP($B$9&amp;"-"&amp;$B31,Database!$1:$1048576,16,FALSE)</f>
        <v>35.164835164835168</v>
      </c>
      <c r="R31" s="128">
        <f>VLOOKUP($B$9&amp;"-"&amp;$B31,Database!$1:$1048576,17,FALSE)</f>
        <v>8.368554522400677</v>
      </c>
      <c r="S31" s="112"/>
      <c r="T31" s="128">
        <f>VLOOKUP($B$9&amp;"-"&amp;$B31,Database!$1:$1048576,18,FALSE)</f>
        <v>28.317836010143704</v>
      </c>
      <c r="U31" s="128">
        <f>VLOOKUP($B$9&amp;"-"&amp;$B31,Database!$1:$1048576,19,FALSE)</f>
        <v>14.974036952058929</v>
      </c>
      <c r="V31" s="128">
        <f>VLOOKUP($B$9&amp;"-"&amp;$B31,Database!$1:$1048576,20,FALSE)</f>
        <v>3.9850259630479408</v>
      </c>
      <c r="W31" s="128">
        <f>VLOOKUP($B$9&amp;"-"&amp;$B31,Database!$1:$1048576,21,FALSE)</f>
        <v>20.311556575292837</v>
      </c>
      <c r="X31" s="128">
        <f>VLOOKUP($B$9&amp;"-"&amp;$B31,Database!$1:$1048576,22,FALSE)</f>
        <v>64.050235478806911</v>
      </c>
      <c r="Y31" s="128">
        <f>VLOOKUP($B$9&amp;"-"&amp;$B31,Database!$1:$1048576,23,FALSE)</f>
        <v>28.148774302620456</v>
      </c>
      <c r="Z31" s="112"/>
      <c r="AA31" s="128">
        <f>VLOOKUP($B$9&amp;"-"&amp;$B31,Database!$1:$1048576,24,FALSE)</f>
        <v>0.25249337204898387</v>
      </c>
      <c r="AB31" s="128">
        <f>VLOOKUP($B$9&amp;"-"&amp;$B31,Database!$1:$1048576,25,FALSE)</f>
        <v>0.71960611033960353</v>
      </c>
      <c r="AC31" s="107"/>
      <c r="AD31" s="129">
        <f>VLOOKUP($B$9&amp;"-"&amp;$B31,Database!$1:$1048576,26,FALSE)</f>
        <v>3.4090909090909088E-2</v>
      </c>
      <c r="AE31" s="129">
        <f>VLOOKUP($B$9&amp;"-"&amp;$B31,Database!$1:$1048576,27,FALSE)</f>
        <v>0.13636363636363635</v>
      </c>
      <c r="AF31" s="129">
        <f>VLOOKUP($B$9&amp;"-"&amp;$B31,Database!$1:$1048576,28,FALSE)</f>
        <v>0.10227272727272728</v>
      </c>
      <c r="AG31" s="129">
        <f>VLOOKUP($B$9&amp;"-"&amp;$B31,Database!$1:$1048576,29,FALSE)</f>
        <v>5.6818181818181816E-2</v>
      </c>
      <c r="AH31" s="129">
        <f>VLOOKUP($B$9&amp;"-"&amp;$B31,Database!$1:$1048576,30,FALSE)</f>
        <v>1.1363636363636364E-2</v>
      </c>
      <c r="AI31" s="129">
        <f>VLOOKUP($B$9&amp;"-"&amp;$B31,Database!$1:$1048576,31,FALSE)</f>
        <v>0</v>
      </c>
      <c r="AJ31" s="130"/>
      <c r="AK31" s="129">
        <f>VLOOKUP($B$9&amp;"-"&amp;$B31,Database!$1:$1048576,32,FALSE)</f>
        <v>7.9545454545454544E-2</v>
      </c>
      <c r="AL31" s="129">
        <f>VLOOKUP($B$9&amp;"-"&amp;$B31,Database!$1:$1048576,33,FALSE)</f>
        <v>0.13636363636363635</v>
      </c>
      <c r="AM31" s="129">
        <f>VLOOKUP($B$9&amp;"-"&amp;$B31,Database!$1:$1048576,34,FALSE)</f>
        <v>0.10227272727272728</v>
      </c>
      <c r="AN31" s="129">
        <f>VLOOKUP($B$9&amp;"-"&amp;$B31,Database!$1:$1048576,35,FALSE)</f>
        <v>2.2727272727272728E-2</v>
      </c>
      <c r="AO31" s="129">
        <f>VLOOKUP($B$9&amp;"-"&amp;$B31,Database!$1:$1048576,36,FALSE)</f>
        <v>2.2727272727272728E-2</v>
      </c>
      <c r="AP31" s="129">
        <f>VLOOKUP($B$9&amp;"-"&amp;$B31,Database!$1:$1048576,37,FALSE)</f>
        <v>2.2727272727272728E-2</v>
      </c>
      <c r="AQ31" s="103"/>
      <c r="AR31" s="129">
        <f>VLOOKUP($B$9&amp;"-"&amp;$B31,Database!$1:$1048576,38,FALSE)</f>
        <v>0.13636363636363635</v>
      </c>
      <c r="AS31" s="129">
        <f>VLOOKUP($B$9&amp;"-"&amp;$B31,Database!$1:$1048576,39,FALSE)</f>
        <v>0.125</v>
      </c>
      <c r="AT31" s="129">
        <f>VLOOKUP($B$9&amp;"-"&amp;$B31,Database!$1:$1048576,40,FALSE)</f>
        <v>6.8181818181818177E-2</v>
      </c>
      <c r="AU31" s="129">
        <f>VLOOKUP($B$9&amp;"-"&amp;$B31,Database!$1:$1048576,41,FALSE)</f>
        <v>2.2727272727272728E-2</v>
      </c>
      <c r="AV31" s="129">
        <f>VLOOKUP($B$9&amp;"-"&amp;$B31,Database!$1:$1048576,42,FALSE)</f>
        <v>2.2727272727272728E-2</v>
      </c>
      <c r="AW31" s="129">
        <f>VLOOKUP($B$9&amp;"-"&amp;$B31,Database!$1:$1048576,43,FALSE)</f>
        <v>0</v>
      </c>
      <c r="AX31" s="103"/>
      <c r="AY31" s="129">
        <f>VLOOKUP($B$9&amp;"-"&amp;$B31,Database!$1:$1048576,44,FALSE)</f>
        <v>0.12643678160919541</v>
      </c>
      <c r="AZ31" s="129">
        <f>VLOOKUP($B$9&amp;"-"&amp;$B31,Database!$1:$1048576,45,FALSE)</f>
        <v>0.16091954022988506</v>
      </c>
      <c r="BA31" s="129">
        <f>VLOOKUP($B$9&amp;"-"&amp;$B31,Database!$1:$1048576,46,FALSE)</f>
        <v>2.2988505747126436E-2</v>
      </c>
      <c r="BB31" s="129">
        <f>VLOOKUP($B$9&amp;"-"&amp;$B31,Database!$1:$1048576,47,FALSE)</f>
        <v>1.1494252873563218E-2</v>
      </c>
      <c r="BC31" s="129">
        <f>VLOOKUP($B$9&amp;"-"&amp;$B31,Database!$1:$1048576,48,FALSE)</f>
        <v>1.1494252873563218E-2</v>
      </c>
      <c r="BD31" s="129">
        <f>VLOOKUP($B$9&amp;"-"&amp;$B31,Database!$1:$1048576,49,FALSE)</f>
        <v>0</v>
      </c>
      <c r="BE31" s="130"/>
      <c r="BF31" s="129">
        <f>VLOOKUP($B$9&amp;"-"&amp;$B31,Database!$1:$1048576,50,FALSE)</f>
        <v>9.3023255813953487E-2</v>
      </c>
      <c r="BG31" s="129">
        <f>VLOOKUP($B$9&amp;"-"&amp;$B31,Database!$1:$1048576,51,FALSE)</f>
        <v>0.11627906976744186</v>
      </c>
      <c r="BH31" s="129">
        <f>VLOOKUP($B$9&amp;"-"&amp;$B31,Database!$1:$1048576,52,FALSE)</f>
        <v>4.6511627906976744E-2</v>
      </c>
      <c r="BI31" s="129">
        <f>VLOOKUP($B$9&amp;"-"&amp;$B31,Database!$1:$1048576,53,FALSE)</f>
        <v>2.3255813953488372E-2</v>
      </c>
      <c r="BJ31" s="129">
        <f>VLOOKUP($B$9&amp;"-"&amp;$B31,Database!$1:$1048576,54,FALSE)</f>
        <v>2.3255813953488372E-2</v>
      </c>
      <c r="BK31" s="129">
        <f>VLOOKUP($B$9&amp;"-"&amp;$B31,Database!$1:$1048576,55,FALSE)</f>
        <v>0</v>
      </c>
    </row>
    <row r="32" spans="1:63">
      <c r="B32" s="124">
        <v>42795</v>
      </c>
      <c r="D32" s="125">
        <f>VLOOKUP($B$9&amp;"-"&amp;$B32,Database!$1:$1048576,10,FALSE)</f>
        <v>133.39473684210526</v>
      </c>
      <c r="E32" s="84"/>
      <c r="F32" s="127">
        <f>VLOOKUP($B$9&amp;"-"&amp;$B32,Database!$1:$1048576,4,FALSE)</f>
        <v>41.05263157894737</v>
      </c>
      <c r="G32" s="127">
        <f>VLOOKUP($B$9&amp;"-"&amp;$B32,Database!$1:$1048576,5,FALSE)</f>
        <v>16.842105263157894</v>
      </c>
      <c r="H32" s="127">
        <f>VLOOKUP($B$9&amp;"-"&amp;$B32,Database!$1:$1048576,6,FALSE)</f>
        <v>8.0997229916897489</v>
      </c>
      <c r="I32" s="127">
        <f>VLOOKUP($B$9&amp;"-"&amp;$B32,Database!$1:$1048576,7,FALSE)</f>
        <v>2.3933518005540177</v>
      </c>
      <c r="J32" s="127">
        <f>VLOOKUP($B$9&amp;"-"&amp;$B32,Database!$1:$1048576,8,FALSE)</f>
        <v>26.504155124653739</v>
      </c>
      <c r="K32" s="127">
        <f>VLOOKUP($B$9&amp;"-"&amp;$B32,Database!$1:$1048576,9,FALSE)</f>
        <v>-6.7368421052631575</v>
      </c>
      <c r="L32" s="112"/>
      <c r="M32" s="128">
        <f>VLOOKUP($B$9&amp;"-"&amp;$B32,Database!$1:$1048576,12,FALSE)</f>
        <v>31.767313019390581</v>
      </c>
      <c r="N32" s="128">
        <f>VLOOKUP($B$9&amp;"-"&amp;$B32,Database!$1:$1048576,13,FALSE)</f>
        <v>6.8144044321329629</v>
      </c>
      <c r="O32" s="128">
        <f>VLOOKUP($B$9&amp;"-"&amp;$B32,Database!$1:$1048576,14,FALSE)</f>
        <v>4.5096952908587253</v>
      </c>
      <c r="P32" s="128">
        <f>VLOOKUP($B$9&amp;"-"&amp;$B32,Database!$1:$1048576,15,FALSE)</f>
        <v>7.1468144044321331</v>
      </c>
      <c r="Q32" s="128">
        <f>VLOOKUP($B$9&amp;"-"&amp;$B32,Database!$1:$1048576,16,FALSE)</f>
        <v>43.966759002770075</v>
      </c>
      <c r="R32" s="128">
        <f>VLOOKUP($B$9&amp;"-"&amp;$B32,Database!$1:$1048576,17,FALSE)</f>
        <v>15.512465373961223</v>
      </c>
      <c r="S32" s="112"/>
      <c r="T32" s="128">
        <f>VLOOKUP($B$9&amp;"-"&amp;$B32,Database!$1:$1048576,18,FALSE)</f>
        <v>37.639889196675902</v>
      </c>
      <c r="U32" s="128">
        <f>VLOOKUP($B$9&amp;"-"&amp;$B32,Database!$1:$1048576,19,FALSE)</f>
        <v>6.3379501385041559</v>
      </c>
      <c r="V32" s="128">
        <f>VLOOKUP($B$9&amp;"-"&amp;$B32,Database!$1:$1048576,20,FALSE)</f>
        <v>13.828254847645431</v>
      </c>
      <c r="W32" s="128">
        <f>VLOOKUP($B$9&amp;"-"&amp;$B32,Database!$1:$1048576,21,FALSE)</f>
        <v>13.296398891966762</v>
      </c>
      <c r="X32" s="128">
        <f>VLOOKUP($B$9&amp;"-"&amp;$B32,Database!$1:$1048576,22,FALSE)</f>
        <v>68.875346260387815</v>
      </c>
      <c r="Y32" s="128">
        <f>VLOOKUP($B$9&amp;"-"&amp;$B32,Database!$1:$1048576,23,FALSE)</f>
        <v>38.991689750692522</v>
      </c>
      <c r="Z32" s="112"/>
      <c r="AA32" s="128">
        <f>VLOOKUP($B$9&amp;"-"&amp;$B32,Database!$1:$1048576,24,FALSE)</f>
        <v>1.2742382271468138</v>
      </c>
      <c r="AB32" s="128">
        <f>VLOOKUP($B$9&amp;"-"&amp;$B32,Database!$1:$1048576,25,FALSE)</f>
        <v>4.2085790264770484</v>
      </c>
      <c r="AC32" s="107"/>
      <c r="AD32" s="129">
        <f>VLOOKUP($B$9&amp;"-"&amp;$B32,Database!$1:$1048576,26,FALSE)</f>
        <v>0.1111111111111111</v>
      </c>
      <c r="AE32" s="129">
        <f>VLOOKUP($B$9&amp;"-"&amp;$B32,Database!$1:$1048576,27,FALSE)</f>
        <v>0.16666666666666666</v>
      </c>
      <c r="AF32" s="129">
        <f>VLOOKUP($B$9&amp;"-"&amp;$B32,Database!$1:$1048576,28,FALSE)</f>
        <v>4.4444444444444446E-2</v>
      </c>
      <c r="AG32" s="129">
        <f>VLOOKUP($B$9&amp;"-"&amp;$B32,Database!$1:$1048576,29,FALSE)</f>
        <v>2.2222222222222223E-2</v>
      </c>
      <c r="AH32" s="129">
        <f>VLOOKUP($B$9&amp;"-"&amp;$B32,Database!$1:$1048576,30,FALSE)</f>
        <v>2.2222222222222223E-2</v>
      </c>
      <c r="AI32" s="129">
        <f>VLOOKUP($B$9&amp;"-"&amp;$B32,Database!$1:$1048576,31,FALSE)</f>
        <v>0</v>
      </c>
      <c r="AJ32" s="130"/>
      <c r="AK32" s="129">
        <f>VLOOKUP($B$9&amp;"-"&amp;$B32,Database!$1:$1048576,32,FALSE)</f>
        <v>0.13186813186813187</v>
      </c>
      <c r="AL32" s="129">
        <f>VLOOKUP($B$9&amp;"-"&amp;$B32,Database!$1:$1048576,33,FALSE)</f>
        <v>0.17582417582417584</v>
      </c>
      <c r="AM32" s="129">
        <f>VLOOKUP($B$9&amp;"-"&amp;$B32,Database!$1:$1048576,34,FALSE)</f>
        <v>3.2967032967032968E-2</v>
      </c>
      <c r="AN32" s="129">
        <f>VLOOKUP($B$9&amp;"-"&amp;$B32,Database!$1:$1048576,35,FALSE)</f>
        <v>5.4945054945054944E-2</v>
      </c>
      <c r="AO32" s="129">
        <f>VLOOKUP($B$9&amp;"-"&amp;$B32,Database!$1:$1048576,36,FALSE)</f>
        <v>0</v>
      </c>
      <c r="AP32" s="129">
        <f>VLOOKUP($B$9&amp;"-"&amp;$B32,Database!$1:$1048576,37,FALSE)</f>
        <v>0</v>
      </c>
      <c r="AQ32" s="103"/>
      <c r="AR32" s="129">
        <f>VLOOKUP($B$9&amp;"-"&amp;$B32,Database!$1:$1048576,38,FALSE)</f>
        <v>0.13333333333333333</v>
      </c>
      <c r="AS32" s="129">
        <f>VLOOKUP($B$9&amp;"-"&amp;$B32,Database!$1:$1048576,39,FALSE)</f>
        <v>0.15555555555555556</v>
      </c>
      <c r="AT32" s="129">
        <f>VLOOKUP($B$9&amp;"-"&amp;$B32,Database!$1:$1048576,40,FALSE)</f>
        <v>2.2222222222222223E-2</v>
      </c>
      <c r="AU32" s="129">
        <f>VLOOKUP($B$9&amp;"-"&amp;$B32,Database!$1:$1048576,41,FALSE)</f>
        <v>2.2222222222222223E-2</v>
      </c>
      <c r="AV32" s="129">
        <f>VLOOKUP($B$9&amp;"-"&amp;$B32,Database!$1:$1048576,42,FALSE)</f>
        <v>0</v>
      </c>
      <c r="AW32" s="129">
        <f>VLOOKUP($B$9&amp;"-"&amp;$B32,Database!$1:$1048576,43,FALSE)</f>
        <v>0</v>
      </c>
      <c r="AX32" s="103"/>
      <c r="AY32" s="129">
        <f>VLOOKUP($B$9&amp;"-"&amp;$B32,Database!$1:$1048576,44,FALSE)</f>
        <v>0.14606741573033707</v>
      </c>
      <c r="AZ32" s="129">
        <f>VLOOKUP($B$9&amp;"-"&amp;$B32,Database!$1:$1048576,45,FALSE)</f>
        <v>0.1797752808988764</v>
      </c>
      <c r="BA32" s="129">
        <f>VLOOKUP($B$9&amp;"-"&amp;$B32,Database!$1:$1048576,46,FALSE)</f>
        <v>2.247191011235955E-2</v>
      </c>
      <c r="BB32" s="129">
        <f>VLOOKUP($B$9&amp;"-"&amp;$B32,Database!$1:$1048576,47,FALSE)</f>
        <v>1.1235955056179775E-2</v>
      </c>
      <c r="BC32" s="129">
        <f>VLOOKUP($B$9&amp;"-"&amp;$B32,Database!$1:$1048576,48,FALSE)</f>
        <v>0</v>
      </c>
      <c r="BD32" s="129">
        <f>VLOOKUP($B$9&amp;"-"&amp;$B32,Database!$1:$1048576,49,FALSE)</f>
        <v>0</v>
      </c>
      <c r="BE32" s="130"/>
      <c r="BF32" s="129">
        <f>VLOOKUP($B$9&amp;"-"&amp;$B32,Database!$1:$1048576,50,FALSE)</f>
        <v>0.10112359550561797</v>
      </c>
      <c r="BG32" s="129">
        <f>VLOOKUP($B$9&amp;"-"&amp;$B32,Database!$1:$1048576,51,FALSE)</f>
        <v>0.12359550561797752</v>
      </c>
      <c r="BH32" s="129">
        <f>VLOOKUP($B$9&amp;"-"&amp;$B32,Database!$1:$1048576,52,FALSE)</f>
        <v>2.247191011235955E-2</v>
      </c>
      <c r="BI32" s="129">
        <f>VLOOKUP($B$9&amp;"-"&amp;$B32,Database!$1:$1048576,53,FALSE)</f>
        <v>4.49438202247191E-2</v>
      </c>
      <c r="BJ32" s="129">
        <f>VLOOKUP($B$9&amp;"-"&amp;$B32,Database!$1:$1048576,54,FALSE)</f>
        <v>0</v>
      </c>
      <c r="BK32" s="129">
        <f>VLOOKUP($B$9&amp;"-"&amp;$B32,Database!$1:$1048576,55,FALSE)</f>
        <v>0</v>
      </c>
    </row>
    <row r="33" spans="2:63">
      <c r="B33" s="124">
        <v>42887</v>
      </c>
      <c r="D33" s="125">
        <f>VLOOKUP($B$9&amp;"-"&amp;$B33,Database!$1:$1048576,10,FALSE)</f>
        <v>132.81385789782735</v>
      </c>
      <c r="E33" s="84"/>
      <c r="F33" s="127">
        <f>VLOOKUP($B$9&amp;"-"&amp;$B33,Database!$1:$1048576,4,FALSE)</f>
        <v>53.493386166307324</v>
      </c>
      <c r="G33" s="127">
        <f>VLOOKUP($B$9&amp;"-"&amp;$B33,Database!$1:$1048576,5,FALSE)</f>
        <v>29.001806421537207</v>
      </c>
      <c r="H33" s="127">
        <f>VLOOKUP($B$9&amp;"-"&amp;$B33,Database!$1:$1048576,6,FALSE)</f>
        <v>0.82163044111648542</v>
      </c>
      <c r="I33" s="127">
        <f>VLOOKUP($B$9&amp;"-"&amp;$B33,Database!$1:$1048576,7,FALSE)</f>
        <v>-3.5680473372781059</v>
      </c>
      <c r="J33" s="127">
        <f>VLOOKUP($B$9&amp;"-"&amp;$B33,Database!$1:$1048576,8,FALSE)</f>
        <v>13.868655672746344</v>
      </c>
      <c r="K33" s="127">
        <f>VLOOKUP($B$9&amp;"-"&amp;$B33,Database!$1:$1048576,9,FALSE)</f>
        <v>-3.4962997494318513</v>
      </c>
      <c r="L33" s="112"/>
      <c r="M33" s="128">
        <f>VLOOKUP($B$9&amp;"-"&amp;$B33,Database!$1:$1048576,12,FALSE)</f>
        <v>32.515587669716218</v>
      </c>
      <c r="N33" s="128">
        <f>VLOOKUP($B$9&amp;"-"&amp;$B33,Database!$1:$1048576,13,FALSE)</f>
        <v>7.8317114387273481</v>
      </c>
      <c r="O33" s="128">
        <f>VLOOKUP($B$9&amp;"-"&amp;$B33,Database!$1:$1048576,14,FALSE)</f>
        <v>2.9893362857642316</v>
      </c>
      <c r="P33" s="128">
        <f>VLOOKUP($B$9&amp;"-"&amp;$B33,Database!$1:$1048576,15,FALSE)</f>
        <v>6.3108210477244908</v>
      </c>
      <c r="Q33" s="128">
        <f>VLOOKUP($B$9&amp;"-"&amp;$B33,Database!$1:$1048576,16,FALSE)</f>
        <v>41.093176388322355</v>
      </c>
      <c r="R33" s="128">
        <f>VLOOKUP($B$9&amp;"-"&amp;$B33,Database!$1:$1048576,17,FALSE)</f>
        <v>11.427073014393102</v>
      </c>
      <c r="S33" s="112"/>
      <c r="T33" s="128">
        <f>VLOOKUP($B$9&amp;"-"&amp;$B33,Database!$1:$1048576,18,FALSE)</f>
        <v>44.26898199405629</v>
      </c>
      <c r="U33" s="128">
        <f>VLOOKUP($B$9&amp;"-"&amp;$B33,Database!$1:$1048576,19,FALSE)</f>
        <v>15.173940912534231</v>
      </c>
      <c r="V33" s="128">
        <f>VLOOKUP($B$9&amp;"-"&amp;$B33,Database!$1:$1048576,20,FALSE)</f>
        <v>9.9294912883864583</v>
      </c>
      <c r="W33" s="128">
        <f>VLOOKUP($B$9&amp;"-"&amp;$B33,Database!$1:$1048576,21,FALSE)</f>
        <v>14.993298758813591</v>
      </c>
      <c r="X33" s="128">
        <f>VLOOKUP($B$9&amp;"-"&amp;$B33,Database!$1:$1048576,22,FALSE)</f>
        <v>74.197307849192939</v>
      </c>
      <c r="Y33" s="128">
        <f>VLOOKUP($B$9&amp;"-"&amp;$B33,Database!$1:$1048576,23,FALSE)</f>
        <v>29.910844356389489</v>
      </c>
      <c r="Z33" s="112"/>
      <c r="AA33" s="128">
        <f>VLOOKUP($B$9&amp;"-"&amp;$B33,Database!$1:$1048576,24,FALSE)</f>
        <v>-1.0255812598333427</v>
      </c>
      <c r="AB33" s="128">
        <f>VLOOKUP($B$9&amp;"-"&amp;$B33,Database!$1:$1048576,25,FALSE)</f>
        <v>1.7306683759687664</v>
      </c>
      <c r="AC33" s="107"/>
      <c r="AD33" s="129">
        <f>VLOOKUP($B$9&amp;"-"&amp;$B33,Database!$1:$1048576,26,FALSE)</f>
        <v>5.6451612903225805E-2</v>
      </c>
      <c r="AE33" s="129">
        <f>VLOOKUP($B$9&amp;"-"&amp;$B33,Database!$1:$1048576,27,FALSE)</f>
        <v>0.11290322580645161</v>
      </c>
      <c r="AF33" s="129">
        <f>VLOOKUP($B$9&amp;"-"&amp;$B33,Database!$1:$1048576,28,FALSE)</f>
        <v>0.11290322580645161</v>
      </c>
      <c r="AG33" s="129">
        <f>VLOOKUP($B$9&amp;"-"&amp;$B33,Database!$1:$1048576,29,FALSE)</f>
        <v>4.8387096774193547E-2</v>
      </c>
      <c r="AH33" s="129">
        <f>VLOOKUP($B$9&amp;"-"&amp;$B33,Database!$1:$1048576,30,FALSE)</f>
        <v>2.4193548387096774E-2</v>
      </c>
      <c r="AI33" s="129">
        <f>VLOOKUP($B$9&amp;"-"&amp;$B33,Database!$1:$1048576,31,FALSE)</f>
        <v>0</v>
      </c>
      <c r="AJ33" s="130"/>
      <c r="AK33" s="129">
        <f>VLOOKUP($B$9&amp;"-"&amp;$B33,Database!$1:$1048576,32,FALSE)</f>
        <v>0.11475409836065574</v>
      </c>
      <c r="AL33" s="129">
        <f>VLOOKUP($B$9&amp;"-"&amp;$B33,Database!$1:$1048576,33,FALSE)</f>
        <v>0.11475409836065574</v>
      </c>
      <c r="AM33" s="129">
        <f>VLOOKUP($B$9&amp;"-"&amp;$B33,Database!$1:$1048576,34,FALSE)</f>
        <v>0.14754098360655737</v>
      </c>
      <c r="AN33" s="129">
        <f>VLOOKUP($B$9&amp;"-"&amp;$B33,Database!$1:$1048576,35,FALSE)</f>
        <v>4.0983606557377046E-2</v>
      </c>
      <c r="AO33" s="129">
        <f>VLOOKUP($B$9&amp;"-"&amp;$B33,Database!$1:$1048576,36,FALSE)</f>
        <v>1.6393442622950821E-2</v>
      </c>
      <c r="AP33" s="129">
        <f>VLOOKUP($B$9&amp;"-"&amp;$B33,Database!$1:$1048576,37,FALSE)</f>
        <v>8.1967213114754103E-3</v>
      </c>
      <c r="AQ33" s="103"/>
      <c r="AR33" s="129">
        <f>VLOOKUP($B$9&amp;"-"&amp;$B33,Database!$1:$1048576,38,FALSE)</f>
        <v>0.10569105691056911</v>
      </c>
      <c r="AS33" s="129">
        <f>VLOOKUP($B$9&amp;"-"&amp;$B33,Database!$1:$1048576,39,FALSE)</f>
        <v>0.15447154471544716</v>
      </c>
      <c r="AT33" s="129">
        <f>VLOOKUP($B$9&amp;"-"&amp;$B33,Database!$1:$1048576,40,FALSE)</f>
        <v>7.3170731707317069E-2</v>
      </c>
      <c r="AU33" s="129">
        <f>VLOOKUP($B$9&amp;"-"&amp;$B33,Database!$1:$1048576,41,FALSE)</f>
        <v>5.6910569105691054E-2</v>
      </c>
      <c r="AV33" s="129">
        <f>VLOOKUP($B$9&amp;"-"&amp;$B33,Database!$1:$1048576,42,FALSE)</f>
        <v>2.4390243902439025E-2</v>
      </c>
      <c r="AW33" s="129">
        <f>VLOOKUP($B$9&amp;"-"&amp;$B33,Database!$1:$1048576,43,FALSE)</f>
        <v>0</v>
      </c>
      <c r="AX33" s="103"/>
      <c r="AY33" s="129">
        <f>VLOOKUP($B$9&amp;"-"&amp;$B33,Database!$1:$1048576,44,FALSE)</f>
        <v>0.14754098360655737</v>
      </c>
      <c r="AZ33" s="129">
        <f>VLOOKUP($B$9&amp;"-"&amp;$B33,Database!$1:$1048576,45,FALSE)</f>
        <v>0.18032786885245902</v>
      </c>
      <c r="BA33" s="129">
        <f>VLOOKUP($B$9&amp;"-"&amp;$B33,Database!$1:$1048576,46,FALSE)</f>
        <v>3.2786885245901641E-2</v>
      </c>
      <c r="BB33" s="129">
        <f>VLOOKUP($B$9&amp;"-"&amp;$B33,Database!$1:$1048576,47,FALSE)</f>
        <v>4.0983606557377046E-2</v>
      </c>
      <c r="BC33" s="129">
        <f>VLOOKUP($B$9&amp;"-"&amp;$B33,Database!$1:$1048576,48,FALSE)</f>
        <v>8.1967213114754103E-3</v>
      </c>
      <c r="BD33" s="129">
        <f>VLOOKUP($B$9&amp;"-"&amp;$B33,Database!$1:$1048576,49,FALSE)</f>
        <v>0</v>
      </c>
      <c r="BE33" s="130"/>
      <c r="BF33" s="129">
        <f>VLOOKUP($B$9&amp;"-"&amp;$B33,Database!$1:$1048576,50,FALSE)</f>
        <v>9.9173553719008267E-2</v>
      </c>
      <c r="BG33" s="129">
        <f>VLOOKUP($B$9&amp;"-"&amp;$B33,Database!$1:$1048576,51,FALSE)</f>
        <v>0.13223140495867769</v>
      </c>
      <c r="BH33" s="129">
        <f>VLOOKUP($B$9&amp;"-"&amp;$B33,Database!$1:$1048576,52,FALSE)</f>
        <v>8.2644628099173556E-2</v>
      </c>
      <c r="BI33" s="129">
        <f>VLOOKUP($B$9&amp;"-"&amp;$B33,Database!$1:$1048576,53,FALSE)</f>
        <v>4.1322314049586778E-2</v>
      </c>
      <c r="BJ33" s="129">
        <f>VLOOKUP($B$9&amp;"-"&amp;$B33,Database!$1:$1048576,54,FALSE)</f>
        <v>8.2644628099173556E-3</v>
      </c>
      <c r="BK33" s="129">
        <f>VLOOKUP($B$9&amp;"-"&amp;$B33,Database!$1:$1048576,55,FALSE)</f>
        <v>0</v>
      </c>
    </row>
    <row r="34" spans="2:63">
      <c r="B34" s="124">
        <v>42979</v>
      </c>
      <c r="D34" s="125">
        <f>VLOOKUP($B$9&amp;"-"&amp;$B34,Database!$1:$1048576,10,FALSE)</f>
        <v>144.03099044109925</v>
      </c>
      <c r="E34" s="84"/>
      <c r="F34" s="127">
        <f>VLOOKUP($B$9&amp;"-"&amp;$B34,Database!$1:$1048576,4,FALSE)</f>
        <v>59.651360544217688</v>
      </c>
      <c r="G34" s="127">
        <f>VLOOKUP($B$9&amp;"-"&amp;$B34,Database!$1:$1048576,5,FALSE)</f>
        <v>27.210884353741498</v>
      </c>
      <c r="H34" s="127">
        <f>VLOOKUP($B$9&amp;"-"&amp;$B34,Database!$1:$1048576,6,FALSE)</f>
        <v>18.013038548752835</v>
      </c>
      <c r="I34" s="127">
        <f>VLOOKUP($B$9&amp;"-"&amp;$B34,Database!$1:$1048576,7,FALSE)</f>
        <v>9.5238095238095255</v>
      </c>
      <c r="J34" s="127">
        <f>VLOOKUP($B$9&amp;"-"&amp;$B34,Database!$1:$1048576,8,FALSE)</f>
        <v>11.302437641723357</v>
      </c>
      <c r="K34" s="127">
        <f>VLOOKUP($B$9&amp;"-"&amp;$B34,Database!$1:$1048576,9,FALSE)</f>
        <v>-4.0816326530612255</v>
      </c>
      <c r="L34" s="112"/>
      <c r="M34" s="128">
        <f>VLOOKUP($B$9&amp;"-"&amp;$B34,Database!$1:$1048576,12,FALSE)</f>
        <v>33.729922665080309</v>
      </c>
      <c r="N34" s="128">
        <f>VLOOKUP($B$9&amp;"-"&amp;$B34,Database!$1:$1048576,13,FALSE)</f>
        <v>5.6067816775728732</v>
      </c>
      <c r="O34" s="128">
        <f>VLOOKUP($B$9&amp;"-"&amp;$B34,Database!$1:$1048576,14,FALSE)</f>
        <v>9.2292901778561145</v>
      </c>
      <c r="P34" s="128">
        <f>VLOOKUP($B$9&amp;"-"&amp;$B34,Database!$1:$1048576,15,FALSE)</f>
        <v>10.625000000000002</v>
      </c>
      <c r="Q34" s="128">
        <f>VLOOKUP($B$9&amp;"-"&amp;$B34,Database!$1:$1048576,16,FALSE)</f>
        <v>58.588629782045423</v>
      </c>
      <c r="R34" s="128">
        <f>VLOOKUP($B$9&amp;"-"&amp;$B34,Database!$1:$1048576,17,FALSE)</f>
        <v>23.073225444640283</v>
      </c>
      <c r="S34" s="112"/>
      <c r="T34" s="128">
        <f>VLOOKUP($B$9&amp;"-"&amp;$B34,Database!$1:$1048576,18,FALSE)</f>
        <v>33.985495024456064</v>
      </c>
      <c r="U34" s="128">
        <f>VLOOKUP($B$9&amp;"-"&amp;$B34,Database!$1:$1048576,19,FALSE)</f>
        <v>23.504273504273506</v>
      </c>
      <c r="V34" s="128">
        <f>VLOOKUP($B$9&amp;"-"&amp;$B34,Database!$1:$1048576,20,FALSE)</f>
        <v>20.716832426346404</v>
      </c>
      <c r="W34" s="128">
        <f>VLOOKUP($B$9&amp;"-"&amp;$B34,Database!$1:$1048576,21,FALSE)</f>
        <v>24.60180055401662</v>
      </c>
      <c r="X34" s="128">
        <f>VLOOKUP($B$9&amp;"-"&amp;$B34,Database!$1:$1048576,22,FALSE)</f>
        <v>75.410913872452326</v>
      </c>
      <c r="Y34" s="128">
        <f>VLOOKUP($B$9&amp;"-"&amp;$B34,Database!$1:$1048576,23,FALSE)</f>
        <v>44.586666666666666</v>
      </c>
      <c r="Z34" s="112"/>
      <c r="AA34" s="128">
        <f>VLOOKUP($B$9&amp;"-"&amp;$B34,Database!$1:$1048576,24,FALSE)</f>
        <v>-0.96668649613325419</v>
      </c>
      <c r="AB34" s="128">
        <f>VLOOKUP($B$9&amp;"-"&amp;$B34,Database!$1:$1048576,25,FALSE)</f>
        <v>0.94353316881985749</v>
      </c>
      <c r="AC34" s="107"/>
      <c r="AD34" s="129">
        <f>VLOOKUP($B$9&amp;"-"&amp;$B34,Database!$1:$1048576,26,FALSE)</f>
        <v>8.7499999999999994E-2</v>
      </c>
      <c r="AE34" s="129">
        <f>VLOOKUP($B$9&amp;"-"&amp;$B34,Database!$1:$1048576,27,FALSE)</f>
        <v>0.15</v>
      </c>
      <c r="AF34" s="129">
        <f>VLOOKUP($B$9&amp;"-"&amp;$B34,Database!$1:$1048576,28,FALSE)</f>
        <v>6.25E-2</v>
      </c>
      <c r="AG34" s="129">
        <f>VLOOKUP($B$9&amp;"-"&amp;$B34,Database!$1:$1048576,29,FALSE)</f>
        <v>2.5000000000000001E-2</v>
      </c>
      <c r="AH34" s="129">
        <f>VLOOKUP($B$9&amp;"-"&amp;$B34,Database!$1:$1048576,30,FALSE)</f>
        <v>1.2500000000000001E-2</v>
      </c>
      <c r="AI34" s="129">
        <f>VLOOKUP($B$9&amp;"-"&amp;$B34,Database!$1:$1048576,31,FALSE)</f>
        <v>0</v>
      </c>
      <c r="AJ34" s="130"/>
      <c r="AK34" s="129">
        <f>VLOOKUP($B$9&amp;"-"&amp;$B34,Database!$1:$1048576,32,FALSE)</f>
        <v>0.13580246913580246</v>
      </c>
      <c r="AL34" s="129">
        <f>VLOOKUP($B$9&amp;"-"&amp;$B34,Database!$1:$1048576,33,FALSE)</f>
        <v>0.1111111111111111</v>
      </c>
      <c r="AM34" s="129">
        <f>VLOOKUP($B$9&amp;"-"&amp;$B34,Database!$1:$1048576,34,FALSE)</f>
        <v>4.9382716049382713E-2</v>
      </c>
      <c r="AN34" s="129">
        <f>VLOOKUP($B$9&amp;"-"&amp;$B34,Database!$1:$1048576,35,FALSE)</f>
        <v>2.4691358024691357E-2</v>
      </c>
      <c r="AO34" s="129">
        <f>VLOOKUP($B$9&amp;"-"&amp;$B34,Database!$1:$1048576,36,FALSE)</f>
        <v>1.2345679012345678E-2</v>
      </c>
      <c r="AP34" s="129">
        <f>VLOOKUP($B$9&amp;"-"&amp;$B34,Database!$1:$1048576,37,FALSE)</f>
        <v>0</v>
      </c>
      <c r="AQ34" s="103"/>
      <c r="AR34" s="129">
        <f>VLOOKUP($B$9&amp;"-"&amp;$B34,Database!$1:$1048576,38,FALSE)</f>
        <v>0.1125</v>
      </c>
      <c r="AS34" s="129">
        <f>VLOOKUP($B$9&amp;"-"&amp;$B34,Database!$1:$1048576,39,FALSE)</f>
        <v>0.15</v>
      </c>
      <c r="AT34" s="129">
        <f>VLOOKUP($B$9&amp;"-"&amp;$B34,Database!$1:$1048576,40,FALSE)</f>
        <v>1.2500000000000001E-2</v>
      </c>
      <c r="AU34" s="129">
        <f>VLOOKUP($B$9&amp;"-"&amp;$B34,Database!$1:$1048576,41,FALSE)</f>
        <v>1.2500000000000001E-2</v>
      </c>
      <c r="AV34" s="129">
        <f>VLOOKUP($B$9&amp;"-"&amp;$B34,Database!$1:$1048576,42,FALSE)</f>
        <v>1.2500000000000001E-2</v>
      </c>
      <c r="AW34" s="129">
        <f>VLOOKUP($B$9&amp;"-"&amp;$B34,Database!$1:$1048576,43,FALSE)</f>
        <v>0</v>
      </c>
      <c r="AX34" s="103"/>
      <c r="AY34" s="129">
        <f>VLOOKUP($B$9&amp;"-"&amp;$B34,Database!$1:$1048576,44,FALSE)</f>
        <v>0.1125</v>
      </c>
      <c r="AZ34" s="129">
        <f>VLOOKUP($B$9&amp;"-"&amp;$B34,Database!$1:$1048576,45,FALSE)</f>
        <v>0.16250000000000001</v>
      </c>
      <c r="BA34" s="129">
        <f>VLOOKUP($B$9&amp;"-"&amp;$B34,Database!$1:$1048576,46,FALSE)</f>
        <v>1.2500000000000001E-2</v>
      </c>
      <c r="BB34" s="129">
        <f>VLOOKUP($B$9&amp;"-"&amp;$B34,Database!$1:$1048576,47,FALSE)</f>
        <v>0</v>
      </c>
      <c r="BC34" s="129">
        <f>VLOOKUP($B$9&amp;"-"&amp;$B34,Database!$1:$1048576,48,FALSE)</f>
        <v>1.2500000000000001E-2</v>
      </c>
      <c r="BD34" s="129">
        <f>VLOOKUP($B$9&amp;"-"&amp;$B34,Database!$1:$1048576,49,FALSE)</f>
        <v>0</v>
      </c>
      <c r="BE34" s="130"/>
      <c r="BF34" s="129">
        <f>VLOOKUP($B$9&amp;"-"&amp;$B34,Database!$1:$1048576,50,FALSE)</f>
        <v>8.7499999999999994E-2</v>
      </c>
      <c r="BG34" s="129">
        <f>VLOOKUP($B$9&amp;"-"&amp;$B34,Database!$1:$1048576,51,FALSE)</f>
        <v>8.7499999999999994E-2</v>
      </c>
      <c r="BH34" s="129">
        <f>VLOOKUP($B$9&amp;"-"&amp;$B34,Database!$1:$1048576,52,FALSE)</f>
        <v>0.05</v>
      </c>
      <c r="BI34" s="129">
        <f>VLOOKUP($B$9&amp;"-"&amp;$B34,Database!$1:$1048576,53,FALSE)</f>
        <v>2.5000000000000001E-2</v>
      </c>
      <c r="BJ34" s="129">
        <f>VLOOKUP($B$9&amp;"-"&amp;$B34,Database!$1:$1048576,54,FALSE)</f>
        <v>1.2500000000000001E-2</v>
      </c>
      <c r="BK34" s="129">
        <f>VLOOKUP($B$9&amp;"-"&amp;$B34,Database!$1:$1048576,55,FALSE)</f>
        <v>0</v>
      </c>
    </row>
    <row r="35" spans="2:63">
      <c r="B35" s="124">
        <v>43070</v>
      </c>
      <c r="D35" s="125">
        <f>VLOOKUP($B$9&amp;"-"&amp;$B35,Database!$1:$1048576,10,FALSE)</f>
        <v>138.13511194961092</v>
      </c>
      <c r="E35" s="84"/>
      <c r="F35" s="127">
        <f>VLOOKUP($B$9&amp;"-"&amp;$B35,Database!$1:$1048576,4,FALSE)</f>
        <v>46.00694444444445</v>
      </c>
      <c r="G35" s="127">
        <f>VLOOKUP($B$9&amp;"-"&amp;$B35,Database!$1:$1048576,5,FALSE)</f>
        <v>23.321759259259263</v>
      </c>
      <c r="H35" s="127">
        <f>VLOOKUP($B$9&amp;"-"&amp;$B35,Database!$1:$1048576,6,FALSE)</f>
        <v>9.5100308641975317</v>
      </c>
      <c r="I35" s="127">
        <f>VLOOKUP($B$9&amp;"-"&amp;$B35,Database!$1:$1048576,7,FALSE)</f>
        <v>9.1242283950617278</v>
      </c>
      <c r="J35" s="127">
        <f>VLOOKUP($B$9&amp;"-"&amp;$B35,Database!$1:$1048576,8,FALSE)</f>
        <v>6.9637345679012332</v>
      </c>
      <c r="K35" s="127">
        <f>VLOOKUP($B$9&amp;"-"&amp;$B35,Database!$1:$1048576,9,FALSE)</f>
        <v>-2.4112654320987654</v>
      </c>
      <c r="L35" s="112"/>
      <c r="M35" s="128">
        <f>VLOOKUP($B$9&amp;"-"&amp;$B35,Database!$1:$1048576,12,FALSE)</f>
        <v>35.918367346938773</v>
      </c>
      <c r="N35" s="128">
        <f>VLOOKUP($B$9&amp;"-"&amp;$B35,Database!$1:$1048576,13,FALSE)</f>
        <v>8.8216761184625074</v>
      </c>
      <c r="O35" s="128">
        <f>VLOOKUP($B$9&amp;"-"&amp;$B35,Database!$1:$1048576,14,FALSE)</f>
        <v>6.8987889273356418</v>
      </c>
      <c r="P35" s="128">
        <f>VLOOKUP($B$9&amp;"-"&amp;$B35,Database!$1:$1048576,15,FALSE)</f>
        <v>17.643352236925018</v>
      </c>
      <c r="Q35" s="128">
        <f>VLOOKUP($B$9&amp;"-"&amp;$B35,Database!$1:$1048576,16,FALSE)</f>
        <v>46.39577594123049</v>
      </c>
      <c r="R35" s="128">
        <f>VLOOKUP($B$9&amp;"-"&amp;$B35,Database!$1:$1048576,17,FALSE)</f>
        <v>23.38461538461538</v>
      </c>
      <c r="S35" s="112"/>
      <c r="T35" s="128">
        <f>VLOOKUP($B$9&amp;"-"&amp;$B35,Database!$1:$1048576,18,FALSE)</f>
        <v>32.892249527410208</v>
      </c>
      <c r="U35" s="128">
        <f>VLOOKUP($B$9&amp;"-"&amp;$B35,Database!$1:$1048576,19,FALSE)</f>
        <v>2.9405212742258851</v>
      </c>
      <c r="V35" s="128">
        <f>VLOOKUP($B$9&amp;"-"&amp;$B35,Database!$1:$1048576,20,FALSE)</f>
        <v>20.751953125</v>
      </c>
      <c r="W35" s="128">
        <f>VLOOKUP($B$9&amp;"-"&amp;$B35,Database!$1:$1048576,21,FALSE)</f>
        <v>18.044107819113389</v>
      </c>
      <c r="X35" s="128">
        <f>VLOOKUP($B$9&amp;"-"&amp;$B35,Database!$1:$1048576,22,FALSE)</f>
        <v>77.344620182668734</v>
      </c>
      <c r="Y35" s="128">
        <f>VLOOKUP($B$9&amp;"-"&amp;$B35,Database!$1:$1048576,23,FALSE)</f>
        <v>39.370982552800733</v>
      </c>
      <c r="Z35" s="112"/>
      <c r="AA35" s="128">
        <f>VLOOKUP($B$9&amp;"-"&amp;$B35,Database!$1:$1048576,24,FALSE)</f>
        <v>0</v>
      </c>
      <c r="AB35" s="128">
        <f>VLOOKUP($B$9&amp;"-"&amp;$B35,Database!$1:$1048576,25,FALSE)</f>
        <v>4.2653061224489797</v>
      </c>
      <c r="AC35" s="107"/>
      <c r="AD35" s="129">
        <f>VLOOKUP($B$9&amp;"-"&amp;$B35,Database!$1:$1048576,26,FALSE)</f>
        <v>0.12857142857142856</v>
      </c>
      <c r="AE35" s="129">
        <f>VLOOKUP($B$9&amp;"-"&amp;$B35,Database!$1:$1048576,27,FALSE)</f>
        <v>0.17142857142857143</v>
      </c>
      <c r="AF35" s="129">
        <f>VLOOKUP($B$9&amp;"-"&amp;$B35,Database!$1:$1048576,28,FALSE)</f>
        <v>7.1428571428571425E-2</v>
      </c>
      <c r="AG35" s="129">
        <f>VLOOKUP($B$9&amp;"-"&amp;$B35,Database!$1:$1048576,29,FALSE)</f>
        <v>4.2857142857142858E-2</v>
      </c>
      <c r="AH35" s="129">
        <f>VLOOKUP($B$9&amp;"-"&amp;$B35,Database!$1:$1048576,30,FALSE)</f>
        <v>0</v>
      </c>
      <c r="AI35" s="129">
        <f>VLOOKUP($B$9&amp;"-"&amp;$B35,Database!$1:$1048576,31,FALSE)</f>
        <v>1.4285714285714285E-2</v>
      </c>
      <c r="AJ35" s="130"/>
      <c r="AK35" s="129">
        <f>VLOOKUP($B$9&amp;"-"&amp;$B35,Database!$1:$1048576,32,FALSE)</f>
        <v>0.10144927536231885</v>
      </c>
      <c r="AL35" s="129">
        <f>VLOOKUP($B$9&amp;"-"&amp;$B35,Database!$1:$1048576,33,FALSE)</f>
        <v>7.2463768115942032E-2</v>
      </c>
      <c r="AM35" s="129">
        <f>VLOOKUP($B$9&amp;"-"&amp;$B35,Database!$1:$1048576,34,FALSE)</f>
        <v>0.13043478260869565</v>
      </c>
      <c r="AN35" s="129">
        <f>VLOOKUP($B$9&amp;"-"&amp;$B35,Database!$1:$1048576,35,FALSE)</f>
        <v>5.7971014492753624E-2</v>
      </c>
      <c r="AO35" s="129">
        <f>VLOOKUP($B$9&amp;"-"&amp;$B35,Database!$1:$1048576,36,FALSE)</f>
        <v>1.4492753623188406E-2</v>
      </c>
      <c r="AP35" s="129">
        <f>VLOOKUP($B$9&amp;"-"&amp;$B35,Database!$1:$1048576,37,FALSE)</f>
        <v>0</v>
      </c>
      <c r="AQ35" s="103"/>
      <c r="AR35" s="129">
        <f>VLOOKUP($B$9&amp;"-"&amp;$B35,Database!$1:$1048576,38,FALSE)</f>
        <v>8.8235294117647065E-2</v>
      </c>
      <c r="AS35" s="129">
        <f>VLOOKUP($B$9&amp;"-"&amp;$B35,Database!$1:$1048576,39,FALSE)</f>
        <v>0.13235294117647059</v>
      </c>
      <c r="AT35" s="129">
        <f>VLOOKUP($B$9&amp;"-"&amp;$B35,Database!$1:$1048576,40,FALSE)</f>
        <v>0.11764705882352941</v>
      </c>
      <c r="AU35" s="129">
        <f>VLOOKUP($B$9&amp;"-"&amp;$B35,Database!$1:$1048576,41,FALSE)</f>
        <v>2.9411764705882353E-2</v>
      </c>
      <c r="AV35" s="129">
        <f>VLOOKUP($B$9&amp;"-"&amp;$B35,Database!$1:$1048576,42,FALSE)</f>
        <v>0</v>
      </c>
      <c r="AW35" s="129">
        <f>VLOOKUP($B$9&amp;"-"&amp;$B35,Database!$1:$1048576,43,FALSE)</f>
        <v>0</v>
      </c>
      <c r="AX35" s="103"/>
      <c r="AY35" s="129">
        <f>VLOOKUP($B$9&amp;"-"&amp;$B35,Database!$1:$1048576,44,FALSE)</f>
        <v>7.2463768115942032E-2</v>
      </c>
      <c r="AZ35" s="129">
        <f>VLOOKUP($B$9&amp;"-"&amp;$B35,Database!$1:$1048576,45,FALSE)</f>
        <v>0.2318840579710145</v>
      </c>
      <c r="BA35" s="129">
        <f>VLOOKUP($B$9&amp;"-"&amp;$B35,Database!$1:$1048576,46,FALSE)</f>
        <v>2.8985507246376812E-2</v>
      </c>
      <c r="BB35" s="129">
        <f>VLOOKUP($B$9&amp;"-"&amp;$B35,Database!$1:$1048576,47,FALSE)</f>
        <v>2.8985507246376812E-2</v>
      </c>
      <c r="BC35" s="129">
        <f>VLOOKUP($B$9&amp;"-"&amp;$B35,Database!$1:$1048576,48,FALSE)</f>
        <v>0</v>
      </c>
      <c r="BD35" s="129">
        <f>VLOOKUP($B$9&amp;"-"&amp;$B35,Database!$1:$1048576,49,FALSE)</f>
        <v>0</v>
      </c>
      <c r="BE35" s="130"/>
      <c r="BF35" s="129">
        <f>VLOOKUP($B$9&amp;"-"&amp;$B35,Database!$1:$1048576,50,FALSE)</f>
        <v>8.8235294117647065E-2</v>
      </c>
      <c r="BG35" s="129">
        <f>VLOOKUP($B$9&amp;"-"&amp;$B35,Database!$1:$1048576,51,FALSE)</f>
        <v>0.10294117647058823</v>
      </c>
      <c r="BH35" s="129">
        <f>VLOOKUP($B$9&amp;"-"&amp;$B35,Database!$1:$1048576,52,FALSE)</f>
        <v>4.4117647058823532E-2</v>
      </c>
      <c r="BI35" s="129">
        <f>VLOOKUP($B$9&amp;"-"&amp;$B35,Database!$1:$1048576,53,FALSE)</f>
        <v>7.3529411764705885E-2</v>
      </c>
      <c r="BJ35" s="129">
        <f>VLOOKUP($B$9&amp;"-"&amp;$B35,Database!$1:$1048576,54,FALSE)</f>
        <v>1.4705882352941176E-2</v>
      </c>
      <c r="BK35" s="129">
        <f>VLOOKUP($B$9&amp;"-"&amp;$B35,Database!$1:$1048576,55,FALSE)</f>
        <v>1.4705882352941176E-2</v>
      </c>
    </row>
    <row r="36" spans="2:63">
      <c r="B36" s="124">
        <v>43160</v>
      </c>
      <c r="D36" s="125">
        <f>VLOOKUP($B$9&amp;"-"&amp;$B36,Database!$1:$1048576,10,FALSE)</f>
        <v>148.15940665388393</v>
      </c>
      <c r="E36" s="84"/>
      <c r="F36" s="127">
        <f>VLOOKUP($B$9&amp;"-"&amp;$B36,Database!$1:$1048576,4,FALSE)</f>
        <v>49.276024996189612</v>
      </c>
      <c r="G36" s="127">
        <f>VLOOKUP($B$9&amp;"-"&amp;$B36,Database!$1:$1048576,5,FALSE)</f>
        <v>18.533760097546104</v>
      </c>
      <c r="H36" s="127">
        <f>VLOOKUP($B$9&amp;"-"&amp;$B36,Database!$1:$1048576,6,FALSE)</f>
        <v>21.947873799725649</v>
      </c>
      <c r="I36" s="127">
        <f>VLOOKUP($B$9&amp;"-"&amp;$B36,Database!$1:$1048576,7,FALSE)</f>
        <v>39.272552475564822</v>
      </c>
      <c r="J36" s="127">
        <f>VLOOKUP($B$9&amp;"-"&amp;$B36,Database!$1:$1048576,8,FALSE)</f>
        <v>9.5259868922420381</v>
      </c>
      <c r="K36" s="127">
        <f>VLOOKUP($B$9&amp;"-"&amp;$B36,Database!$1:$1048576,9,FALSE)</f>
        <v>-2.682517908855357</v>
      </c>
      <c r="L36" s="112"/>
      <c r="M36" s="128">
        <f>VLOOKUP($B$9&amp;"-"&amp;$B36,Database!$1:$1048576,12,FALSE)</f>
        <v>35.897435897435898</v>
      </c>
      <c r="N36" s="128">
        <f>VLOOKUP($B$9&amp;"-"&amp;$B36,Database!$1:$1048576,13,FALSE)</f>
        <v>11.583600060966315</v>
      </c>
      <c r="O36" s="128">
        <f>VLOOKUP($B$9&amp;"-"&amp;$B36,Database!$1:$1048576,14,FALSE)</f>
        <v>11.536612722320141</v>
      </c>
      <c r="P36" s="128">
        <f>VLOOKUP($B$9&amp;"-"&amp;$B36,Database!$1:$1048576,15,FALSE)</f>
        <v>5.2031249999999991</v>
      </c>
      <c r="Q36" s="128">
        <f>VLOOKUP($B$9&amp;"-"&amp;$B36,Database!$1:$1048576,16,FALSE)</f>
        <v>34.989612188365655</v>
      </c>
      <c r="R36" s="128">
        <f>VLOOKUP($B$9&amp;"-"&amp;$B36,Database!$1:$1048576,17,FALSE)</f>
        <v>17.636423405654174</v>
      </c>
      <c r="S36" s="112"/>
      <c r="T36" s="128">
        <f>VLOOKUP($B$9&amp;"-"&amp;$B36,Database!$1:$1048576,18,FALSE)</f>
        <v>42.493190193879187</v>
      </c>
      <c r="U36" s="128">
        <f>VLOOKUP($B$9&amp;"-"&amp;$B36,Database!$1:$1048576,19,FALSE)</f>
        <v>21.582075903063558</v>
      </c>
      <c r="V36" s="128">
        <f>VLOOKUP($B$9&amp;"-"&amp;$B36,Database!$1:$1048576,20,FALSE)</f>
        <v>31.994459833795016</v>
      </c>
      <c r="W36" s="128">
        <f>VLOOKUP($B$9&amp;"-"&amp;$B36,Database!$1:$1048576,21,FALSE)</f>
        <v>10.422437673130192</v>
      </c>
      <c r="X36" s="128">
        <f>VLOOKUP($B$9&amp;"-"&amp;$B36,Database!$1:$1048576,22,FALSE)</f>
        <v>63.360000000000007</v>
      </c>
      <c r="Y36" s="128">
        <f>VLOOKUP($B$9&amp;"-"&amp;$B36,Database!$1:$1048576,23,FALSE)</f>
        <v>41.828301568561308</v>
      </c>
      <c r="Z36" s="112"/>
      <c r="AA36" s="128">
        <f>VLOOKUP($B$9&amp;"-"&amp;$B36,Database!$1:$1048576,24,FALSE)</f>
        <v>-1.2802926383173296</v>
      </c>
      <c r="AB36" s="128">
        <f>VLOOKUP($B$9&amp;"-"&amp;$B36,Database!$1:$1048576,25,FALSE)</f>
        <v>0.4267642127724432</v>
      </c>
      <c r="AC36" s="107"/>
      <c r="AD36" s="129">
        <f>VLOOKUP($B$9&amp;"-"&amp;$B36,Database!$1:$1048576,26,FALSE)</f>
        <v>6.25E-2</v>
      </c>
      <c r="AE36" s="129">
        <f>VLOOKUP($B$9&amp;"-"&amp;$B36,Database!$1:$1048576,27,FALSE)</f>
        <v>0.13750000000000001</v>
      </c>
      <c r="AF36" s="129">
        <f>VLOOKUP($B$9&amp;"-"&amp;$B36,Database!$1:$1048576,28,FALSE)</f>
        <v>2.5000000000000001E-2</v>
      </c>
      <c r="AG36" s="129">
        <f>VLOOKUP($B$9&amp;"-"&amp;$B36,Database!$1:$1048576,29,FALSE)</f>
        <v>3.7499999999999999E-2</v>
      </c>
      <c r="AH36" s="129">
        <f>VLOOKUP($B$9&amp;"-"&amp;$B36,Database!$1:$1048576,30,FALSE)</f>
        <v>1.2500000000000001E-2</v>
      </c>
      <c r="AI36" s="129">
        <f>VLOOKUP($B$9&amp;"-"&amp;$B36,Database!$1:$1048576,31,FALSE)</f>
        <v>1.2500000000000001E-2</v>
      </c>
      <c r="AJ36" s="130"/>
      <c r="AK36" s="129">
        <f>VLOOKUP($B$9&amp;"-"&amp;$B36,Database!$1:$1048576,32,FALSE)</f>
        <v>0.1</v>
      </c>
      <c r="AL36" s="129">
        <f>VLOOKUP($B$9&amp;"-"&amp;$B36,Database!$1:$1048576,33,FALSE)</f>
        <v>0.1125</v>
      </c>
      <c r="AM36" s="129">
        <f>VLOOKUP($B$9&amp;"-"&amp;$B36,Database!$1:$1048576,34,FALSE)</f>
        <v>8.7499999999999994E-2</v>
      </c>
      <c r="AN36" s="129">
        <f>VLOOKUP($B$9&amp;"-"&amp;$B36,Database!$1:$1048576,35,FALSE)</f>
        <v>3.7499999999999999E-2</v>
      </c>
      <c r="AO36" s="129">
        <f>VLOOKUP($B$9&amp;"-"&amp;$B36,Database!$1:$1048576,36,FALSE)</f>
        <v>1.2500000000000001E-2</v>
      </c>
      <c r="AP36" s="129">
        <f>VLOOKUP($B$9&amp;"-"&amp;$B36,Database!$1:$1048576,37,FALSE)</f>
        <v>2.5000000000000001E-2</v>
      </c>
      <c r="AQ36" s="103"/>
      <c r="AR36" s="129">
        <f>VLOOKUP($B$9&amp;"-"&amp;$B36,Database!$1:$1048576,38,FALSE)</f>
        <v>0.11392405063291139</v>
      </c>
      <c r="AS36" s="129">
        <f>VLOOKUP($B$9&amp;"-"&amp;$B36,Database!$1:$1048576,39,FALSE)</f>
        <v>7.5949367088607597E-2</v>
      </c>
      <c r="AT36" s="129">
        <f>VLOOKUP($B$9&amp;"-"&amp;$B36,Database!$1:$1048576,40,FALSE)</f>
        <v>6.3291139240506333E-2</v>
      </c>
      <c r="AU36" s="129">
        <f>VLOOKUP($B$9&amp;"-"&amp;$B36,Database!$1:$1048576,41,FALSE)</f>
        <v>5.0632911392405063E-2</v>
      </c>
      <c r="AV36" s="129">
        <f>VLOOKUP($B$9&amp;"-"&amp;$B36,Database!$1:$1048576,42,FALSE)</f>
        <v>0</v>
      </c>
      <c r="AW36" s="129">
        <f>VLOOKUP($B$9&amp;"-"&amp;$B36,Database!$1:$1048576,43,FALSE)</f>
        <v>0</v>
      </c>
      <c r="AX36" s="103"/>
      <c r="AY36" s="129">
        <f>VLOOKUP($B$9&amp;"-"&amp;$B36,Database!$1:$1048576,44,FALSE)</f>
        <v>0.15189873417721519</v>
      </c>
      <c r="AZ36" s="129">
        <f>VLOOKUP($B$9&amp;"-"&amp;$B36,Database!$1:$1048576,45,FALSE)</f>
        <v>0.12658227848101267</v>
      </c>
      <c r="BA36" s="129">
        <f>VLOOKUP($B$9&amp;"-"&amp;$B36,Database!$1:$1048576,46,FALSE)</f>
        <v>3.7974683544303799E-2</v>
      </c>
      <c r="BB36" s="129">
        <f>VLOOKUP($B$9&amp;"-"&amp;$B36,Database!$1:$1048576,47,FALSE)</f>
        <v>3.7974683544303799E-2</v>
      </c>
      <c r="BC36" s="129">
        <f>VLOOKUP($B$9&amp;"-"&amp;$B36,Database!$1:$1048576,48,FALSE)</f>
        <v>0</v>
      </c>
      <c r="BD36" s="129">
        <f>VLOOKUP($B$9&amp;"-"&amp;$B36,Database!$1:$1048576,49,FALSE)</f>
        <v>0</v>
      </c>
      <c r="BE36" s="130"/>
      <c r="BF36" s="129">
        <f>VLOOKUP($B$9&amp;"-"&amp;$B36,Database!$1:$1048576,50,FALSE)</f>
        <v>0.12658227848101267</v>
      </c>
      <c r="BG36" s="129">
        <f>VLOOKUP($B$9&amp;"-"&amp;$B36,Database!$1:$1048576,51,FALSE)</f>
        <v>7.5949367088607597E-2</v>
      </c>
      <c r="BH36" s="129">
        <f>VLOOKUP($B$9&amp;"-"&amp;$B36,Database!$1:$1048576,52,FALSE)</f>
        <v>6.3291139240506333E-2</v>
      </c>
      <c r="BI36" s="129">
        <f>VLOOKUP($B$9&amp;"-"&amp;$B36,Database!$1:$1048576,53,FALSE)</f>
        <v>1.2658227848101266E-2</v>
      </c>
      <c r="BJ36" s="129">
        <f>VLOOKUP($B$9&amp;"-"&amp;$B36,Database!$1:$1048576,54,FALSE)</f>
        <v>1.2658227848101266E-2</v>
      </c>
      <c r="BK36" s="129">
        <f>VLOOKUP($B$9&amp;"-"&amp;$B36,Database!$1:$1048576,55,FALSE)</f>
        <v>1.2658227848101266E-2</v>
      </c>
    </row>
    <row r="37" spans="2:63">
      <c r="B37" s="124">
        <v>43252</v>
      </c>
      <c r="D37" s="125">
        <f>VLOOKUP($B$9&amp;"-"&amp;$B37,Database!$1:$1048576,10,FALSE)</f>
        <v>148.60600819140893</v>
      </c>
      <c r="E37" s="84"/>
      <c r="F37" s="127">
        <f>VLOOKUP($B$9&amp;"-"&amp;$B37,Database!$1:$1048576,4,FALSE)</f>
        <v>56.449704142011839</v>
      </c>
      <c r="G37" s="127">
        <f>VLOOKUP($B$9&amp;"-"&amp;$B37,Database!$1:$1048576,5,FALSE)</f>
        <v>26.508875739644971</v>
      </c>
      <c r="H37" s="127">
        <f>VLOOKUP($B$9&amp;"-"&amp;$B37,Database!$1:$1048576,6,FALSE)</f>
        <v>26.982248520710055</v>
      </c>
      <c r="I37" s="127">
        <f>VLOOKUP($B$9&amp;"-"&amp;$B37,Database!$1:$1048576,7,FALSE)</f>
        <v>37.017751479289942</v>
      </c>
      <c r="J37" s="127">
        <f>VLOOKUP($B$9&amp;"-"&amp;$B37,Database!$1:$1048576,8,FALSE)</f>
        <v>9.1124260355029598</v>
      </c>
      <c r="K37" s="127">
        <f>VLOOKUP($B$9&amp;"-"&amp;$B37,Database!$1:$1048576,9,FALSE)</f>
        <v>-7.1005917159763312</v>
      </c>
      <c r="L37" s="112"/>
      <c r="M37" s="128">
        <f>VLOOKUP($B$9&amp;"-"&amp;$B37,Database!$1:$1048576,12,FALSE)</f>
        <v>25.342649825315782</v>
      </c>
      <c r="N37" s="128">
        <f>VLOOKUP($B$9&amp;"-"&amp;$B37,Database!$1:$1048576,13,FALSE)</f>
        <v>9.3333333333333321</v>
      </c>
      <c r="O37" s="128">
        <f>VLOOKUP($B$9&amp;"-"&amp;$B37,Database!$1:$1048576,14,FALSE)</f>
        <v>15.479709755442087</v>
      </c>
      <c r="P37" s="128">
        <f>VLOOKUP($B$9&amp;"-"&amp;$B37,Database!$1:$1048576,15,FALSE)</f>
        <v>5.2809573361082212</v>
      </c>
      <c r="Q37" s="128">
        <f>VLOOKUP($B$9&amp;"-"&amp;$B37,Database!$1:$1048576,16,FALSE)</f>
        <v>55.587474863544962</v>
      </c>
      <c r="R37" s="128">
        <f>VLOOKUP($B$9&amp;"-"&amp;$B37,Database!$1:$1048576,17,FALSE)</f>
        <v>18.460166468489891</v>
      </c>
      <c r="S37" s="112"/>
      <c r="T37" s="128">
        <f>VLOOKUP($B$9&amp;"-"&amp;$B37,Database!$1:$1048576,18,FALSE)</f>
        <v>25.396398817522172</v>
      </c>
      <c r="U37" s="128">
        <f>VLOOKUP($B$9&amp;"-"&amp;$B37,Database!$1:$1048576,19,FALSE)</f>
        <v>10.749798441279225</v>
      </c>
      <c r="V37" s="128">
        <f>VLOOKUP($B$9&amp;"-"&amp;$B37,Database!$1:$1048576,20,FALSE)</f>
        <v>25.107727664464235</v>
      </c>
      <c r="W37" s="128">
        <f>VLOOKUP($B$9&amp;"-"&amp;$B37,Database!$1:$1048576,21,FALSE)</f>
        <v>11.111111111111111</v>
      </c>
      <c r="X37" s="128">
        <f>VLOOKUP($B$9&amp;"-"&amp;$B37,Database!$1:$1048576,22,FALSE)</f>
        <v>73.573127229488705</v>
      </c>
      <c r="Y37" s="128">
        <f>VLOOKUP($B$9&amp;"-"&amp;$B37,Database!$1:$1048576,23,FALSE)</f>
        <v>44.844567559248993</v>
      </c>
      <c r="Z37" s="112"/>
      <c r="AA37" s="128">
        <f>VLOOKUP($B$9&amp;"-"&amp;$B37,Database!$1:$1048576,24,FALSE)</f>
        <v>1.0078105316200554</v>
      </c>
      <c r="AB37" s="128">
        <f>VLOOKUP($B$9&amp;"-"&amp;$B37,Database!$1:$1048576,25,FALSE)</f>
        <v>1.7578125</v>
      </c>
      <c r="AC37" s="107"/>
      <c r="AD37" s="129">
        <f>VLOOKUP($B$9&amp;"-"&amp;$B37,Database!$1:$1048576,26,FALSE)</f>
        <v>0.12698412698412698</v>
      </c>
      <c r="AE37" s="129">
        <f>VLOOKUP($B$9&amp;"-"&amp;$B37,Database!$1:$1048576,27,FALSE)</f>
        <v>0.1111111111111111</v>
      </c>
      <c r="AF37" s="129">
        <f>VLOOKUP($B$9&amp;"-"&amp;$B37,Database!$1:$1048576,28,FALSE)</f>
        <v>7.9365079365079361E-2</v>
      </c>
      <c r="AG37" s="129">
        <f>VLOOKUP($B$9&amp;"-"&amp;$B37,Database!$1:$1048576,29,FALSE)</f>
        <v>3.1746031746031744E-2</v>
      </c>
      <c r="AH37" s="129">
        <f>VLOOKUP($B$9&amp;"-"&amp;$B37,Database!$1:$1048576,30,FALSE)</f>
        <v>0</v>
      </c>
      <c r="AI37" s="129">
        <f>VLOOKUP($B$9&amp;"-"&amp;$B37,Database!$1:$1048576,31,FALSE)</f>
        <v>1.5873015873015872E-2</v>
      </c>
      <c r="AJ37" s="130"/>
      <c r="AK37" s="129">
        <f>VLOOKUP($B$9&amp;"-"&amp;$B37,Database!$1:$1048576,32,FALSE)</f>
        <v>9.8360655737704916E-2</v>
      </c>
      <c r="AL37" s="129">
        <f>VLOOKUP($B$9&amp;"-"&amp;$B37,Database!$1:$1048576,33,FALSE)</f>
        <v>0.18032786885245902</v>
      </c>
      <c r="AM37" s="129">
        <f>VLOOKUP($B$9&amp;"-"&amp;$B37,Database!$1:$1048576,34,FALSE)</f>
        <v>8.1967213114754092E-2</v>
      </c>
      <c r="AN37" s="129">
        <f>VLOOKUP($B$9&amp;"-"&amp;$B37,Database!$1:$1048576,35,FALSE)</f>
        <v>1.6393442622950821E-2</v>
      </c>
      <c r="AO37" s="129">
        <f>VLOOKUP($B$9&amp;"-"&amp;$B37,Database!$1:$1048576,36,FALSE)</f>
        <v>0</v>
      </c>
      <c r="AP37" s="129">
        <f>VLOOKUP($B$9&amp;"-"&amp;$B37,Database!$1:$1048576,37,FALSE)</f>
        <v>0</v>
      </c>
      <c r="AQ37" s="103"/>
      <c r="AR37" s="129">
        <f>VLOOKUP($B$9&amp;"-"&amp;$B37,Database!$1:$1048576,38,FALSE)</f>
        <v>0.19672131147540983</v>
      </c>
      <c r="AS37" s="129">
        <f>VLOOKUP($B$9&amp;"-"&amp;$B37,Database!$1:$1048576,39,FALSE)</f>
        <v>0.13114754098360656</v>
      </c>
      <c r="AT37" s="129">
        <f>VLOOKUP($B$9&amp;"-"&amp;$B37,Database!$1:$1048576,40,FALSE)</f>
        <v>4.9180327868852458E-2</v>
      </c>
      <c r="AU37" s="129">
        <f>VLOOKUP($B$9&amp;"-"&amp;$B37,Database!$1:$1048576,41,FALSE)</f>
        <v>3.2786885245901641E-2</v>
      </c>
      <c r="AV37" s="129">
        <f>VLOOKUP($B$9&amp;"-"&amp;$B37,Database!$1:$1048576,42,FALSE)</f>
        <v>0</v>
      </c>
      <c r="AW37" s="129">
        <f>VLOOKUP($B$9&amp;"-"&amp;$B37,Database!$1:$1048576,43,FALSE)</f>
        <v>0</v>
      </c>
      <c r="AX37" s="103"/>
      <c r="AY37" s="129">
        <f>VLOOKUP($B$9&amp;"-"&amp;$B37,Database!$1:$1048576,44,FALSE)</f>
        <v>0.18333333333333332</v>
      </c>
      <c r="AZ37" s="129">
        <f>VLOOKUP($B$9&amp;"-"&amp;$B37,Database!$1:$1048576,45,FALSE)</f>
        <v>0.13333333333333333</v>
      </c>
      <c r="BA37" s="129">
        <f>VLOOKUP($B$9&amp;"-"&amp;$B37,Database!$1:$1048576,46,FALSE)</f>
        <v>0.05</v>
      </c>
      <c r="BB37" s="129">
        <f>VLOOKUP($B$9&amp;"-"&amp;$B37,Database!$1:$1048576,47,FALSE)</f>
        <v>0</v>
      </c>
      <c r="BC37" s="129">
        <f>VLOOKUP($B$9&amp;"-"&amp;$B37,Database!$1:$1048576,48,FALSE)</f>
        <v>0</v>
      </c>
      <c r="BD37" s="129">
        <f>VLOOKUP($B$9&amp;"-"&amp;$B37,Database!$1:$1048576,49,FALSE)</f>
        <v>1.6666666666666666E-2</v>
      </c>
      <c r="BE37" s="130"/>
      <c r="BF37" s="129">
        <f>VLOOKUP($B$9&amp;"-"&amp;$B37,Database!$1:$1048576,50,FALSE)</f>
        <v>0.12903225806451613</v>
      </c>
      <c r="BG37" s="129">
        <f>VLOOKUP($B$9&amp;"-"&amp;$B37,Database!$1:$1048576,51,FALSE)</f>
        <v>6.4516129032258063E-2</v>
      </c>
      <c r="BH37" s="129">
        <f>VLOOKUP($B$9&amp;"-"&amp;$B37,Database!$1:$1048576,52,FALSE)</f>
        <v>9.6774193548387094E-2</v>
      </c>
      <c r="BI37" s="129">
        <f>VLOOKUP($B$9&amp;"-"&amp;$B37,Database!$1:$1048576,53,FALSE)</f>
        <v>1.6129032258064516E-2</v>
      </c>
      <c r="BJ37" s="129">
        <f>VLOOKUP($B$9&amp;"-"&amp;$B37,Database!$1:$1048576,54,FALSE)</f>
        <v>1.6129032258064516E-2</v>
      </c>
      <c r="BK37" s="129">
        <f>VLOOKUP($B$9&amp;"-"&amp;$B37,Database!$1:$1048576,55,FALSE)</f>
        <v>0</v>
      </c>
    </row>
    <row r="38" spans="2:63">
      <c r="B38" s="124">
        <v>43344</v>
      </c>
      <c r="D38" s="125">
        <f>VLOOKUP($B$9&amp;"-"&amp;$B38,Database!$1:$1048576,10,FALSE)</f>
        <v>144.49460987879016</v>
      </c>
      <c r="E38" s="84"/>
      <c r="F38" s="127">
        <f>VLOOKUP($B$9&amp;"-"&amp;$B38,Database!$1:$1048576,4,FALSE)</f>
        <v>62.975778546712789</v>
      </c>
      <c r="G38" s="127">
        <f>VLOOKUP($B$9&amp;"-"&amp;$B38,Database!$1:$1048576,5,FALSE)</f>
        <v>23.010380622837371</v>
      </c>
      <c r="H38" s="127">
        <f>VLOOKUP($B$9&amp;"-"&amp;$B38,Database!$1:$1048576,6,FALSE)</f>
        <v>6.812283737024222</v>
      </c>
      <c r="I38" s="127">
        <f>VLOOKUP($B$9&amp;"-"&amp;$B38,Database!$1:$1048576,7,FALSE)</f>
        <v>35.294117647058819</v>
      </c>
      <c r="J38" s="127">
        <f>VLOOKUP($B$9&amp;"-"&amp;$B38,Database!$1:$1048576,8,FALSE)</f>
        <v>31.628460207612459</v>
      </c>
      <c r="K38" s="127">
        <f>VLOOKUP($B$9&amp;"-"&amp;$B38,Database!$1:$1048576,9,FALSE)</f>
        <v>-14.013840830449825</v>
      </c>
      <c r="L38" s="112"/>
      <c r="M38" s="128">
        <f>VLOOKUP($B$9&amp;"-"&amp;$B38,Database!$1:$1048576,12,FALSE)</f>
        <v>25.951557093425603</v>
      </c>
      <c r="N38" s="128">
        <f>VLOOKUP($B$9&amp;"-"&amp;$B38,Database!$1:$1048576,13,FALSE)</f>
        <v>22.00935620405436</v>
      </c>
      <c r="O38" s="128">
        <f>VLOOKUP($B$9&amp;"-"&amp;$B38,Database!$1:$1048576,14,FALSE)</f>
        <v>16.528925619834713</v>
      </c>
      <c r="P38" s="128">
        <f>VLOOKUP($B$9&amp;"-"&amp;$B38,Database!$1:$1048576,15,FALSE)</f>
        <v>7.1005917159763312</v>
      </c>
      <c r="Q38" s="128">
        <f>VLOOKUP($B$9&amp;"-"&amp;$B38,Database!$1:$1048576,16,FALSE)</f>
        <v>47.2412109375</v>
      </c>
      <c r="R38" s="128">
        <f>VLOOKUP($B$9&amp;"-"&amp;$B38,Database!$1:$1048576,17,FALSE)</f>
        <v>29.100529100529098</v>
      </c>
      <c r="S38" s="112"/>
      <c r="T38" s="128">
        <f>VLOOKUP($B$9&amp;"-"&amp;$B38,Database!$1:$1048576,18,FALSE)</f>
        <v>41.873278236914594</v>
      </c>
      <c r="U38" s="128">
        <f>VLOOKUP($B$9&amp;"-"&amp;$B38,Database!$1:$1048576,19,FALSE)</f>
        <v>31.4453125</v>
      </c>
      <c r="V38" s="128">
        <f>VLOOKUP($B$9&amp;"-"&amp;$B38,Database!$1:$1048576,20,FALSE)</f>
        <v>33.055630206933628</v>
      </c>
      <c r="W38" s="128">
        <f>VLOOKUP($B$9&amp;"-"&amp;$B38,Database!$1:$1048576,21,FALSE)</f>
        <v>10.212308519215265</v>
      </c>
      <c r="X38" s="128">
        <f>VLOOKUP($B$9&amp;"-"&amp;$B38,Database!$1:$1048576,22,FALSE)</f>
        <v>71.996775060467627</v>
      </c>
      <c r="Y38" s="128">
        <f>VLOOKUP($B$9&amp;"-"&amp;$B38,Database!$1:$1048576,23,FALSE)</f>
        <v>42.777777777777786</v>
      </c>
      <c r="Z38" s="112"/>
      <c r="AA38" s="128">
        <f>VLOOKUP($B$9&amp;"-"&amp;$B38,Database!$1:$1048576,24,FALSE)</f>
        <v>-1.3366005791935842</v>
      </c>
      <c r="AB38" s="128">
        <f>VLOOKUP($B$9&amp;"-"&amp;$B38,Database!$1:$1048576,25,FALSE)</f>
        <v>1.2626262626262625</v>
      </c>
      <c r="AC38" s="107"/>
      <c r="AD38" s="129">
        <f>VLOOKUP($B$9&amp;"-"&amp;$B38,Database!$1:$1048576,26,FALSE)</f>
        <v>0.10606060606060606</v>
      </c>
      <c r="AE38" s="129">
        <f>VLOOKUP($B$9&amp;"-"&amp;$B38,Database!$1:$1048576,27,FALSE)</f>
        <v>0.15151515151515152</v>
      </c>
      <c r="AF38" s="129">
        <f>VLOOKUP($B$9&amp;"-"&amp;$B38,Database!$1:$1048576,28,FALSE)</f>
        <v>6.0606060606060608E-2</v>
      </c>
      <c r="AG38" s="129">
        <f>VLOOKUP($B$9&amp;"-"&amp;$B38,Database!$1:$1048576,29,FALSE)</f>
        <v>1.5151515151515152E-2</v>
      </c>
      <c r="AH38" s="129">
        <f>VLOOKUP($B$9&amp;"-"&amp;$B38,Database!$1:$1048576,30,FALSE)</f>
        <v>3.0303030303030304E-2</v>
      </c>
      <c r="AI38" s="129">
        <f>VLOOKUP($B$9&amp;"-"&amp;$B38,Database!$1:$1048576,31,FALSE)</f>
        <v>0</v>
      </c>
      <c r="AJ38" s="130"/>
      <c r="AK38" s="129">
        <f>VLOOKUP($B$9&amp;"-"&amp;$B38,Database!$1:$1048576,32,FALSE)</f>
        <v>0.109375</v>
      </c>
      <c r="AL38" s="129">
        <f>VLOOKUP($B$9&amp;"-"&amp;$B38,Database!$1:$1048576,33,FALSE)</f>
        <v>7.8125E-2</v>
      </c>
      <c r="AM38" s="129">
        <f>VLOOKUP($B$9&amp;"-"&amp;$B38,Database!$1:$1048576,34,FALSE)</f>
        <v>4.6875E-2</v>
      </c>
      <c r="AN38" s="129">
        <f>VLOOKUP($B$9&amp;"-"&amp;$B38,Database!$1:$1048576,35,FALSE)</f>
        <v>3.125E-2</v>
      </c>
      <c r="AO38" s="129">
        <f>VLOOKUP($B$9&amp;"-"&amp;$B38,Database!$1:$1048576,36,FALSE)</f>
        <v>3.125E-2</v>
      </c>
      <c r="AP38" s="129">
        <f>VLOOKUP($B$9&amp;"-"&amp;$B38,Database!$1:$1048576,37,FALSE)</f>
        <v>0</v>
      </c>
      <c r="AQ38" s="103"/>
      <c r="AR38" s="129">
        <f>VLOOKUP($B$9&amp;"-"&amp;$B38,Database!$1:$1048576,38,FALSE)</f>
        <v>0.109375</v>
      </c>
      <c r="AS38" s="129">
        <f>VLOOKUP($B$9&amp;"-"&amp;$B38,Database!$1:$1048576,39,FALSE)</f>
        <v>7.8125E-2</v>
      </c>
      <c r="AT38" s="129">
        <f>VLOOKUP($B$9&amp;"-"&amp;$B38,Database!$1:$1048576,40,FALSE)</f>
        <v>3.125E-2</v>
      </c>
      <c r="AU38" s="129">
        <f>VLOOKUP($B$9&amp;"-"&amp;$B38,Database!$1:$1048576,41,FALSE)</f>
        <v>4.6875E-2</v>
      </c>
      <c r="AV38" s="129">
        <f>VLOOKUP($B$9&amp;"-"&amp;$B38,Database!$1:$1048576,42,FALSE)</f>
        <v>0</v>
      </c>
      <c r="AW38" s="129">
        <f>VLOOKUP($B$9&amp;"-"&amp;$B38,Database!$1:$1048576,43,FALSE)</f>
        <v>0</v>
      </c>
      <c r="AX38" s="103"/>
      <c r="AY38" s="129">
        <f>VLOOKUP($B$9&amp;"-"&amp;$B38,Database!$1:$1048576,44,FALSE)</f>
        <v>0.109375</v>
      </c>
      <c r="AZ38" s="129">
        <f>VLOOKUP($B$9&amp;"-"&amp;$B38,Database!$1:$1048576,45,FALSE)</f>
        <v>6.25E-2</v>
      </c>
      <c r="BA38" s="129">
        <f>VLOOKUP($B$9&amp;"-"&amp;$B38,Database!$1:$1048576,46,FALSE)</f>
        <v>4.6875E-2</v>
      </c>
      <c r="BB38" s="129">
        <f>VLOOKUP($B$9&amp;"-"&amp;$B38,Database!$1:$1048576,47,FALSE)</f>
        <v>3.125E-2</v>
      </c>
      <c r="BC38" s="129">
        <f>VLOOKUP($B$9&amp;"-"&amp;$B38,Database!$1:$1048576,48,FALSE)</f>
        <v>0</v>
      </c>
      <c r="BD38" s="129">
        <f>VLOOKUP($B$9&amp;"-"&amp;$B38,Database!$1:$1048576,49,FALSE)</f>
        <v>1.5625E-2</v>
      </c>
      <c r="BE38" s="130"/>
      <c r="BF38" s="129">
        <f>VLOOKUP($B$9&amp;"-"&amp;$B38,Database!$1:$1048576,50,FALSE)</f>
        <v>4.6875E-2</v>
      </c>
      <c r="BG38" s="129">
        <f>VLOOKUP($B$9&amp;"-"&amp;$B38,Database!$1:$1048576,51,FALSE)</f>
        <v>7.8125E-2</v>
      </c>
      <c r="BH38" s="129">
        <f>VLOOKUP($B$9&amp;"-"&amp;$B38,Database!$1:$1048576,52,FALSE)</f>
        <v>7.8125E-2</v>
      </c>
      <c r="BI38" s="129">
        <f>VLOOKUP($B$9&amp;"-"&amp;$B38,Database!$1:$1048576,53,FALSE)</f>
        <v>4.6875E-2</v>
      </c>
      <c r="BJ38" s="129">
        <f>VLOOKUP($B$9&amp;"-"&amp;$B38,Database!$1:$1048576,54,FALSE)</f>
        <v>0</v>
      </c>
      <c r="BK38" s="129">
        <f>VLOOKUP($B$9&amp;"-"&amp;$B38,Database!$1:$1048576,55,FALSE)</f>
        <v>0</v>
      </c>
    </row>
    <row r="39" spans="2:63">
      <c r="B39" s="124">
        <v>43435</v>
      </c>
      <c r="D39" s="125">
        <f>VLOOKUP($B$9&amp;"-"&amp;$B39,Database!$1:$1048576,10,FALSE)</f>
        <v>144.22634204769179</v>
      </c>
      <c r="E39" s="84"/>
      <c r="F39" s="127">
        <f>VLOOKUP($B$9&amp;"-"&amp;$B39,Database!$1:$1048576,4,FALSE)</f>
        <v>41.269841269841272</v>
      </c>
      <c r="G39" s="127">
        <f>VLOOKUP($B$9&amp;"-"&amp;$B39,Database!$1:$1048576,5,FALSE)</f>
        <v>35.204081632653065</v>
      </c>
      <c r="H39" s="127">
        <f>VLOOKUP($B$9&amp;"-"&amp;$B39,Database!$1:$1048576,6,FALSE)</f>
        <v>9.1836734693877577</v>
      </c>
      <c r="I39" s="127">
        <f>VLOOKUP($B$9&amp;"-"&amp;$B39,Database!$1:$1048576,7,FALSE)</f>
        <v>32.426303854875279</v>
      </c>
      <c r="J39" s="127">
        <f>VLOOKUP($B$9&amp;"-"&amp;$B39,Database!$1:$1048576,8,FALSE)</f>
        <v>9.1836734693877542</v>
      </c>
      <c r="K39" s="127">
        <f>VLOOKUP($B$9&amp;"-"&amp;$B39,Database!$1:$1048576,9,FALSE)</f>
        <v>-17.460317460317459</v>
      </c>
      <c r="L39" s="112"/>
      <c r="M39" s="128">
        <f>VLOOKUP($B$9&amp;"-"&amp;$B39,Database!$1:$1048576,12,FALSE)</f>
        <v>27.943097691972707</v>
      </c>
      <c r="N39" s="128">
        <f>VLOOKUP($B$9&amp;"-"&amp;$B39,Database!$1:$1048576,13,FALSE)</f>
        <v>11.243307555026769</v>
      </c>
      <c r="O39" s="128">
        <f>VLOOKUP($B$9&amp;"-"&amp;$B39,Database!$1:$1048576,14,FALSE)</f>
        <v>15.499671268902034</v>
      </c>
      <c r="P39" s="128">
        <f>VLOOKUP($B$9&amp;"-"&amp;$B39,Database!$1:$1048576,15,FALSE)</f>
        <v>7.9059829059829072</v>
      </c>
      <c r="Q39" s="128">
        <f>VLOOKUP($B$9&amp;"-"&amp;$B39,Database!$1:$1048576,16,FALSE)</f>
        <v>43.5</v>
      </c>
      <c r="R39" s="128">
        <f>VLOOKUP($B$9&amp;"-"&amp;$B39,Database!$1:$1048576,17,FALSE)</f>
        <v>20.249673392364642</v>
      </c>
      <c r="S39" s="112"/>
      <c r="T39" s="128">
        <f>VLOOKUP($B$9&amp;"-"&amp;$B39,Database!$1:$1048576,18,FALSE)</f>
        <v>26.154549611339739</v>
      </c>
      <c r="U39" s="128">
        <f>VLOOKUP($B$9&amp;"-"&amp;$B39,Database!$1:$1048576,19,FALSE)</f>
        <v>21.921875</v>
      </c>
      <c r="V39" s="128">
        <f>VLOOKUP($B$9&amp;"-"&amp;$B39,Database!$1:$1048576,20,FALSE)</f>
        <v>31.78670360110803</v>
      </c>
      <c r="W39" s="128">
        <f>VLOOKUP($B$9&amp;"-"&amp;$B39,Database!$1:$1048576,21,FALSE)</f>
        <v>10.093490304709142</v>
      </c>
      <c r="X39" s="128">
        <f>VLOOKUP($B$9&amp;"-"&amp;$B39,Database!$1:$1048576,22,FALSE)</f>
        <v>65.25</v>
      </c>
      <c r="Y39" s="128">
        <f>VLOOKUP($B$9&amp;"-"&amp;$B39,Database!$1:$1048576,23,FALSE)</f>
        <v>52.583447645176044</v>
      </c>
      <c r="Z39" s="112"/>
      <c r="AA39" s="128">
        <f>VLOOKUP($B$9&amp;"-"&amp;$B39,Database!$1:$1048576,24,FALSE)</f>
        <v>-0.81796549672813812</v>
      </c>
      <c r="AB39" s="128">
        <f>VLOOKUP($B$9&amp;"-"&amp;$B39,Database!$1:$1048576,25,FALSE)</f>
        <v>0.94353316881985749</v>
      </c>
      <c r="AC39" s="107"/>
      <c r="AD39" s="129">
        <f>VLOOKUP($B$9&amp;"-"&amp;$B39,Database!$1:$1048576,26,FALSE)</f>
        <v>0.1</v>
      </c>
      <c r="AE39" s="129">
        <f>VLOOKUP($B$9&amp;"-"&amp;$B39,Database!$1:$1048576,27,FALSE)</f>
        <v>0.13750000000000001</v>
      </c>
      <c r="AF39" s="129">
        <f>VLOOKUP($B$9&amp;"-"&amp;$B39,Database!$1:$1048576,28,FALSE)</f>
        <v>6.25E-2</v>
      </c>
      <c r="AG39" s="129">
        <f>VLOOKUP($B$9&amp;"-"&amp;$B39,Database!$1:$1048576,29,FALSE)</f>
        <v>1.2500000000000001E-2</v>
      </c>
      <c r="AH39" s="129">
        <f>VLOOKUP($B$9&amp;"-"&amp;$B39,Database!$1:$1048576,30,FALSE)</f>
        <v>2.5000000000000001E-2</v>
      </c>
      <c r="AI39" s="129">
        <f>VLOOKUP($B$9&amp;"-"&amp;$B39,Database!$1:$1048576,31,FALSE)</f>
        <v>1.2500000000000001E-2</v>
      </c>
      <c r="AJ39" s="130"/>
      <c r="AK39" s="129">
        <f>VLOOKUP($B$9&amp;"-"&amp;$B39,Database!$1:$1048576,32,FALSE)</f>
        <v>0.12345679012345678</v>
      </c>
      <c r="AL39" s="129">
        <f>VLOOKUP($B$9&amp;"-"&amp;$B39,Database!$1:$1048576,33,FALSE)</f>
        <v>0.1111111111111111</v>
      </c>
      <c r="AM39" s="129">
        <f>VLOOKUP($B$9&amp;"-"&amp;$B39,Database!$1:$1048576,34,FALSE)</f>
        <v>0.12345679012345678</v>
      </c>
      <c r="AN39" s="129">
        <f>VLOOKUP($B$9&amp;"-"&amp;$B39,Database!$1:$1048576,35,FALSE)</f>
        <v>2.4691358024691357E-2</v>
      </c>
      <c r="AO39" s="129">
        <f>VLOOKUP($B$9&amp;"-"&amp;$B39,Database!$1:$1048576,36,FALSE)</f>
        <v>0</v>
      </c>
      <c r="AP39" s="129">
        <f>VLOOKUP($B$9&amp;"-"&amp;$B39,Database!$1:$1048576,37,FALSE)</f>
        <v>0</v>
      </c>
      <c r="AQ39" s="103"/>
      <c r="AR39" s="129">
        <f>VLOOKUP($B$9&amp;"-"&amp;$B39,Database!$1:$1048576,38,FALSE)</f>
        <v>0.125</v>
      </c>
      <c r="AS39" s="129">
        <f>VLOOKUP($B$9&amp;"-"&amp;$B39,Database!$1:$1048576,39,FALSE)</f>
        <v>0.125</v>
      </c>
      <c r="AT39" s="129">
        <f>VLOOKUP($B$9&amp;"-"&amp;$B39,Database!$1:$1048576,40,FALSE)</f>
        <v>3.7499999999999999E-2</v>
      </c>
      <c r="AU39" s="129">
        <f>VLOOKUP($B$9&amp;"-"&amp;$B39,Database!$1:$1048576,41,FALSE)</f>
        <v>2.5000000000000001E-2</v>
      </c>
      <c r="AV39" s="129">
        <f>VLOOKUP($B$9&amp;"-"&amp;$B39,Database!$1:$1048576,42,FALSE)</f>
        <v>0</v>
      </c>
      <c r="AW39" s="129">
        <f>VLOOKUP($B$9&amp;"-"&amp;$B39,Database!$1:$1048576,43,FALSE)</f>
        <v>0</v>
      </c>
      <c r="AX39" s="103"/>
      <c r="AY39" s="129">
        <f>VLOOKUP($B$9&amp;"-"&amp;$B39,Database!$1:$1048576,44,FALSE)</f>
        <v>0.125</v>
      </c>
      <c r="AZ39" s="129">
        <f>VLOOKUP($B$9&amp;"-"&amp;$B39,Database!$1:$1048576,45,FALSE)</f>
        <v>0.1125</v>
      </c>
      <c r="BA39" s="129">
        <f>VLOOKUP($B$9&amp;"-"&amp;$B39,Database!$1:$1048576,46,FALSE)</f>
        <v>2.5000000000000001E-2</v>
      </c>
      <c r="BB39" s="129">
        <f>VLOOKUP($B$9&amp;"-"&amp;$B39,Database!$1:$1048576,47,FALSE)</f>
        <v>2.5000000000000001E-2</v>
      </c>
      <c r="BC39" s="129">
        <f>VLOOKUP($B$9&amp;"-"&amp;$B39,Database!$1:$1048576,48,FALSE)</f>
        <v>0</v>
      </c>
      <c r="BD39" s="129">
        <f>VLOOKUP($B$9&amp;"-"&amp;$B39,Database!$1:$1048576,49,FALSE)</f>
        <v>1.2500000000000001E-2</v>
      </c>
      <c r="BE39" s="130"/>
      <c r="BF39" s="129">
        <f>VLOOKUP($B$9&amp;"-"&amp;$B39,Database!$1:$1048576,50,FALSE)</f>
        <v>0.11392405063291139</v>
      </c>
      <c r="BG39" s="129">
        <f>VLOOKUP($B$9&amp;"-"&amp;$B39,Database!$1:$1048576,51,FALSE)</f>
        <v>6.3291139240506333E-2</v>
      </c>
      <c r="BH39" s="129">
        <f>VLOOKUP($B$9&amp;"-"&amp;$B39,Database!$1:$1048576,52,FALSE)</f>
        <v>7.5949367088607597E-2</v>
      </c>
      <c r="BI39" s="129">
        <f>VLOOKUP($B$9&amp;"-"&amp;$B39,Database!$1:$1048576,53,FALSE)</f>
        <v>2.5316455696202531E-2</v>
      </c>
      <c r="BJ39" s="129">
        <f>VLOOKUP($B$9&amp;"-"&amp;$B39,Database!$1:$1048576,54,FALSE)</f>
        <v>1.2658227848101266E-2</v>
      </c>
      <c r="BK39" s="129">
        <f>VLOOKUP($B$9&amp;"-"&amp;$B39,Database!$1:$1048576,55,FALSE)</f>
        <v>0</v>
      </c>
    </row>
    <row r="40" spans="2:63">
      <c r="B40" s="124">
        <v>43525</v>
      </c>
      <c r="D40" s="125">
        <f>VLOOKUP($B$9&amp;"-"&amp;$B40,Database!$1:$1048576,10,FALSE)</f>
        <v>136.86391645192651</v>
      </c>
      <c r="E40" s="84"/>
      <c r="F40" s="127">
        <f>VLOOKUP($B$9&amp;"-"&amp;$B40,Database!$1:$1048576,4,FALSE)</f>
        <v>42.848641142630434</v>
      </c>
      <c r="G40" s="127">
        <f>VLOOKUP($B$9&amp;"-"&amp;$B40,Database!$1:$1048576,5,FALSE)</f>
        <v>22.217813925808372</v>
      </c>
      <c r="H40" s="127">
        <f>VLOOKUP($B$9&amp;"-"&amp;$B40,Database!$1:$1048576,6,FALSE)</f>
        <v>-3.1739734179726233</v>
      </c>
      <c r="I40" s="127">
        <f>VLOOKUP($B$9&amp;"-"&amp;$B40,Database!$1:$1048576,7,FALSE)</f>
        <v>23.269192620511802</v>
      </c>
      <c r="J40" s="127">
        <f>VLOOKUP($B$9&amp;"-"&amp;$B40,Database!$1:$1048576,8,FALSE)</f>
        <v>2.4102360642729619</v>
      </c>
      <c r="K40" s="127">
        <f>VLOOKUP($B$9&amp;"-"&amp;$B40,Database!$1:$1048576,9,FALSE)</f>
        <v>-16.246776433247369</v>
      </c>
      <c r="L40" s="112"/>
      <c r="M40" s="128">
        <f>VLOOKUP($B$9&amp;"-"&amp;$B40,Database!$1:$1048576,12,FALSE)</f>
        <v>12.938458307078344</v>
      </c>
      <c r="N40" s="128">
        <f>VLOOKUP($B$9&amp;"-"&amp;$B40,Database!$1:$1048576,13,FALSE)</f>
        <v>24.740484429065742</v>
      </c>
      <c r="O40" s="128">
        <f>VLOOKUP($B$9&amp;"-"&amp;$B40,Database!$1:$1048576,14,FALSE)</f>
        <v>12.0849609375</v>
      </c>
      <c r="P40" s="128">
        <f>VLOOKUP($B$9&amp;"-"&amp;$B40,Database!$1:$1048576,15,FALSE)</f>
        <v>7.7880859375</v>
      </c>
      <c r="Q40" s="128">
        <f>VLOOKUP($B$9&amp;"-"&amp;$B40,Database!$1:$1048576,16,FALSE)</f>
        <v>42.8466796875</v>
      </c>
      <c r="R40" s="128">
        <f>VLOOKUP($B$9&amp;"-"&amp;$B40,Database!$1:$1048576,17,FALSE)</f>
        <v>32.023179642227262</v>
      </c>
      <c r="S40" s="112"/>
      <c r="T40" s="128">
        <f>VLOOKUP($B$9&amp;"-"&amp;$B40,Database!$1:$1048576,18,FALSE)</f>
        <v>9.640831758034027</v>
      </c>
      <c r="U40" s="128">
        <f>VLOOKUP($B$9&amp;"-"&amp;$B40,Database!$1:$1048576,19,FALSE)</f>
        <v>39.141414141414145</v>
      </c>
      <c r="V40" s="128">
        <f>VLOOKUP($B$9&amp;"-"&amp;$B40,Database!$1:$1048576,20,FALSE)</f>
        <v>29.760665972944849</v>
      </c>
      <c r="W40" s="128">
        <f>VLOOKUP($B$9&amp;"-"&amp;$B40,Database!$1:$1048576,21,FALSE)</f>
        <v>25.396398817522172</v>
      </c>
      <c r="X40" s="128">
        <f>VLOOKUP($B$9&amp;"-"&amp;$B40,Database!$1:$1048576,22,FALSE)</f>
        <v>61.753590325018905</v>
      </c>
      <c r="Y40" s="128">
        <f>VLOOKUP($B$9&amp;"-"&amp;$B40,Database!$1:$1048576,23,FALSE)</f>
        <v>49.499999999999993</v>
      </c>
      <c r="Z40" s="112"/>
      <c r="AA40" s="128">
        <f>VLOOKUP($B$9&amp;"-"&amp;$B40,Database!$1:$1048576,24,FALSE)</f>
        <v>-0.95219202539178738</v>
      </c>
      <c r="AB40" s="128">
        <f>VLOOKUP($B$9&amp;"-"&amp;$B40,Database!$1:$1048576,25,FALSE)</f>
        <v>0.26530612244897972</v>
      </c>
      <c r="AC40" s="107"/>
      <c r="AD40" s="129">
        <f>VLOOKUP($B$9&amp;"-"&amp;$B40,Database!$1:$1048576,26,FALSE)</f>
        <v>0.14492753623188406</v>
      </c>
      <c r="AE40" s="129">
        <f>VLOOKUP($B$9&amp;"-"&amp;$B40,Database!$1:$1048576,27,FALSE)</f>
        <v>0.15942028985507245</v>
      </c>
      <c r="AF40" s="129">
        <f>VLOOKUP($B$9&amp;"-"&amp;$B40,Database!$1:$1048576,28,FALSE)</f>
        <v>1.4492753623188406E-2</v>
      </c>
      <c r="AG40" s="129">
        <f>VLOOKUP($B$9&amp;"-"&amp;$B40,Database!$1:$1048576,29,FALSE)</f>
        <v>4.3478260869565216E-2</v>
      </c>
      <c r="AH40" s="129">
        <f>VLOOKUP($B$9&amp;"-"&amp;$B40,Database!$1:$1048576,30,FALSE)</f>
        <v>0</v>
      </c>
      <c r="AI40" s="129">
        <f>VLOOKUP($B$9&amp;"-"&amp;$B40,Database!$1:$1048576,31,FALSE)</f>
        <v>0</v>
      </c>
      <c r="AJ40" s="130"/>
      <c r="AK40" s="129">
        <f>VLOOKUP($B$9&amp;"-"&amp;$B40,Database!$1:$1048576,32,FALSE)</f>
        <v>0.17142857142857143</v>
      </c>
      <c r="AL40" s="129">
        <f>VLOOKUP($B$9&amp;"-"&amp;$B40,Database!$1:$1048576,33,FALSE)</f>
        <v>7.1428571428571425E-2</v>
      </c>
      <c r="AM40" s="129">
        <f>VLOOKUP($B$9&amp;"-"&amp;$B40,Database!$1:$1048576,34,FALSE)</f>
        <v>5.7142857142857141E-2</v>
      </c>
      <c r="AN40" s="129">
        <f>VLOOKUP($B$9&amp;"-"&amp;$B40,Database!$1:$1048576,35,FALSE)</f>
        <v>4.2857142857142858E-2</v>
      </c>
      <c r="AO40" s="129">
        <f>VLOOKUP($B$9&amp;"-"&amp;$B40,Database!$1:$1048576,36,FALSE)</f>
        <v>0</v>
      </c>
      <c r="AP40" s="129">
        <f>VLOOKUP($B$9&amp;"-"&amp;$B40,Database!$1:$1048576,37,FALSE)</f>
        <v>1.4285714285714285E-2</v>
      </c>
      <c r="AQ40" s="103"/>
      <c r="AR40" s="129">
        <f>VLOOKUP($B$9&amp;"-"&amp;$B40,Database!$1:$1048576,38,FALSE)</f>
        <v>0.15492957746478872</v>
      </c>
      <c r="AS40" s="129">
        <f>VLOOKUP($B$9&amp;"-"&amp;$B40,Database!$1:$1048576,39,FALSE)</f>
        <v>0.11267605633802817</v>
      </c>
      <c r="AT40" s="129">
        <f>VLOOKUP($B$9&amp;"-"&amp;$B40,Database!$1:$1048576,40,FALSE)</f>
        <v>4.2253521126760563E-2</v>
      </c>
      <c r="AU40" s="129">
        <f>VLOOKUP($B$9&amp;"-"&amp;$B40,Database!$1:$1048576,41,FALSE)</f>
        <v>1.4084507042253521E-2</v>
      </c>
      <c r="AV40" s="129">
        <f>VLOOKUP($B$9&amp;"-"&amp;$B40,Database!$1:$1048576,42,FALSE)</f>
        <v>0</v>
      </c>
      <c r="AW40" s="129">
        <f>VLOOKUP($B$9&amp;"-"&amp;$B40,Database!$1:$1048576,43,FALSE)</f>
        <v>1.4084507042253521E-2</v>
      </c>
      <c r="AX40" s="103"/>
      <c r="AY40" s="129">
        <f>VLOOKUP($B$9&amp;"-"&amp;$B40,Database!$1:$1048576,44,FALSE)</f>
        <v>0.17142857142857143</v>
      </c>
      <c r="AZ40" s="129">
        <f>VLOOKUP($B$9&amp;"-"&amp;$B40,Database!$1:$1048576,45,FALSE)</f>
        <v>7.1428571428571425E-2</v>
      </c>
      <c r="BA40" s="129">
        <f>VLOOKUP($B$9&amp;"-"&amp;$B40,Database!$1:$1048576,46,FALSE)</f>
        <v>2.8571428571428571E-2</v>
      </c>
      <c r="BB40" s="129">
        <f>VLOOKUP($B$9&amp;"-"&amp;$B40,Database!$1:$1048576,47,FALSE)</f>
        <v>1.4285714285714285E-2</v>
      </c>
      <c r="BC40" s="129">
        <f>VLOOKUP($B$9&amp;"-"&amp;$B40,Database!$1:$1048576,48,FALSE)</f>
        <v>0</v>
      </c>
      <c r="BD40" s="129">
        <f>VLOOKUP($B$9&amp;"-"&amp;$B40,Database!$1:$1048576,49,FALSE)</f>
        <v>1.4285714285714285E-2</v>
      </c>
      <c r="BE40" s="130"/>
      <c r="BF40" s="129">
        <f>VLOOKUP($B$9&amp;"-"&amp;$B40,Database!$1:$1048576,50,FALSE)</f>
        <v>0.13043478260869565</v>
      </c>
      <c r="BG40" s="129">
        <f>VLOOKUP($B$9&amp;"-"&amp;$B40,Database!$1:$1048576,51,FALSE)</f>
        <v>0.10144927536231885</v>
      </c>
      <c r="BH40" s="129">
        <f>VLOOKUP($B$9&amp;"-"&amp;$B40,Database!$1:$1048576,52,FALSE)</f>
        <v>7.2463768115942032E-2</v>
      </c>
      <c r="BI40" s="129">
        <f>VLOOKUP($B$9&amp;"-"&amp;$B40,Database!$1:$1048576,53,FALSE)</f>
        <v>1.4492753623188406E-2</v>
      </c>
      <c r="BJ40" s="129">
        <f>VLOOKUP($B$9&amp;"-"&amp;$B40,Database!$1:$1048576,54,FALSE)</f>
        <v>0</v>
      </c>
      <c r="BK40" s="129">
        <f>VLOOKUP($B$9&amp;"-"&amp;$B40,Database!$1:$1048576,55,FALSE)</f>
        <v>0</v>
      </c>
    </row>
    <row r="41" spans="2:63">
      <c r="B41" s="124">
        <v>43617</v>
      </c>
      <c r="D41" s="125">
        <f>VLOOKUP($B$9&amp;"-"&amp;$B41,Database!$1:$1048576,10,FALSE)</f>
        <v>144.37988004235507</v>
      </c>
      <c r="E41" s="84"/>
      <c r="F41" s="127">
        <f>VLOOKUP($B$9&amp;"-"&amp;$B41,Database!$1:$1048576,4,FALSE)</f>
        <v>58.45145557079713</v>
      </c>
      <c r="G41" s="127">
        <f>VLOOKUP($B$9&amp;"-"&amp;$B41,Database!$1:$1048576,5,FALSE)</f>
        <v>28.044505410760561</v>
      </c>
      <c r="H41" s="127">
        <f>VLOOKUP($B$9&amp;"-"&amp;$B41,Database!$1:$1048576,6,FALSE)</f>
        <v>12.17802164304222</v>
      </c>
      <c r="I41" s="127">
        <f>VLOOKUP($B$9&amp;"-"&amp;$B41,Database!$1:$1048576,7,FALSE)</f>
        <v>24.386526444139616</v>
      </c>
      <c r="J41" s="127">
        <f>VLOOKUP($B$9&amp;"-"&amp;$B41,Database!$1:$1048576,8,FALSE)</f>
        <v>-20.5761316872428</v>
      </c>
      <c r="K41" s="127">
        <f>VLOOKUP($B$9&amp;"-"&amp;$B41,Database!$1:$1048576,9,FALSE)</f>
        <v>0.65538789818625209</v>
      </c>
      <c r="L41" s="112"/>
      <c r="M41" s="128">
        <f>VLOOKUP($B$9&amp;"-"&amp;$B41,Database!$1:$1048576,12,FALSE)</f>
        <v>19.996795385354911</v>
      </c>
      <c r="N41" s="128">
        <f>VLOOKUP($B$9&amp;"-"&amp;$B41,Database!$1:$1048576,13,FALSE)</f>
        <v>14.464168310322156</v>
      </c>
      <c r="O41" s="128">
        <f>VLOOKUP($B$9&amp;"-"&amp;$B41,Database!$1:$1048576,14,FALSE)</f>
        <v>15.235457063711912</v>
      </c>
      <c r="P41" s="128">
        <f>VLOOKUP($B$9&amp;"-"&amp;$B41,Database!$1:$1048576,15,FALSE)</f>
        <v>2.2189349112426053</v>
      </c>
      <c r="Q41" s="128">
        <f>VLOOKUP($B$9&amp;"-"&amp;$B41,Database!$1:$1048576,16,FALSE)</f>
        <v>40.499671268902034</v>
      </c>
      <c r="R41" s="128">
        <f>VLOOKUP($B$9&amp;"-"&amp;$B41,Database!$1:$1048576,17,FALSE)</f>
        <v>22.111841051113604</v>
      </c>
      <c r="S41" s="112"/>
      <c r="T41" s="128">
        <f>VLOOKUP($B$9&amp;"-"&amp;$B41,Database!$1:$1048576,18,FALSE)</f>
        <v>15.647600262984877</v>
      </c>
      <c r="U41" s="128">
        <f>VLOOKUP($B$9&amp;"-"&amp;$B41,Database!$1:$1048576,19,FALSE)</f>
        <v>30.571992110453646</v>
      </c>
      <c r="V41" s="128">
        <f>VLOOKUP($B$9&amp;"-"&amp;$B41,Database!$1:$1048576,20,FALSE)</f>
        <v>33.959183673469397</v>
      </c>
      <c r="W41" s="128">
        <f>VLOOKUP($B$9&amp;"-"&amp;$B41,Database!$1:$1048576,21,FALSE)</f>
        <v>12.750885478158205</v>
      </c>
      <c r="X41" s="128">
        <f>VLOOKUP($B$9&amp;"-"&amp;$B41,Database!$1:$1048576,22,FALSE)</f>
        <v>58.492157193455895</v>
      </c>
      <c r="Y41" s="128">
        <f>VLOOKUP($B$9&amp;"-"&amp;$B41,Database!$1:$1048576,23,FALSE)</f>
        <v>42.800788954635109</v>
      </c>
      <c r="Z41" s="112"/>
      <c r="AA41" s="128">
        <f>VLOOKUP($B$9&amp;"-"&amp;$B41,Database!$1:$1048576,24,FALSE)</f>
        <v>2.4538942234415488</v>
      </c>
      <c r="AB41" s="128">
        <f>VLOOKUP($B$9&amp;"-"&amp;$B41,Database!$1:$1048576,25,FALSE)</f>
        <v>2.880658436213992</v>
      </c>
      <c r="AC41" s="107"/>
      <c r="AD41" s="129">
        <f>VLOOKUP($B$9&amp;"-"&amp;$B41,Database!$1:$1048576,26,FALSE)</f>
        <v>6.4102564102564097E-2</v>
      </c>
      <c r="AE41" s="129">
        <f>VLOOKUP($B$9&amp;"-"&amp;$B41,Database!$1:$1048576,27,FALSE)</f>
        <v>0.14102564102564102</v>
      </c>
      <c r="AF41" s="129">
        <f>VLOOKUP($B$9&amp;"-"&amp;$B41,Database!$1:$1048576,28,FALSE)</f>
        <v>2.564102564102564E-2</v>
      </c>
      <c r="AG41" s="129">
        <f>VLOOKUP($B$9&amp;"-"&amp;$B41,Database!$1:$1048576,29,FALSE)</f>
        <v>2.564102564102564E-2</v>
      </c>
      <c r="AH41" s="129">
        <f>VLOOKUP($B$9&amp;"-"&amp;$B41,Database!$1:$1048576,30,FALSE)</f>
        <v>1.282051282051282E-2</v>
      </c>
      <c r="AI41" s="129">
        <f>VLOOKUP($B$9&amp;"-"&amp;$B41,Database!$1:$1048576,31,FALSE)</f>
        <v>0</v>
      </c>
      <c r="AJ41" s="130"/>
      <c r="AK41" s="129">
        <f>VLOOKUP($B$9&amp;"-"&amp;$B41,Database!$1:$1048576,32,FALSE)</f>
        <v>3.7974683544303799E-2</v>
      </c>
      <c r="AL41" s="129">
        <f>VLOOKUP($B$9&amp;"-"&amp;$B41,Database!$1:$1048576,33,FALSE)</f>
        <v>0.12658227848101267</v>
      </c>
      <c r="AM41" s="129">
        <f>VLOOKUP($B$9&amp;"-"&amp;$B41,Database!$1:$1048576,34,FALSE)</f>
        <v>8.8607594936708861E-2</v>
      </c>
      <c r="AN41" s="129">
        <f>VLOOKUP($B$9&amp;"-"&amp;$B41,Database!$1:$1048576,35,FALSE)</f>
        <v>5.0632911392405063E-2</v>
      </c>
      <c r="AO41" s="129">
        <f>VLOOKUP($B$9&amp;"-"&amp;$B41,Database!$1:$1048576,36,FALSE)</f>
        <v>2.5316455696202531E-2</v>
      </c>
      <c r="AP41" s="129">
        <f>VLOOKUP($B$9&amp;"-"&amp;$B41,Database!$1:$1048576,37,FALSE)</f>
        <v>0</v>
      </c>
      <c r="AQ41" s="103"/>
      <c r="AR41" s="129">
        <f>VLOOKUP($B$9&amp;"-"&amp;$B41,Database!$1:$1048576,38,FALSE)</f>
        <v>7.6923076923076927E-2</v>
      </c>
      <c r="AS41" s="129">
        <f>VLOOKUP($B$9&amp;"-"&amp;$B41,Database!$1:$1048576,39,FALSE)</f>
        <v>0.12820512820512819</v>
      </c>
      <c r="AT41" s="129">
        <f>VLOOKUP($B$9&amp;"-"&amp;$B41,Database!$1:$1048576,40,FALSE)</f>
        <v>5.128205128205128E-2</v>
      </c>
      <c r="AU41" s="129">
        <f>VLOOKUP($B$9&amp;"-"&amp;$B41,Database!$1:$1048576,41,FALSE)</f>
        <v>3.8461538461538464E-2</v>
      </c>
      <c r="AV41" s="129">
        <f>VLOOKUP($B$9&amp;"-"&amp;$B41,Database!$1:$1048576,42,FALSE)</f>
        <v>1.282051282051282E-2</v>
      </c>
      <c r="AW41" s="129">
        <f>VLOOKUP($B$9&amp;"-"&amp;$B41,Database!$1:$1048576,43,FALSE)</f>
        <v>0</v>
      </c>
      <c r="AX41" s="103"/>
      <c r="AY41" s="129">
        <f>VLOOKUP($B$9&amp;"-"&amp;$B41,Database!$1:$1048576,44,FALSE)</f>
        <v>5.128205128205128E-2</v>
      </c>
      <c r="AZ41" s="129">
        <f>VLOOKUP($B$9&amp;"-"&amp;$B41,Database!$1:$1048576,45,FALSE)</f>
        <v>0.16666666666666666</v>
      </c>
      <c r="BA41" s="129">
        <f>VLOOKUP($B$9&amp;"-"&amp;$B41,Database!$1:$1048576,46,FALSE)</f>
        <v>3.8461538461538464E-2</v>
      </c>
      <c r="BB41" s="129">
        <f>VLOOKUP($B$9&amp;"-"&amp;$B41,Database!$1:$1048576,47,FALSE)</f>
        <v>1.282051282051282E-2</v>
      </c>
      <c r="BC41" s="129">
        <f>VLOOKUP($B$9&amp;"-"&amp;$B41,Database!$1:$1048576,48,FALSE)</f>
        <v>0</v>
      </c>
      <c r="BD41" s="129">
        <f>VLOOKUP($B$9&amp;"-"&amp;$B41,Database!$1:$1048576,49,FALSE)</f>
        <v>0</v>
      </c>
      <c r="BE41" s="130"/>
      <c r="BF41" s="129">
        <f>VLOOKUP($B$9&amp;"-"&amp;$B41,Database!$1:$1048576,50,FALSE)</f>
        <v>2.564102564102564E-2</v>
      </c>
      <c r="BG41" s="129">
        <f>VLOOKUP($B$9&amp;"-"&amp;$B41,Database!$1:$1048576,51,FALSE)</f>
        <v>0.12820512820512819</v>
      </c>
      <c r="BH41" s="129">
        <f>VLOOKUP($B$9&amp;"-"&amp;$B41,Database!$1:$1048576,52,FALSE)</f>
        <v>6.4102564102564097E-2</v>
      </c>
      <c r="BI41" s="129">
        <f>VLOOKUP($B$9&amp;"-"&amp;$B41,Database!$1:$1048576,53,FALSE)</f>
        <v>3.8461538461538464E-2</v>
      </c>
      <c r="BJ41" s="129">
        <f>VLOOKUP($B$9&amp;"-"&amp;$B41,Database!$1:$1048576,54,FALSE)</f>
        <v>0</v>
      </c>
      <c r="BK41" s="129">
        <f>VLOOKUP($B$9&amp;"-"&amp;$B41,Database!$1:$1048576,55,FALSE)</f>
        <v>0</v>
      </c>
    </row>
    <row r="42" spans="2:63">
      <c r="B42" s="124">
        <v>43709</v>
      </c>
      <c r="D42" s="125">
        <f>VLOOKUP($B$9&amp;"-"&amp;$B42,Database!$1:$1048576,10,FALSE)</f>
        <v>100.81124139570049</v>
      </c>
      <c r="E42" s="84"/>
      <c r="F42" s="127">
        <f>VLOOKUP($B$9&amp;"-"&amp;$B42,Database!$1:$1048576,4,FALSE)</f>
        <v>14.665228899127536</v>
      </c>
      <c r="G42" s="127">
        <f>VLOOKUP($B$9&amp;"-"&amp;$B42,Database!$1:$1048576,5,FALSE)</f>
        <v>3.6074894618174693</v>
      </c>
      <c r="H42" s="127">
        <f>VLOOKUP($B$9&amp;"-"&amp;$B42,Database!$1:$1048576,6,FALSE)</f>
        <v>-23.576119988236446</v>
      </c>
      <c r="I42" s="127">
        <f>VLOOKUP($B$9&amp;"-"&amp;$B42,Database!$1:$1048576,7,FALSE)</f>
        <v>-20.968532496814035</v>
      </c>
      <c r="J42" s="127">
        <f>VLOOKUP($B$9&amp;"-"&amp;$B42,Database!$1:$1048576,8,FALSE)</f>
        <v>-18.262915400450936</v>
      </c>
      <c r="K42" s="127">
        <f>VLOOKUP($B$9&amp;"-"&amp;$B42,Database!$1:$1048576,9,FALSE)</f>
        <v>-3.1761592000784238</v>
      </c>
      <c r="L42" s="112"/>
      <c r="M42" s="128">
        <f>VLOOKUP($B$9&amp;"-"&amp;$B42,Database!$1:$1048576,12,FALSE)</f>
        <v>6.4800000000000013</v>
      </c>
      <c r="N42" s="128">
        <f>VLOOKUP($B$9&amp;"-"&amp;$B42,Database!$1:$1048576,13,FALSE)</f>
        <v>-6.4993368023671056</v>
      </c>
      <c r="O42" s="128">
        <f>VLOOKUP($B$9&amp;"-"&amp;$B42,Database!$1:$1048576,14,FALSE)</f>
        <v>-4.5269352648257133</v>
      </c>
      <c r="P42" s="128">
        <f>VLOOKUP($B$9&amp;"-"&amp;$B42,Database!$1:$1048576,15,FALSE)</f>
        <v>-20.811654526534859</v>
      </c>
      <c r="Q42" s="128">
        <f>VLOOKUP($B$9&amp;"-"&amp;$B42,Database!$1:$1048576,16,FALSE)</f>
        <v>13.911363361912809</v>
      </c>
      <c r="R42" s="128">
        <f>VLOOKUP($B$9&amp;"-"&amp;$B42,Database!$1:$1048576,17,FALSE)</f>
        <v>-1.0869565217391297</v>
      </c>
      <c r="S42" s="112"/>
      <c r="T42" s="128">
        <f>VLOOKUP($B$9&amp;"-"&amp;$B42,Database!$1:$1048576,18,FALSE)</f>
        <v>6.6319481347645874</v>
      </c>
      <c r="U42" s="128">
        <f>VLOOKUP($B$9&amp;"-"&amp;$B42,Database!$1:$1048576,19,FALSE)</f>
        <v>10.774105930285197</v>
      </c>
      <c r="V42" s="128">
        <f>VLOOKUP($B$9&amp;"-"&amp;$B42,Database!$1:$1048576,20,FALSE)</f>
        <v>13.634642090645118</v>
      </c>
      <c r="W42" s="128">
        <f>VLOOKUP($B$9&amp;"-"&amp;$B42,Database!$1:$1048576,21,FALSE)</f>
        <v>-3.0016224986479183</v>
      </c>
      <c r="X42" s="128">
        <f>VLOOKUP($B$9&amp;"-"&amp;$B42,Database!$1:$1048576,22,FALSE)</f>
        <v>28.273809523809522</v>
      </c>
      <c r="Y42" s="128">
        <f>VLOOKUP($B$9&amp;"-"&amp;$B42,Database!$1:$1048576,23,FALSE)</f>
        <v>24.037037037037038</v>
      </c>
      <c r="Z42" s="112"/>
      <c r="AA42" s="128">
        <f>VLOOKUP($B$9&amp;"-"&amp;$B42,Database!$1:$1048576,24,FALSE)</f>
        <v>-0.73461891643709798</v>
      </c>
      <c r="AB42" s="128">
        <f>VLOOKUP($B$9&amp;"-"&amp;$B42,Database!$1:$1048576,25,FALSE)</f>
        <v>2.3546006944444438</v>
      </c>
      <c r="AC42" s="107"/>
      <c r="AD42" s="129">
        <f>VLOOKUP($B$9&amp;"-"&amp;$B42,Database!$1:$1048576,26,FALSE)</f>
        <v>0.16161616161616163</v>
      </c>
      <c r="AE42" s="129">
        <f>VLOOKUP($B$9&amp;"-"&amp;$B42,Database!$1:$1048576,27,FALSE)</f>
        <v>0.10101010101010101</v>
      </c>
      <c r="AF42" s="129">
        <f>VLOOKUP($B$9&amp;"-"&amp;$B42,Database!$1:$1048576,28,FALSE)</f>
        <v>3.0303030303030304E-2</v>
      </c>
      <c r="AG42" s="129">
        <f>VLOOKUP($B$9&amp;"-"&amp;$B42,Database!$1:$1048576,29,FALSE)</f>
        <v>1.0101010101010102E-2</v>
      </c>
      <c r="AH42" s="129">
        <f>VLOOKUP($B$9&amp;"-"&amp;$B42,Database!$1:$1048576,30,FALSE)</f>
        <v>1.0101010101010102E-2</v>
      </c>
      <c r="AI42" s="129">
        <f>VLOOKUP($B$9&amp;"-"&amp;$B42,Database!$1:$1048576,31,FALSE)</f>
        <v>0</v>
      </c>
      <c r="AJ42" s="130"/>
      <c r="AK42" s="129">
        <f>VLOOKUP($B$9&amp;"-"&amp;$B42,Database!$1:$1048576,32,FALSE)</f>
        <v>0.17</v>
      </c>
      <c r="AL42" s="129">
        <f>VLOOKUP($B$9&amp;"-"&amp;$B42,Database!$1:$1048576,33,FALSE)</f>
        <v>0.05</v>
      </c>
      <c r="AM42" s="129">
        <f>VLOOKUP($B$9&amp;"-"&amp;$B42,Database!$1:$1048576,34,FALSE)</f>
        <v>7.0000000000000007E-2</v>
      </c>
      <c r="AN42" s="129">
        <f>VLOOKUP($B$9&amp;"-"&amp;$B42,Database!$1:$1048576,35,FALSE)</f>
        <v>0.03</v>
      </c>
      <c r="AO42" s="129">
        <f>VLOOKUP($B$9&amp;"-"&amp;$B42,Database!$1:$1048576,36,FALSE)</f>
        <v>0.01</v>
      </c>
      <c r="AP42" s="129">
        <f>VLOOKUP($B$9&amp;"-"&amp;$B42,Database!$1:$1048576,37,FALSE)</f>
        <v>0</v>
      </c>
      <c r="AQ42" s="103"/>
      <c r="AR42" s="129">
        <f>VLOOKUP($B$9&amp;"-"&amp;$B42,Database!$1:$1048576,38,FALSE)</f>
        <v>0.16161616161616163</v>
      </c>
      <c r="AS42" s="129">
        <f>VLOOKUP($B$9&amp;"-"&amp;$B42,Database!$1:$1048576,39,FALSE)</f>
        <v>7.0707070707070704E-2</v>
      </c>
      <c r="AT42" s="129">
        <f>VLOOKUP($B$9&amp;"-"&amp;$B42,Database!$1:$1048576,40,FALSE)</f>
        <v>4.0404040404040407E-2</v>
      </c>
      <c r="AU42" s="129">
        <f>VLOOKUP($B$9&amp;"-"&amp;$B42,Database!$1:$1048576,41,FALSE)</f>
        <v>3.0303030303030304E-2</v>
      </c>
      <c r="AV42" s="129">
        <f>VLOOKUP($B$9&amp;"-"&amp;$B42,Database!$1:$1048576,42,FALSE)</f>
        <v>1.0101010101010102E-2</v>
      </c>
      <c r="AW42" s="129">
        <f>VLOOKUP($B$9&amp;"-"&amp;$B42,Database!$1:$1048576,43,FALSE)</f>
        <v>0</v>
      </c>
      <c r="AX42" s="103"/>
      <c r="AY42" s="129">
        <f>VLOOKUP($B$9&amp;"-"&amp;$B42,Database!$1:$1048576,44,FALSE)</f>
        <v>0.16161616161616163</v>
      </c>
      <c r="AZ42" s="129">
        <f>VLOOKUP($B$9&amp;"-"&amp;$B42,Database!$1:$1048576,45,FALSE)</f>
        <v>4.0404040404040407E-2</v>
      </c>
      <c r="BA42" s="129">
        <f>VLOOKUP($B$9&amp;"-"&amp;$B42,Database!$1:$1048576,46,FALSE)</f>
        <v>5.0505050505050504E-2</v>
      </c>
      <c r="BB42" s="129">
        <f>VLOOKUP($B$9&amp;"-"&amp;$B42,Database!$1:$1048576,47,FALSE)</f>
        <v>4.0404040404040407E-2</v>
      </c>
      <c r="BC42" s="129">
        <f>VLOOKUP($B$9&amp;"-"&amp;$B42,Database!$1:$1048576,48,FALSE)</f>
        <v>1.0101010101010102E-2</v>
      </c>
      <c r="BD42" s="129">
        <f>VLOOKUP($B$9&amp;"-"&amp;$B42,Database!$1:$1048576,49,FALSE)</f>
        <v>0</v>
      </c>
      <c r="BE42" s="130"/>
      <c r="BF42" s="129">
        <f>VLOOKUP($B$9&amp;"-"&amp;$B42,Database!$1:$1048576,50,FALSE)</f>
        <v>0.17171717171717171</v>
      </c>
      <c r="BG42" s="129">
        <f>VLOOKUP($B$9&amp;"-"&amp;$B42,Database!$1:$1048576,51,FALSE)</f>
        <v>3.0303030303030304E-2</v>
      </c>
      <c r="BH42" s="129">
        <f>VLOOKUP($B$9&amp;"-"&amp;$B42,Database!$1:$1048576,52,FALSE)</f>
        <v>1.0101010101010102E-2</v>
      </c>
      <c r="BI42" s="129">
        <f>VLOOKUP($B$9&amp;"-"&amp;$B42,Database!$1:$1048576,53,FALSE)</f>
        <v>3.0303030303030304E-2</v>
      </c>
      <c r="BJ42" s="129">
        <f>VLOOKUP($B$9&amp;"-"&amp;$B42,Database!$1:$1048576,54,FALSE)</f>
        <v>1.0101010101010102E-2</v>
      </c>
      <c r="BK42" s="129">
        <f>VLOOKUP($B$9&amp;"-"&amp;$B42,Database!$1:$1048576,55,FALSE)</f>
        <v>1.0101010101010102E-2</v>
      </c>
    </row>
    <row r="43" spans="2:63">
      <c r="B43" s="124">
        <v>43800</v>
      </c>
      <c r="D43" s="125">
        <f>VLOOKUP($B$9&amp;"-"&amp;$B43,Database!$1:$1048576,10,FALSE)</f>
        <v>116.95127840823207</v>
      </c>
      <c r="E43" s="84"/>
      <c r="F43" s="127">
        <f>VLOOKUP($B$9&amp;"-"&amp;$B43,Database!$1:$1048576,4,FALSE)</f>
        <v>20.184544405997691</v>
      </c>
      <c r="G43" s="127">
        <f>VLOOKUP($B$9&amp;"-"&amp;$B43,Database!$1:$1048576,5,FALSE)</f>
        <v>8.6505190311418687</v>
      </c>
      <c r="H43" s="127">
        <f>VLOOKUP($B$9&amp;"-"&amp;$B43,Database!$1:$1048576,6,FALSE)</f>
        <v>-2.3068050749711633</v>
      </c>
      <c r="I43" s="127">
        <f>VLOOKUP($B$9&amp;"-"&amp;$B43,Database!$1:$1048576,7,FALSE)</f>
        <v>3.5755478662053037</v>
      </c>
      <c r="J43" s="127">
        <f>VLOOKUP($B$9&amp;"-"&amp;$B43,Database!$1:$1048576,8,FALSE)</f>
        <v>-8.6120722798923488</v>
      </c>
      <c r="K43" s="127">
        <f>VLOOKUP($B$9&amp;"-"&amp;$B43,Database!$1:$1048576,9,FALSE)</f>
        <v>6.9204152249134951</v>
      </c>
      <c r="L43" s="112"/>
      <c r="M43" s="128">
        <f>VLOOKUP($B$9&amp;"-"&amp;$B43,Database!$1:$1048576,12,FALSE)</f>
        <v>27.032136105860115</v>
      </c>
      <c r="N43" s="128">
        <f>VLOOKUP($B$9&amp;"-"&amp;$B43,Database!$1:$1048576,13,FALSE)</f>
        <v>8.6805555555555536</v>
      </c>
      <c r="O43" s="128">
        <f>VLOOKUP($B$9&amp;"-"&amp;$B43,Database!$1:$1048576,14,FALSE)</f>
        <v>15.407407407407407</v>
      </c>
      <c r="P43" s="128">
        <f>VLOOKUP($B$9&amp;"-"&amp;$B43,Database!$1:$1048576,15,FALSE)</f>
        <v>-3.544423440453687</v>
      </c>
      <c r="Q43" s="128">
        <f>VLOOKUP($B$9&amp;"-"&amp;$B43,Database!$1:$1048576,16,FALSE)</f>
        <v>19.239474875509277</v>
      </c>
      <c r="R43" s="128">
        <f>VLOOKUP($B$9&amp;"-"&amp;$B43,Database!$1:$1048576,17,FALSE)</f>
        <v>3.1604938271604932</v>
      </c>
      <c r="S43" s="112"/>
      <c r="T43" s="128">
        <f>VLOOKUP($B$9&amp;"-"&amp;$B43,Database!$1:$1048576,18,FALSE)</f>
        <v>14.440923494794024</v>
      </c>
      <c r="U43" s="128">
        <f>VLOOKUP($B$9&amp;"-"&amp;$B43,Database!$1:$1048576,19,FALSE)</f>
        <v>16.666666666666668</v>
      </c>
      <c r="V43" s="128">
        <f>VLOOKUP($B$9&amp;"-"&amp;$B43,Database!$1:$1048576,20,FALSE)</f>
        <v>39.112720688094171</v>
      </c>
      <c r="W43" s="128">
        <f>VLOOKUP($B$9&amp;"-"&amp;$B43,Database!$1:$1048576,21,FALSE)</f>
        <v>-4.9149338374291123</v>
      </c>
      <c r="X43" s="128">
        <f>VLOOKUP($B$9&amp;"-"&amp;$B43,Database!$1:$1048576,22,FALSE)</f>
        <v>50.619834710743802</v>
      </c>
      <c r="Y43" s="128">
        <f>VLOOKUP($B$9&amp;"-"&amp;$B43,Database!$1:$1048576,23,FALSE)</f>
        <v>34.223630602082395</v>
      </c>
      <c r="Z43" s="112"/>
      <c r="AA43" s="128">
        <f>VLOOKUP($B$9&amp;"-"&amp;$B43,Database!$1:$1048576,24,FALSE)</f>
        <v>-1.7301038062283738</v>
      </c>
      <c r="AB43" s="128">
        <f>VLOOKUP($B$9&amp;"-"&amp;$B43,Database!$1:$1048576,25,FALSE)</f>
        <v>-0.52000000000000046</v>
      </c>
      <c r="AC43" s="107"/>
      <c r="AD43" s="129">
        <f>VLOOKUP($B$9&amp;"-"&amp;$B43,Database!$1:$1048576,26,FALSE)</f>
        <v>0.1276595744680851</v>
      </c>
      <c r="AE43" s="129">
        <f>VLOOKUP($B$9&amp;"-"&amp;$B43,Database!$1:$1048576,27,FALSE)</f>
        <v>0.1702127659574468</v>
      </c>
      <c r="AF43" s="129">
        <f>VLOOKUP($B$9&amp;"-"&amp;$B43,Database!$1:$1048576,28,FALSE)</f>
        <v>2.1276595744680851E-2</v>
      </c>
      <c r="AG43" s="129">
        <f>VLOOKUP($B$9&amp;"-"&amp;$B43,Database!$1:$1048576,29,FALSE)</f>
        <v>2.1276595744680851E-2</v>
      </c>
      <c r="AH43" s="129">
        <f>VLOOKUP($B$9&amp;"-"&amp;$B43,Database!$1:$1048576,30,FALSE)</f>
        <v>0</v>
      </c>
      <c r="AI43" s="129">
        <f>VLOOKUP($B$9&amp;"-"&amp;$B43,Database!$1:$1048576,31,FALSE)</f>
        <v>0</v>
      </c>
      <c r="AJ43" s="130"/>
      <c r="AK43" s="129">
        <f>VLOOKUP($B$9&amp;"-"&amp;$B43,Database!$1:$1048576,32,FALSE)</f>
        <v>0.10638297872340426</v>
      </c>
      <c r="AL43" s="129">
        <f>VLOOKUP($B$9&amp;"-"&amp;$B43,Database!$1:$1048576,33,FALSE)</f>
        <v>0.1702127659574468</v>
      </c>
      <c r="AM43" s="129">
        <f>VLOOKUP($B$9&amp;"-"&amp;$B43,Database!$1:$1048576,34,FALSE)</f>
        <v>8.5106382978723402E-2</v>
      </c>
      <c r="AN43" s="129">
        <f>VLOOKUP($B$9&amp;"-"&amp;$B43,Database!$1:$1048576,35,FALSE)</f>
        <v>2.1276595744680851E-2</v>
      </c>
      <c r="AO43" s="129">
        <f>VLOOKUP($B$9&amp;"-"&amp;$B43,Database!$1:$1048576,36,FALSE)</f>
        <v>2.1276595744680851E-2</v>
      </c>
      <c r="AP43" s="129">
        <f>VLOOKUP($B$9&amp;"-"&amp;$B43,Database!$1:$1048576,37,FALSE)</f>
        <v>0</v>
      </c>
      <c r="AQ43" s="103"/>
      <c r="AR43" s="129">
        <f>VLOOKUP($B$9&amp;"-"&amp;$B43,Database!$1:$1048576,38,FALSE)</f>
        <v>0.125</v>
      </c>
      <c r="AS43" s="129">
        <f>VLOOKUP($B$9&amp;"-"&amp;$B43,Database!$1:$1048576,39,FALSE)</f>
        <v>0.1875</v>
      </c>
      <c r="AT43" s="129">
        <f>VLOOKUP($B$9&amp;"-"&amp;$B43,Database!$1:$1048576,40,FALSE)</f>
        <v>2.0833333333333332E-2</v>
      </c>
      <c r="AU43" s="129">
        <f>VLOOKUP($B$9&amp;"-"&amp;$B43,Database!$1:$1048576,41,FALSE)</f>
        <v>0</v>
      </c>
      <c r="AV43" s="129">
        <f>VLOOKUP($B$9&amp;"-"&amp;$B43,Database!$1:$1048576,42,FALSE)</f>
        <v>0</v>
      </c>
      <c r="AW43" s="129">
        <f>VLOOKUP($B$9&amp;"-"&amp;$B43,Database!$1:$1048576,43,FALSE)</f>
        <v>0</v>
      </c>
      <c r="AX43" s="103"/>
      <c r="AY43" s="129">
        <f>VLOOKUP($B$9&amp;"-"&amp;$B43,Database!$1:$1048576,44,FALSE)</f>
        <v>8.5106382978723402E-2</v>
      </c>
      <c r="AZ43" s="129">
        <f>VLOOKUP($B$9&amp;"-"&amp;$B43,Database!$1:$1048576,45,FALSE)</f>
        <v>0.27659574468085107</v>
      </c>
      <c r="BA43" s="129">
        <f>VLOOKUP($B$9&amp;"-"&amp;$B43,Database!$1:$1048576,46,FALSE)</f>
        <v>2.1276595744680851E-2</v>
      </c>
      <c r="BB43" s="129">
        <f>VLOOKUP($B$9&amp;"-"&amp;$B43,Database!$1:$1048576,47,FALSE)</f>
        <v>0</v>
      </c>
      <c r="BC43" s="129">
        <f>VLOOKUP($B$9&amp;"-"&amp;$B43,Database!$1:$1048576,48,FALSE)</f>
        <v>0</v>
      </c>
      <c r="BD43" s="129">
        <f>VLOOKUP($B$9&amp;"-"&amp;$B43,Database!$1:$1048576,49,FALSE)</f>
        <v>0</v>
      </c>
      <c r="BE43" s="130"/>
      <c r="BF43" s="129">
        <f>VLOOKUP($B$9&amp;"-"&amp;$B43,Database!$1:$1048576,50,FALSE)</f>
        <v>0.10638297872340426</v>
      </c>
      <c r="BG43" s="129">
        <f>VLOOKUP($B$9&amp;"-"&amp;$B43,Database!$1:$1048576,51,FALSE)</f>
        <v>0.1702127659574468</v>
      </c>
      <c r="BH43" s="129">
        <f>VLOOKUP($B$9&amp;"-"&amp;$B43,Database!$1:$1048576,52,FALSE)</f>
        <v>4.2553191489361701E-2</v>
      </c>
      <c r="BI43" s="129">
        <f>VLOOKUP($B$9&amp;"-"&amp;$B43,Database!$1:$1048576,53,FALSE)</f>
        <v>0</v>
      </c>
      <c r="BJ43" s="129">
        <f>VLOOKUP($B$9&amp;"-"&amp;$B43,Database!$1:$1048576,54,FALSE)</f>
        <v>0</v>
      </c>
      <c r="BK43" s="129">
        <f>VLOOKUP($B$9&amp;"-"&amp;$B43,Database!$1:$1048576,55,FALSE)</f>
        <v>0</v>
      </c>
    </row>
    <row r="44" spans="2:63">
      <c r="B44" s="124">
        <v>43891</v>
      </c>
      <c r="D44" s="125">
        <f>VLOOKUP($B$9&amp;"-"&amp;$B44,Database!$1:$1048576,10,FALSE)</f>
        <v>60.454100559397844</v>
      </c>
      <c r="E44" s="84"/>
      <c r="F44" s="127">
        <f>VLOOKUP($B$9&amp;"-"&amp;$B44,Database!$1:$1048576,4,FALSE)</f>
        <v>-27.428571428571431</v>
      </c>
      <c r="G44" s="127">
        <f>VLOOKUP($B$9&amp;"-"&amp;$B44,Database!$1:$1048576,5,FALSE)</f>
        <v>-13.224489795918368</v>
      </c>
      <c r="H44" s="127">
        <f>VLOOKUP($B$9&amp;"-"&amp;$B44,Database!$1:$1048576,6,FALSE)</f>
        <v>-80.816326530612244</v>
      </c>
      <c r="I44" s="127">
        <f>VLOOKUP($B$9&amp;"-"&amp;$B44,Database!$1:$1048576,7,FALSE)</f>
        <v>-73.142857142857139</v>
      </c>
      <c r="J44" s="127">
        <f>VLOOKUP($B$9&amp;"-"&amp;$B44,Database!$1:$1048576,8,FALSE)</f>
        <v>-55.183673469387763</v>
      </c>
      <c r="K44" s="127">
        <f>VLOOKUP($B$9&amp;"-"&amp;$B44,Database!$1:$1048576,9,FALSE)</f>
        <v>-10.999999999999998</v>
      </c>
      <c r="L44" s="112"/>
      <c r="M44" s="128">
        <f>VLOOKUP($B$9&amp;"-"&amp;$B44,Database!$1:$1048576,12,FALSE)</f>
        <v>-20.293847566574836</v>
      </c>
      <c r="N44" s="128">
        <f>VLOOKUP($B$9&amp;"-"&amp;$B44,Database!$1:$1048576,13,FALSE)</f>
        <v>-41.538461538461547</v>
      </c>
      <c r="O44" s="128">
        <f>VLOOKUP($B$9&amp;"-"&amp;$B44,Database!$1:$1048576,14,FALSE)</f>
        <v>-21.585798816568047</v>
      </c>
      <c r="P44" s="128">
        <f>VLOOKUP($B$9&amp;"-"&amp;$B44,Database!$1:$1048576,15,FALSE)</f>
        <v>-66.85032139577595</v>
      </c>
      <c r="Q44" s="128">
        <f>VLOOKUP($B$9&amp;"-"&amp;$B44,Database!$1:$1048576,16,FALSE)</f>
        <v>-16.402366863905328</v>
      </c>
      <c r="R44" s="128">
        <f>VLOOKUP($B$9&amp;"-"&amp;$B44,Database!$1:$1048576,17,FALSE)</f>
        <v>-93.939393939393938</v>
      </c>
      <c r="S44" s="112"/>
      <c r="T44" s="128">
        <f>VLOOKUP($B$9&amp;"-"&amp;$B44,Database!$1:$1048576,18,FALSE)</f>
        <v>-5.6436441816715943</v>
      </c>
      <c r="U44" s="128">
        <f>VLOOKUP($B$9&amp;"-"&amp;$B44,Database!$1:$1048576,19,FALSE)</f>
        <v>-0.8056640625</v>
      </c>
      <c r="V44" s="128">
        <f>VLOOKUP($B$9&amp;"-"&amp;$B44,Database!$1:$1048576,20,FALSE)</f>
        <v>-0.88449531737773224</v>
      </c>
      <c r="W44" s="128">
        <f>VLOOKUP($B$9&amp;"-"&amp;$B44,Database!$1:$1048576,21,FALSE)</f>
        <v>-9.5857988165680474</v>
      </c>
      <c r="X44" s="128">
        <f>VLOOKUP($B$9&amp;"-"&amp;$B44,Database!$1:$1048576,22,FALSE)</f>
        <v>0.88685837140553703</v>
      </c>
      <c r="Y44" s="128">
        <f>VLOOKUP($B$9&amp;"-"&amp;$B44,Database!$1:$1048576,23,FALSE)</f>
        <v>-10.603550295857989</v>
      </c>
      <c r="Z44" s="112"/>
      <c r="AA44" s="128">
        <f>VLOOKUP($B$9&amp;"-"&amp;$B44,Database!$1:$1048576,24,FALSE)</f>
        <v>9.848484848484846</v>
      </c>
      <c r="AB44" s="128">
        <f>VLOOKUP($B$9&amp;"-"&amp;$B44,Database!$1:$1048576,25,FALSE)</f>
        <v>17.355371900826444</v>
      </c>
      <c r="AC44" s="107"/>
      <c r="AD44" s="129">
        <f>VLOOKUP($B$9&amp;"-"&amp;$B44,Database!$1:$1048576,26,FALSE)</f>
        <v>9.2307692307692313E-2</v>
      </c>
      <c r="AE44" s="129">
        <f>VLOOKUP($B$9&amp;"-"&amp;$B44,Database!$1:$1048576,27,FALSE)</f>
        <v>0.15384615384615385</v>
      </c>
      <c r="AF44" s="129">
        <f>VLOOKUP($B$9&amp;"-"&amp;$B44,Database!$1:$1048576,28,FALSE)</f>
        <v>1.5384615384615385E-2</v>
      </c>
      <c r="AG44" s="129">
        <f>VLOOKUP($B$9&amp;"-"&amp;$B44,Database!$1:$1048576,29,FALSE)</f>
        <v>0</v>
      </c>
      <c r="AH44" s="129">
        <f>VLOOKUP($B$9&amp;"-"&amp;$B44,Database!$1:$1048576,30,FALSE)</f>
        <v>1.5384615384615385E-2</v>
      </c>
      <c r="AI44" s="129">
        <f>VLOOKUP($B$9&amp;"-"&amp;$B44,Database!$1:$1048576,31,FALSE)</f>
        <v>0</v>
      </c>
      <c r="AJ44" s="130"/>
      <c r="AK44" s="129">
        <f>VLOOKUP($B$9&amp;"-"&amp;$B44,Database!$1:$1048576,32,FALSE)</f>
        <v>7.6923076923076927E-2</v>
      </c>
      <c r="AL44" s="129">
        <f>VLOOKUP($B$9&amp;"-"&amp;$B44,Database!$1:$1048576,33,FALSE)</f>
        <v>0.1076923076923077</v>
      </c>
      <c r="AM44" s="129">
        <f>VLOOKUP($B$9&amp;"-"&amp;$B44,Database!$1:$1048576,34,FALSE)</f>
        <v>7.6923076923076927E-2</v>
      </c>
      <c r="AN44" s="129">
        <f>VLOOKUP($B$9&amp;"-"&amp;$B44,Database!$1:$1048576,35,FALSE)</f>
        <v>3.0769230769230771E-2</v>
      </c>
      <c r="AO44" s="129">
        <f>VLOOKUP($B$9&amp;"-"&amp;$B44,Database!$1:$1048576,36,FALSE)</f>
        <v>1.5384615384615385E-2</v>
      </c>
      <c r="AP44" s="129">
        <f>VLOOKUP($B$9&amp;"-"&amp;$B44,Database!$1:$1048576,37,FALSE)</f>
        <v>1.5384615384615385E-2</v>
      </c>
      <c r="AQ44" s="103"/>
      <c r="AR44" s="129">
        <f>VLOOKUP($B$9&amp;"-"&amp;$B44,Database!$1:$1048576,38,FALSE)</f>
        <v>7.575757575757576E-2</v>
      </c>
      <c r="AS44" s="129">
        <f>VLOOKUP($B$9&amp;"-"&amp;$B44,Database!$1:$1048576,39,FALSE)</f>
        <v>0.10606060606060606</v>
      </c>
      <c r="AT44" s="129">
        <f>VLOOKUP($B$9&amp;"-"&amp;$B44,Database!$1:$1048576,40,FALSE)</f>
        <v>4.5454545454545456E-2</v>
      </c>
      <c r="AU44" s="129">
        <f>VLOOKUP($B$9&amp;"-"&amp;$B44,Database!$1:$1048576,41,FALSE)</f>
        <v>1.5151515151515152E-2</v>
      </c>
      <c r="AV44" s="129">
        <f>VLOOKUP($B$9&amp;"-"&amp;$B44,Database!$1:$1048576,42,FALSE)</f>
        <v>1.5151515151515152E-2</v>
      </c>
      <c r="AW44" s="129">
        <f>VLOOKUP($B$9&amp;"-"&amp;$B44,Database!$1:$1048576,43,FALSE)</f>
        <v>0</v>
      </c>
      <c r="AX44" s="103"/>
      <c r="AY44" s="129">
        <f>VLOOKUP($B$9&amp;"-"&amp;$B44,Database!$1:$1048576,44,FALSE)</f>
        <v>9.375E-2</v>
      </c>
      <c r="AZ44" s="129">
        <f>VLOOKUP($B$9&amp;"-"&amp;$B44,Database!$1:$1048576,45,FALSE)</f>
        <v>0.109375</v>
      </c>
      <c r="BA44" s="129">
        <f>VLOOKUP($B$9&amp;"-"&amp;$B44,Database!$1:$1048576,46,FALSE)</f>
        <v>6.25E-2</v>
      </c>
      <c r="BB44" s="129">
        <f>VLOOKUP($B$9&amp;"-"&amp;$B44,Database!$1:$1048576,47,FALSE)</f>
        <v>0</v>
      </c>
      <c r="BC44" s="129">
        <f>VLOOKUP($B$9&amp;"-"&amp;$B44,Database!$1:$1048576,48,FALSE)</f>
        <v>4.6875E-2</v>
      </c>
      <c r="BD44" s="129">
        <f>VLOOKUP($B$9&amp;"-"&amp;$B44,Database!$1:$1048576,49,FALSE)</f>
        <v>1.5625E-2</v>
      </c>
      <c r="BE44" s="130"/>
      <c r="BF44" s="129">
        <f>VLOOKUP($B$9&amp;"-"&amp;$B44,Database!$1:$1048576,50,FALSE)</f>
        <v>7.6923076923076927E-2</v>
      </c>
      <c r="BG44" s="129">
        <f>VLOOKUP($B$9&amp;"-"&amp;$B44,Database!$1:$1048576,51,FALSE)</f>
        <v>0.1076923076923077</v>
      </c>
      <c r="BH44" s="129">
        <f>VLOOKUP($B$9&amp;"-"&amp;$B44,Database!$1:$1048576,52,FALSE)</f>
        <v>4.6153846153846156E-2</v>
      </c>
      <c r="BI44" s="129">
        <f>VLOOKUP($B$9&amp;"-"&amp;$B44,Database!$1:$1048576,53,FALSE)</f>
        <v>0</v>
      </c>
      <c r="BJ44" s="129">
        <f>VLOOKUP($B$9&amp;"-"&amp;$B44,Database!$1:$1048576,54,FALSE)</f>
        <v>3.0769230769230771E-2</v>
      </c>
      <c r="BK44" s="129">
        <f>VLOOKUP($B$9&amp;"-"&amp;$B44,Database!$1:$1048576,55,FALSE)</f>
        <v>0</v>
      </c>
    </row>
    <row r="45" spans="2:63">
      <c r="B45" s="124">
        <v>43983</v>
      </c>
      <c r="D45" s="125">
        <f>VLOOKUP($B$9&amp;"-"&amp;$B45,Database!$1:$1048576,10,FALSE)</f>
        <v>85.979393856322645</v>
      </c>
      <c r="E45" s="84"/>
      <c r="F45" s="127">
        <f>VLOOKUP($B$9&amp;"-"&amp;$B45,Database!$1:$1048576,4,FALSE)</f>
        <v>-3.8781959207124412</v>
      </c>
      <c r="G45" s="127">
        <f>VLOOKUP($B$9&amp;"-"&amp;$B45,Database!$1:$1048576,5,FALSE)</f>
        <v>-0.83309393852341196</v>
      </c>
      <c r="H45" s="127">
        <f>VLOOKUP($B$9&amp;"-"&amp;$B45,Database!$1:$1048576,6,FALSE)</f>
        <v>-48.513674197384063</v>
      </c>
      <c r="I45" s="127">
        <f>VLOOKUP($B$9&amp;"-"&amp;$B45,Database!$1:$1048576,7,FALSE)</f>
        <v>-42.487790864694055</v>
      </c>
      <c r="J45" s="127">
        <f>VLOOKUP($B$9&amp;"-"&amp;$B45,Database!$1:$1048576,8,FALSE)</f>
        <v>-7.5802615933412616</v>
      </c>
      <c r="K45" s="127">
        <f>VLOOKUP($B$9&amp;"-"&amp;$B45,Database!$1:$1048576,9,FALSE)</f>
        <v>-8.1153388822829982</v>
      </c>
      <c r="L45" s="112"/>
      <c r="M45" s="128">
        <f>VLOOKUP($B$9&amp;"-"&amp;$B45,Database!$1:$1048576,12,FALSE)</f>
        <v>-11.444708680142689</v>
      </c>
      <c r="N45" s="128">
        <f>VLOOKUP($B$9&amp;"-"&amp;$B45,Database!$1:$1048576,13,FALSE)</f>
        <v>-59.464450600184669</v>
      </c>
      <c r="O45" s="128">
        <f>VLOOKUP($B$9&amp;"-"&amp;$B45,Database!$1:$1048576,14,FALSE)</f>
        <v>-3.1893004115226353</v>
      </c>
      <c r="P45" s="128">
        <f>VLOOKUP($B$9&amp;"-"&amp;$B45,Database!$1:$1048576,15,FALSE)</f>
        <v>-70.3125</v>
      </c>
      <c r="Q45" s="128">
        <f>VLOOKUP($B$9&amp;"-"&amp;$B45,Database!$1:$1048576,16,FALSE)</f>
        <v>-1.4030612244897953</v>
      </c>
      <c r="R45" s="128">
        <f>VLOOKUP($B$9&amp;"-"&amp;$B45,Database!$1:$1048576,17,FALSE)</f>
        <v>-64.850723299476755</v>
      </c>
      <c r="S45" s="112"/>
      <c r="T45" s="128">
        <f>VLOOKUP($B$9&amp;"-"&amp;$B45,Database!$1:$1048576,18,FALSE)</f>
        <v>13.604185903354878</v>
      </c>
      <c r="U45" s="128">
        <f>VLOOKUP($B$9&amp;"-"&amp;$B45,Database!$1:$1048576,19,FALSE)</f>
        <v>-3.8473376423514929</v>
      </c>
      <c r="V45" s="128">
        <f>VLOOKUP($B$9&amp;"-"&amp;$B45,Database!$1:$1048576,20,FALSE)</f>
        <v>17.159999999999997</v>
      </c>
      <c r="W45" s="128">
        <f>VLOOKUP($B$9&amp;"-"&amp;$B45,Database!$1:$1048576,21,FALSE)</f>
        <v>-22.92630829476682</v>
      </c>
      <c r="X45" s="128">
        <f>VLOOKUP($B$9&amp;"-"&amp;$B45,Database!$1:$1048576,22,FALSE)</f>
        <v>10.983727810650889</v>
      </c>
      <c r="Y45" s="128">
        <f>VLOOKUP($B$9&amp;"-"&amp;$B45,Database!$1:$1048576,23,FALSE)</f>
        <v>-17.219387755102041</v>
      </c>
      <c r="Z45" s="112"/>
      <c r="AA45" s="128">
        <f>VLOOKUP($B$9&amp;"-"&amp;$B45,Database!$1:$1048576,24,FALSE)</f>
        <v>8.1652892561983457</v>
      </c>
      <c r="AB45" s="128">
        <f>VLOOKUP($B$9&amp;"-"&amp;$B45,Database!$1:$1048576,25,FALSE)</f>
        <v>14.636479591836732</v>
      </c>
      <c r="AC45" s="107"/>
      <c r="AD45" s="129">
        <f>VLOOKUP($B$9&amp;"-"&amp;$B45,Database!$1:$1048576,26,FALSE)</f>
        <v>0.10526315789473684</v>
      </c>
      <c r="AE45" s="129">
        <f>VLOOKUP($B$9&amp;"-"&amp;$B45,Database!$1:$1048576,27,FALSE)</f>
        <v>0.10526315789473684</v>
      </c>
      <c r="AF45" s="129">
        <f>VLOOKUP($B$9&amp;"-"&amp;$B45,Database!$1:$1048576,28,FALSE)</f>
        <v>5.2631578947368418E-2</v>
      </c>
      <c r="AG45" s="129">
        <f>VLOOKUP($B$9&amp;"-"&amp;$B45,Database!$1:$1048576,29,FALSE)</f>
        <v>1.7543859649122806E-2</v>
      </c>
      <c r="AH45" s="129">
        <f>VLOOKUP($B$9&amp;"-"&amp;$B45,Database!$1:$1048576,30,FALSE)</f>
        <v>0</v>
      </c>
      <c r="AI45" s="129">
        <f>VLOOKUP($B$9&amp;"-"&amp;$B45,Database!$1:$1048576,31,FALSE)</f>
        <v>0</v>
      </c>
      <c r="AJ45" s="130"/>
      <c r="AK45" s="129">
        <f>VLOOKUP($B$9&amp;"-"&amp;$B45,Database!$1:$1048576,32,FALSE)</f>
        <v>0.19642857142857142</v>
      </c>
      <c r="AL45" s="129">
        <f>VLOOKUP($B$9&amp;"-"&amp;$B45,Database!$1:$1048576,33,FALSE)</f>
        <v>0.125</v>
      </c>
      <c r="AM45" s="129">
        <f>VLOOKUP($B$9&amp;"-"&amp;$B45,Database!$1:$1048576,34,FALSE)</f>
        <v>3.5714285714285712E-2</v>
      </c>
      <c r="AN45" s="129">
        <f>VLOOKUP($B$9&amp;"-"&amp;$B45,Database!$1:$1048576,35,FALSE)</f>
        <v>3.5714285714285712E-2</v>
      </c>
      <c r="AO45" s="129">
        <f>VLOOKUP($B$9&amp;"-"&amp;$B45,Database!$1:$1048576,36,FALSE)</f>
        <v>1.7857142857142856E-2</v>
      </c>
      <c r="AP45" s="129">
        <f>VLOOKUP($B$9&amp;"-"&amp;$B45,Database!$1:$1048576,37,FALSE)</f>
        <v>0</v>
      </c>
      <c r="AQ45" s="103"/>
      <c r="AR45" s="129">
        <f>VLOOKUP($B$9&amp;"-"&amp;$B45,Database!$1:$1048576,38,FALSE)</f>
        <v>0.14285714285714285</v>
      </c>
      <c r="AS45" s="129">
        <f>VLOOKUP($B$9&amp;"-"&amp;$B45,Database!$1:$1048576,39,FALSE)</f>
        <v>0.125</v>
      </c>
      <c r="AT45" s="129">
        <f>VLOOKUP($B$9&amp;"-"&amp;$B45,Database!$1:$1048576,40,FALSE)</f>
        <v>3.5714285714285712E-2</v>
      </c>
      <c r="AU45" s="129">
        <f>VLOOKUP($B$9&amp;"-"&amp;$B45,Database!$1:$1048576,41,FALSE)</f>
        <v>1.7857142857142856E-2</v>
      </c>
      <c r="AV45" s="129">
        <f>VLOOKUP($B$9&amp;"-"&amp;$B45,Database!$1:$1048576,42,FALSE)</f>
        <v>0</v>
      </c>
      <c r="AW45" s="129">
        <f>VLOOKUP($B$9&amp;"-"&amp;$B45,Database!$1:$1048576,43,FALSE)</f>
        <v>0</v>
      </c>
      <c r="AX45" s="103"/>
      <c r="AY45" s="129">
        <f>VLOOKUP($B$9&amp;"-"&amp;$B45,Database!$1:$1048576,44,FALSE)</f>
        <v>0.21818181818181817</v>
      </c>
      <c r="AZ45" s="129">
        <f>VLOOKUP($B$9&amp;"-"&amp;$B45,Database!$1:$1048576,45,FALSE)</f>
        <v>7.2727272727272724E-2</v>
      </c>
      <c r="BA45" s="129">
        <f>VLOOKUP($B$9&amp;"-"&amp;$B45,Database!$1:$1048576,46,FALSE)</f>
        <v>5.4545454545454543E-2</v>
      </c>
      <c r="BB45" s="129">
        <f>VLOOKUP($B$9&amp;"-"&amp;$B45,Database!$1:$1048576,47,FALSE)</f>
        <v>1.8181818181818181E-2</v>
      </c>
      <c r="BC45" s="129">
        <f>VLOOKUP($B$9&amp;"-"&amp;$B45,Database!$1:$1048576,48,FALSE)</f>
        <v>0</v>
      </c>
      <c r="BD45" s="129">
        <f>VLOOKUP($B$9&amp;"-"&amp;$B45,Database!$1:$1048576,49,FALSE)</f>
        <v>0</v>
      </c>
      <c r="BE45" s="130"/>
      <c r="BF45" s="129">
        <f>VLOOKUP($B$9&amp;"-"&amp;$B45,Database!$1:$1048576,50,FALSE)</f>
        <v>0.16071428571428573</v>
      </c>
      <c r="BG45" s="129">
        <f>VLOOKUP($B$9&amp;"-"&amp;$B45,Database!$1:$1048576,51,FALSE)</f>
        <v>8.9285714285714288E-2</v>
      </c>
      <c r="BH45" s="129">
        <f>VLOOKUP($B$9&amp;"-"&amp;$B45,Database!$1:$1048576,52,FALSE)</f>
        <v>1.7857142857142856E-2</v>
      </c>
      <c r="BI45" s="129">
        <f>VLOOKUP($B$9&amp;"-"&amp;$B45,Database!$1:$1048576,53,FALSE)</f>
        <v>1.7857142857142856E-2</v>
      </c>
      <c r="BJ45" s="129">
        <f>VLOOKUP($B$9&amp;"-"&amp;$B45,Database!$1:$1048576,54,FALSE)</f>
        <v>0</v>
      </c>
      <c r="BK45" s="129">
        <f>VLOOKUP($B$9&amp;"-"&amp;$B45,Database!$1:$1048576,55,FALSE)</f>
        <v>0</v>
      </c>
    </row>
    <row r="46" spans="2:63">
      <c r="B46" s="124">
        <v>44075</v>
      </c>
      <c r="D46" s="125">
        <f>VLOOKUP($B$9&amp;"-"&amp;$B46,Database!$1:$1048576,10,FALSE)</f>
        <v>97.637197191341471</v>
      </c>
      <c r="E46" s="84"/>
      <c r="F46" s="127">
        <f>VLOOKUP($B$9&amp;"-"&amp;$B46,Database!$1:$1048576,4,FALSE)</f>
        <v>3.6213017751479288</v>
      </c>
      <c r="G46" s="127">
        <f>VLOOKUP($B$9&amp;"-"&amp;$B46,Database!$1:$1048576,5,FALSE)</f>
        <v>3.5400390625</v>
      </c>
      <c r="H46" s="127">
        <f>VLOOKUP($B$9&amp;"-"&amp;$B46,Database!$1:$1048576,6,FALSE)</f>
        <v>-42.414201183431963</v>
      </c>
      <c r="I46" s="127">
        <f>VLOOKUP($B$9&amp;"-"&amp;$B46,Database!$1:$1048576,7,FALSE)</f>
        <v>-16.68639053254438</v>
      </c>
      <c r="J46" s="127">
        <f>VLOOKUP($B$9&amp;"-"&amp;$B46,Database!$1:$1048576,8,FALSE)</f>
        <v>-11.111111111111112</v>
      </c>
      <c r="K46" s="127">
        <f>VLOOKUP($B$9&amp;"-"&amp;$B46,Database!$1:$1048576,9,FALSE)</f>
        <v>-1.7988165680473371</v>
      </c>
      <c r="L46" s="112"/>
      <c r="M46" s="128">
        <f>VLOOKUP($B$9&amp;"-"&amp;$B46,Database!$1:$1048576,12,FALSE)</f>
        <v>7.0295857988165675</v>
      </c>
      <c r="N46" s="128">
        <f>VLOOKUP($B$9&amp;"-"&amp;$B46,Database!$1:$1048576,13,FALSE)</f>
        <v>-45.609467455621299</v>
      </c>
      <c r="O46" s="128">
        <f>VLOOKUP($B$9&amp;"-"&amp;$B46,Database!$1:$1048576,14,FALSE)</f>
        <v>9.9365234375</v>
      </c>
      <c r="P46" s="128">
        <f>VLOOKUP($B$9&amp;"-"&amp;$B46,Database!$1:$1048576,15,FALSE)</f>
        <v>-37.5</v>
      </c>
      <c r="Q46" s="128">
        <f>VLOOKUP($B$9&amp;"-"&amp;$B46,Database!$1:$1048576,16,FALSE)</f>
        <v>-3.7460978147762747</v>
      </c>
      <c r="R46" s="128">
        <f>VLOOKUP($B$9&amp;"-"&amp;$B46,Database!$1:$1048576,17,FALSE)</f>
        <v>-54.437869822485204</v>
      </c>
      <c r="S46" s="112"/>
      <c r="T46" s="128">
        <f>VLOOKUP($B$9&amp;"-"&amp;$B46,Database!$1:$1048576,18,FALSE)</f>
        <v>38.5986328125</v>
      </c>
      <c r="U46" s="128">
        <f>VLOOKUP($B$9&amp;"-"&amp;$B46,Database!$1:$1048576,19,FALSE)</f>
        <v>-1.5117157974300828</v>
      </c>
      <c r="V46" s="128">
        <f>VLOOKUP($B$9&amp;"-"&amp;$B46,Database!$1:$1048576,20,FALSE)</f>
        <v>28.240190249702739</v>
      </c>
      <c r="W46" s="128">
        <f>VLOOKUP($B$9&amp;"-"&amp;$B46,Database!$1:$1048576,21,FALSE)</f>
        <v>-8.3848427841977973</v>
      </c>
      <c r="X46" s="128">
        <f>VLOOKUP($B$9&amp;"-"&amp;$B46,Database!$1:$1048576,22,FALSE)</f>
        <v>13.444412525136453</v>
      </c>
      <c r="Y46" s="128">
        <f>VLOOKUP($B$9&amp;"-"&amp;$B46,Database!$1:$1048576,23,FALSE)</f>
        <v>-11.791383219954646</v>
      </c>
      <c r="Z46" s="112"/>
      <c r="AA46" s="128">
        <f>VLOOKUP($B$9&amp;"-"&amp;$B46,Database!$1:$1048576,24,FALSE)</f>
        <v>3.8699274388605209</v>
      </c>
      <c r="AB46" s="128">
        <f>VLOOKUP($B$9&amp;"-"&amp;$B46,Database!$1:$1048576,25,FALSE)</f>
        <v>10.483870967741936</v>
      </c>
      <c r="AC46" s="107"/>
      <c r="AD46" s="129">
        <f>VLOOKUP($B$9&amp;"-"&amp;$B46,Database!$1:$1048576,26,FALSE)</f>
        <v>0.13333333333333333</v>
      </c>
      <c r="AE46" s="129">
        <f>VLOOKUP($B$9&amp;"-"&amp;$B46,Database!$1:$1048576,27,FALSE)</f>
        <v>8.3333333333333329E-2</v>
      </c>
      <c r="AF46" s="129">
        <f>VLOOKUP($B$9&amp;"-"&amp;$B46,Database!$1:$1048576,28,FALSE)</f>
        <v>1.6666666666666666E-2</v>
      </c>
      <c r="AG46" s="129">
        <f>VLOOKUP($B$9&amp;"-"&amp;$B46,Database!$1:$1048576,29,FALSE)</f>
        <v>0</v>
      </c>
      <c r="AH46" s="129">
        <f>VLOOKUP($B$9&amp;"-"&amp;$B46,Database!$1:$1048576,30,FALSE)</f>
        <v>0</v>
      </c>
      <c r="AI46" s="129">
        <f>VLOOKUP($B$9&amp;"-"&amp;$B46,Database!$1:$1048576,31,FALSE)</f>
        <v>0</v>
      </c>
      <c r="AJ46" s="130"/>
      <c r="AK46" s="129">
        <f>VLOOKUP($B$9&amp;"-"&amp;$B46,Database!$1:$1048576,32,FALSE)</f>
        <v>0.16393442622950818</v>
      </c>
      <c r="AL46" s="129">
        <f>VLOOKUP($B$9&amp;"-"&amp;$B46,Database!$1:$1048576,33,FALSE)</f>
        <v>3.2786885245901641E-2</v>
      </c>
      <c r="AM46" s="129">
        <f>VLOOKUP($B$9&amp;"-"&amp;$B46,Database!$1:$1048576,34,FALSE)</f>
        <v>0.11475409836065574</v>
      </c>
      <c r="AN46" s="129">
        <f>VLOOKUP($B$9&amp;"-"&amp;$B46,Database!$1:$1048576,35,FALSE)</f>
        <v>8.1967213114754092E-2</v>
      </c>
      <c r="AO46" s="129">
        <f>VLOOKUP($B$9&amp;"-"&amp;$B46,Database!$1:$1048576,36,FALSE)</f>
        <v>1.6393442622950821E-2</v>
      </c>
      <c r="AP46" s="129">
        <f>VLOOKUP($B$9&amp;"-"&amp;$B46,Database!$1:$1048576,37,FALSE)</f>
        <v>0</v>
      </c>
      <c r="AQ46" s="103"/>
      <c r="AR46" s="129">
        <f>VLOOKUP($B$9&amp;"-"&amp;$B46,Database!$1:$1048576,38,FALSE)</f>
        <v>0.16666666666666666</v>
      </c>
      <c r="AS46" s="129">
        <f>VLOOKUP($B$9&amp;"-"&amp;$B46,Database!$1:$1048576,39,FALSE)</f>
        <v>6.6666666666666666E-2</v>
      </c>
      <c r="AT46" s="129">
        <f>VLOOKUP($B$9&amp;"-"&amp;$B46,Database!$1:$1048576,40,FALSE)</f>
        <v>8.3333333333333329E-2</v>
      </c>
      <c r="AU46" s="129">
        <f>VLOOKUP($B$9&amp;"-"&amp;$B46,Database!$1:$1048576,41,FALSE)</f>
        <v>0</v>
      </c>
      <c r="AV46" s="129">
        <f>VLOOKUP($B$9&amp;"-"&amp;$B46,Database!$1:$1048576,42,FALSE)</f>
        <v>0</v>
      </c>
      <c r="AW46" s="129">
        <f>VLOOKUP($B$9&amp;"-"&amp;$B46,Database!$1:$1048576,43,FALSE)</f>
        <v>0</v>
      </c>
      <c r="AX46" s="103"/>
      <c r="AY46" s="129">
        <f>VLOOKUP($B$9&amp;"-"&amp;$B46,Database!$1:$1048576,44,FALSE)</f>
        <v>0.15</v>
      </c>
      <c r="AZ46" s="129">
        <f>VLOOKUP($B$9&amp;"-"&amp;$B46,Database!$1:$1048576,45,FALSE)</f>
        <v>6.6666666666666666E-2</v>
      </c>
      <c r="BA46" s="129">
        <f>VLOOKUP($B$9&amp;"-"&amp;$B46,Database!$1:$1048576,46,FALSE)</f>
        <v>0.11666666666666667</v>
      </c>
      <c r="BB46" s="129">
        <f>VLOOKUP($B$9&amp;"-"&amp;$B46,Database!$1:$1048576,47,FALSE)</f>
        <v>1.6666666666666666E-2</v>
      </c>
      <c r="BC46" s="129">
        <f>VLOOKUP($B$9&amp;"-"&amp;$B46,Database!$1:$1048576,48,FALSE)</f>
        <v>0</v>
      </c>
      <c r="BD46" s="129">
        <f>VLOOKUP($B$9&amp;"-"&amp;$B46,Database!$1:$1048576,49,FALSE)</f>
        <v>1.6666666666666666E-2</v>
      </c>
      <c r="BE46" s="130"/>
      <c r="BF46" s="129">
        <f>VLOOKUP($B$9&amp;"-"&amp;$B46,Database!$1:$1048576,50,FALSE)</f>
        <v>0.13333333333333333</v>
      </c>
      <c r="BG46" s="129">
        <f>VLOOKUP($B$9&amp;"-"&amp;$B46,Database!$1:$1048576,51,FALSE)</f>
        <v>1.6666666666666666E-2</v>
      </c>
      <c r="BH46" s="129">
        <f>VLOOKUP($B$9&amp;"-"&amp;$B46,Database!$1:$1048576,52,FALSE)</f>
        <v>3.3333333333333333E-2</v>
      </c>
      <c r="BI46" s="129">
        <f>VLOOKUP($B$9&amp;"-"&amp;$B46,Database!$1:$1048576,53,FALSE)</f>
        <v>1.6666666666666666E-2</v>
      </c>
      <c r="BJ46" s="129">
        <f>VLOOKUP($B$9&amp;"-"&amp;$B46,Database!$1:$1048576,54,FALSE)</f>
        <v>0</v>
      </c>
      <c r="BK46" s="129">
        <f>VLOOKUP($B$9&amp;"-"&amp;$B46,Database!$1:$1048576,55,FALSE)</f>
        <v>0</v>
      </c>
    </row>
    <row r="47" spans="2:63">
      <c r="B47" s="124">
        <v>44166</v>
      </c>
      <c r="D47" s="125">
        <f>VLOOKUP($B$9&amp;"-"&amp;$B47,Database!$1:$1048576,10,FALSE)</f>
        <v>128.4422683968312</v>
      </c>
      <c r="E47" s="84"/>
      <c r="F47" s="127">
        <f>VLOOKUP($B$9&amp;"-"&amp;$B47,Database!$1:$1048576,4,FALSE)</f>
        <v>44.174579985390793</v>
      </c>
      <c r="G47" s="127">
        <f>VLOOKUP($B$9&amp;"-"&amp;$B47,Database!$1:$1048576,5,FALSE)</f>
        <v>19.229364499634769</v>
      </c>
      <c r="H47" s="127">
        <f>VLOOKUP($B$9&amp;"-"&amp;$B47,Database!$1:$1048576,6,FALSE)</f>
        <v>12.27173119065011</v>
      </c>
      <c r="I47" s="127">
        <f>VLOOKUP($B$9&amp;"-"&amp;$B47,Database!$1:$1048576,7,FALSE)</f>
        <v>16.453615777940101</v>
      </c>
      <c r="J47" s="127">
        <f>VLOOKUP($B$9&amp;"-"&amp;$B47,Database!$1:$1048576,8,FALSE)</f>
        <v>-2.1365960555149743</v>
      </c>
      <c r="K47" s="127">
        <f>VLOOKUP($B$9&amp;"-"&amp;$B47,Database!$1:$1048576,9,FALSE)</f>
        <v>3.1828703703703707</v>
      </c>
      <c r="L47" s="112"/>
      <c r="M47" s="128">
        <f>VLOOKUP($B$9&amp;"-"&amp;$B47,Database!$1:$1048576,12,FALSE)</f>
        <v>38.888888888888893</v>
      </c>
      <c r="N47" s="128">
        <f>VLOOKUP($B$9&amp;"-"&amp;$B47,Database!$1:$1048576,13,FALSE)</f>
        <v>-27.546296296296291</v>
      </c>
      <c r="O47" s="128">
        <f>VLOOKUP($B$9&amp;"-"&amp;$B47,Database!$1:$1048576,14,FALSE)</f>
        <v>5.4820415879017013</v>
      </c>
      <c r="P47" s="128">
        <f>VLOOKUP($B$9&amp;"-"&amp;$B47,Database!$1:$1048576,15,FALSE)</f>
        <v>-33.417349296366311</v>
      </c>
      <c r="Q47" s="128">
        <f>VLOOKUP($B$9&amp;"-"&amp;$B47,Database!$1:$1048576,16,FALSE)</f>
        <v>1.4081632653061231</v>
      </c>
      <c r="R47" s="128">
        <f>VLOOKUP($B$9&amp;"-"&amp;$B47,Database!$1:$1048576,17,FALSE)</f>
        <v>-49.08632640201639</v>
      </c>
      <c r="S47" s="112"/>
      <c r="T47" s="128">
        <f>VLOOKUP($B$9&amp;"-"&amp;$B47,Database!$1:$1048576,18,FALSE)</f>
        <v>52.017264027021952</v>
      </c>
      <c r="U47" s="128">
        <f>VLOOKUP($B$9&amp;"-"&amp;$B47,Database!$1:$1048576,19,FALSE)</f>
        <v>0</v>
      </c>
      <c r="V47" s="128">
        <f>VLOOKUP($B$9&amp;"-"&amp;$B47,Database!$1:$1048576,20,FALSE)</f>
        <v>27.07692307692308</v>
      </c>
      <c r="W47" s="128">
        <f>VLOOKUP($B$9&amp;"-"&amp;$B47,Database!$1:$1048576,21,FALSE)</f>
        <v>-9.6020761245674766</v>
      </c>
      <c r="X47" s="128">
        <f>VLOOKUP($B$9&amp;"-"&amp;$B47,Database!$1:$1048576,22,FALSE)</f>
        <v>26.086956521739133</v>
      </c>
      <c r="Y47" s="128">
        <f>VLOOKUP($B$9&amp;"-"&amp;$B47,Database!$1:$1048576,23,FALSE)</f>
        <v>-6.2374693695700589</v>
      </c>
      <c r="Z47" s="112"/>
      <c r="AA47" s="128">
        <f>VLOOKUP($B$9&amp;"-"&amp;$B47,Database!$1:$1048576,24,FALSE)</f>
        <v>2.856576076175362</v>
      </c>
      <c r="AB47" s="128">
        <f>VLOOKUP($B$9&amp;"-"&amp;$B47,Database!$1:$1048576,25,FALSE)</f>
        <v>5.9313628248363415</v>
      </c>
      <c r="AC47" s="107"/>
      <c r="AD47" s="129">
        <f>VLOOKUP($B$9&amp;"-"&amp;$B47,Database!$1:$1048576,26,FALSE)</f>
        <v>0.13043478260869565</v>
      </c>
      <c r="AE47" s="129">
        <f>VLOOKUP($B$9&amp;"-"&amp;$B47,Database!$1:$1048576,27,FALSE)</f>
        <v>0.10144927536231885</v>
      </c>
      <c r="AF47" s="129">
        <f>VLOOKUP($B$9&amp;"-"&amp;$B47,Database!$1:$1048576,28,FALSE)</f>
        <v>4.3478260869565216E-2</v>
      </c>
      <c r="AG47" s="129">
        <f>VLOOKUP($B$9&amp;"-"&amp;$B47,Database!$1:$1048576,29,FALSE)</f>
        <v>0</v>
      </c>
      <c r="AH47" s="129">
        <f>VLOOKUP($B$9&amp;"-"&amp;$B47,Database!$1:$1048576,30,FALSE)</f>
        <v>0</v>
      </c>
      <c r="AI47" s="129">
        <f>VLOOKUP($B$9&amp;"-"&amp;$B47,Database!$1:$1048576,31,FALSE)</f>
        <v>0</v>
      </c>
      <c r="AJ47" s="130"/>
      <c r="AK47" s="129">
        <f>VLOOKUP($B$9&amp;"-"&amp;$B47,Database!$1:$1048576,32,FALSE)</f>
        <v>0.14492753623188406</v>
      </c>
      <c r="AL47" s="129">
        <f>VLOOKUP($B$9&amp;"-"&amp;$B47,Database!$1:$1048576,33,FALSE)</f>
        <v>8.6956521739130432E-2</v>
      </c>
      <c r="AM47" s="129">
        <f>VLOOKUP($B$9&amp;"-"&amp;$B47,Database!$1:$1048576,34,FALSE)</f>
        <v>4.3478260869565216E-2</v>
      </c>
      <c r="AN47" s="129">
        <f>VLOOKUP($B$9&amp;"-"&amp;$B47,Database!$1:$1048576,35,FALSE)</f>
        <v>1.4492753623188406E-2</v>
      </c>
      <c r="AO47" s="129">
        <f>VLOOKUP($B$9&amp;"-"&amp;$B47,Database!$1:$1048576,36,FALSE)</f>
        <v>0</v>
      </c>
      <c r="AP47" s="129">
        <f>VLOOKUP($B$9&amp;"-"&amp;$B47,Database!$1:$1048576,37,FALSE)</f>
        <v>1.4492753623188406E-2</v>
      </c>
      <c r="AQ47" s="103"/>
      <c r="AR47" s="129">
        <f>VLOOKUP($B$9&amp;"-"&amp;$B47,Database!$1:$1048576,38,FALSE)</f>
        <v>0.11940298507462686</v>
      </c>
      <c r="AS47" s="129">
        <f>VLOOKUP($B$9&amp;"-"&amp;$B47,Database!$1:$1048576,39,FALSE)</f>
        <v>5.9701492537313432E-2</v>
      </c>
      <c r="AT47" s="129">
        <f>VLOOKUP($B$9&amp;"-"&amp;$B47,Database!$1:$1048576,40,FALSE)</f>
        <v>2.9850746268656716E-2</v>
      </c>
      <c r="AU47" s="129">
        <f>VLOOKUP($B$9&amp;"-"&amp;$B47,Database!$1:$1048576,41,FALSE)</f>
        <v>1.4925373134328358E-2</v>
      </c>
      <c r="AV47" s="129">
        <f>VLOOKUP($B$9&amp;"-"&amp;$B47,Database!$1:$1048576,42,FALSE)</f>
        <v>0</v>
      </c>
      <c r="AW47" s="129">
        <f>VLOOKUP($B$9&amp;"-"&amp;$B47,Database!$1:$1048576,43,FALSE)</f>
        <v>1.4925373134328358E-2</v>
      </c>
      <c r="AX47" s="103"/>
      <c r="AY47" s="129">
        <f>VLOOKUP($B$9&amp;"-"&amp;$B47,Database!$1:$1048576,44,FALSE)</f>
        <v>0.1044776119402985</v>
      </c>
      <c r="AZ47" s="129">
        <f>VLOOKUP($B$9&amp;"-"&amp;$B47,Database!$1:$1048576,45,FALSE)</f>
        <v>7.4626865671641784E-2</v>
      </c>
      <c r="BA47" s="129">
        <f>VLOOKUP($B$9&amp;"-"&amp;$B47,Database!$1:$1048576,46,FALSE)</f>
        <v>1.4925373134328358E-2</v>
      </c>
      <c r="BB47" s="129">
        <f>VLOOKUP($B$9&amp;"-"&amp;$B47,Database!$1:$1048576,47,FALSE)</f>
        <v>1.4925373134328358E-2</v>
      </c>
      <c r="BC47" s="129">
        <f>VLOOKUP($B$9&amp;"-"&amp;$B47,Database!$1:$1048576,48,FALSE)</f>
        <v>0</v>
      </c>
      <c r="BD47" s="129">
        <f>VLOOKUP($B$9&amp;"-"&amp;$B47,Database!$1:$1048576,49,FALSE)</f>
        <v>2.9850746268656716E-2</v>
      </c>
      <c r="BE47" s="130"/>
      <c r="BF47" s="129">
        <f>VLOOKUP($B$9&amp;"-"&amp;$B47,Database!$1:$1048576,50,FALSE)</f>
        <v>9.0909090909090912E-2</v>
      </c>
      <c r="BG47" s="129">
        <f>VLOOKUP($B$9&amp;"-"&amp;$B47,Database!$1:$1048576,51,FALSE)</f>
        <v>6.0606060606060608E-2</v>
      </c>
      <c r="BH47" s="129">
        <f>VLOOKUP($B$9&amp;"-"&amp;$B47,Database!$1:$1048576,52,FALSE)</f>
        <v>0</v>
      </c>
      <c r="BI47" s="129">
        <f>VLOOKUP($B$9&amp;"-"&amp;$B47,Database!$1:$1048576,53,FALSE)</f>
        <v>3.0303030303030304E-2</v>
      </c>
      <c r="BJ47" s="129">
        <f>VLOOKUP($B$9&amp;"-"&amp;$B47,Database!$1:$1048576,54,FALSE)</f>
        <v>0</v>
      </c>
      <c r="BK47" s="129">
        <f>VLOOKUP($B$9&amp;"-"&amp;$B47,Database!$1:$1048576,55,FALSE)</f>
        <v>1.5151515151515152E-2</v>
      </c>
    </row>
    <row r="48" spans="2:63">
      <c r="B48" s="124">
        <v>44256</v>
      </c>
      <c r="D48" s="125">
        <f>VLOOKUP($B$9&amp;"-"&amp;$B48,Database!$1:$1048576,10,FALSE)</f>
        <v>142.20958903492436</v>
      </c>
      <c r="E48" s="84"/>
      <c r="F48" s="127">
        <f>VLOOKUP($B$9&amp;"-"&amp;$B48,Database!$1:$1048576,4,FALSE)</f>
        <v>40.928819444444443</v>
      </c>
      <c r="G48" s="127">
        <f>VLOOKUP($B$9&amp;"-"&amp;$B48,Database!$1:$1048576,5,FALSE)</f>
        <v>26.432291666666675</v>
      </c>
      <c r="H48" s="127">
        <f>VLOOKUP($B$9&amp;"-"&amp;$B48,Database!$1:$1048576,6,FALSE)</f>
        <v>34.939236111111107</v>
      </c>
      <c r="I48" s="127">
        <f>VLOOKUP($B$9&amp;"-"&amp;$B48,Database!$1:$1048576,7,FALSE)</f>
        <v>29.513888888888886</v>
      </c>
      <c r="J48" s="127">
        <f>VLOOKUP($B$9&amp;"-"&amp;$B48,Database!$1:$1048576,8,FALSE)</f>
        <v>5.2965142598460835</v>
      </c>
      <c r="K48" s="127">
        <f>VLOOKUP($B$9&amp;"-"&amp;$B48,Database!$1:$1048576,9,FALSE)</f>
        <v>6.2854442344045358</v>
      </c>
      <c r="L48" s="112"/>
      <c r="M48" s="128">
        <f>VLOOKUP($B$9&amp;"-"&amp;$B48,Database!$1:$1048576,12,FALSE)</f>
        <v>91.840277777777786</v>
      </c>
      <c r="N48" s="128">
        <f>VLOOKUP($B$9&amp;"-"&amp;$B48,Database!$1:$1048576,13,FALSE)</f>
        <v>2.4305555555555562</v>
      </c>
      <c r="O48" s="128">
        <f>VLOOKUP($B$9&amp;"-"&amp;$B48,Database!$1:$1048576,14,FALSE)</f>
        <v>32.277048438207331</v>
      </c>
      <c r="P48" s="128">
        <f>VLOOKUP($B$9&amp;"-"&amp;$B48,Database!$1:$1048576,15,FALSE)</f>
        <v>-2.3540063377093712</v>
      </c>
      <c r="Q48" s="128">
        <f>VLOOKUP($B$9&amp;"-"&amp;$B48,Database!$1:$1048576,16,FALSE)</f>
        <v>27.032136105860115</v>
      </c>
      <c r="R48" s="128">
        <f>VLOOKUP($B$9&amp;"-"&amp;$B48,Database!$1:$1048576,17,FALSE)</f>
        <v>-27.777777777777779</v>
      </c>
      <c r="S48" s="112"/>
      <c r="T48" s="128">
        <f>VLOOKUP($B$9&amp;"-"&amp;$B48,Database!$1:$1048576,18,FALSE)</f>
        <v>79.166666666666657</v>
      </c>
      <c r="U48" s="128">
        <f>VLOOKUP($B$9&amp;"-"&amp;$B48,Database!$1:$1048576,19,FALSE)</f>
        <v>22.222222222222225</v>
      </c>
      <c r="V48" s="128">
        <f>VLOOKUP($B$9&amp;"-"&amp;$B48,Database!$1:$1048576,20,FALSE)</f>
        <v>41.632231404958681</v>
      </c>
      <c r="W48" s="128">
        <f>VLOOKUP($B$9&amp;"-"&amp;$B48,Database!$1:$1048576,21,FALSE)</f>
        <v>-3.4074074074074066</v>
      </c>
      <c r="X48" s="128">
        <f>VLOOKUP($B$9&amp;"-"&amp;$B48,Database!$1:$1048576,22,FALSE)</f>
        <v>55.102040816326543</v>
      </c>
      <c r="Y48" s="128">
        <f>VLOOKUP($B$9&amp;"-"&amp;$B48,Database!$1:$1048576,23,FALSE)</f>
        <v>0</v>
      </c>
      <c r="Z48" s="112"/>
      <c r="AA48" s="128">
        <f>VLOOKUP($B$9&amp;"-"&amp;$B48,Database!$1:$1048576,24,FALSE)</f>
        <v>-4.536862003780719</v>
      </c>
      <c r="AB48" s="128">
        <f>VLOOKUP($B$9&amp;"-"&amp;$B48,Database!$1:$1048576,25,FALSE)</f>
        <v>6.9135802469135799</v>
      </c>
      <c r="AC48" s="107"/>
      <c r="AD48" s="129">
        <f>VLOOKUP($B$9&amp;"-"&amp;$B48,Database!$1:$1048576,26,FALSE)</f>
        <v>0.18604651162790697</v>
      </c>
      <c r="AE48" s="129">
        <f>VLOOKUP($B$9&amp;"-"&amp;$B48,Database!$1:$1048576,27,FALSE)</f>
        <v>4.6511627906976744E-2</v>
      </c>
      <c r="AF48" s="129">
        <f>VLOOKUP($B$9&amp;"-"&amp;$B48,Database!$1:$1048576,28,FALSE)</f>
        <v>6.9767441860465115E-2</v>
      </c>
      <c r="AG48" s="129">
        <f>VLOOKUP($B$9&amp;"-"&amp;$B48,Database!$1:$1048576,29,FALSE)</f>
        <v>0</v>
      </c>
      <c r="AH48" s="129">
        <f>VLOOKUP($B$9&amp;"-"&amp;$B48,Database!$1:$1048576,30,FALSE)</f>
        <v>0</v>
      </c>
      <c r="AI48" s="129">
        <f>VLOOKUP($B$9&amp;"-"&amp;$B48,Database!$1:$1048576,31,FALSE)</f>
        <v>0</v>
      </c>
      <c r="AJ48" s="130"/>
      <c r="AK48" s="129">
        <f>VLOOKUP($B$9&amp;"-"&amp;$B48,Database!$1:$1048576,32,FALSE)</f>
        <v>0.21428571428571427</v>
      </c>
      <c r="AL48" s="129">
        <f>VLOOKUP($B$9&amp;"-"&amp;$B48,Database!$1:$1048576,33,FALSE)</f>
        <v>7.1428571428571425E-2</v>
      </c>
      <c r="AM48" s="129">
        <f>VLOOKUP($B$9&amp;"-"&amp;$B48,Database!$1:$1048576,34,FALSE)</f>
        <v>4.7619047619047616E-2</v>
      </c>
      <c r="AN48" s="129">
        <f>VLOOKUP($B$9&amp;"-"&amp;$B48,Database!$1:$1048576,35,FALSE)</f>
        <v>4.7619047619047616E-2</v>
      </c>
      <c r="AO48" s="129">
        <f>VLOOKUP($B$9&amp;"-"&amp;$B48,Database!$1:$1048576,36,FALSE)</f>
        <v>0</v>
      </c>
      <c r="AP48" s="129">
        <f>VLOOKUP($B$9&amp;"-"&amp;$B48,Database!$1:$1048576,37,FALSE)</f>
        <v>0</v>
      </c>
      <c r="AQ48" s="103"/>
      <c r="AR48" s="129">
        <f>VLOOKUP($B$9&amp;"-"&amp;$B48,Database!$1:$1048576,38,FALSE)</f>
        <v>0.19047619047619047</v>
      </c>
      <c r="AS48" s="129">
        <f>VLOOKUP($B$9&amp;"-"&amp;$B48,Database!$1:$1048576,39,FALSE)</f>
        <v>9.5238095238095233E-2</v>
      </c>
      <c r="AT48" s="129">
        <f>VLOOKUP($B$9&amp;"-"&amp;$B48,Database!$1:$1048576,40,FALSE)</f>
        <v>2.3809523809523808E-2</v>
      </c>
      <c r="AU48" s="129">
        <f>VLOOKUP($B$9&amp;"-"&amp;$B48,Database!$1:$1048576,41,FALSE)</f>
        <v>2.3809523809523808E-2</v>
      </c>
      <c r="AV48" s="129">
        <f>VLOOKUP($B$9&amp;"-"&amp;$B48,Database!$1:$1048576,42,FALSE)</f>
        <v>0</v>
      </c>
      <c r="AW48" s="129">
        <f>VLOOKUP($B$9&amp;"-"&amp;$B48,Database!$1:$1048576,43,FALSE)</f>
        <v>0</v>
      </c>
      <c r="AX48" s="103"/>
      <c r="AY48" s="129">
        <f>VLOOKUP($B$9&amp;"-"&amp;$B48,Database!$1:$1048576,44,FALSE)</f>
        <v>0.17073170731707318</v>
      </c>
      <c r="AZ48" s="129">
        <f>VLOOKUP($B$9&amp;"-"&amp;$B48,Database!$1:$1048576,45,FALSE)</f>
        <v>2.4390243902439025E-2</v>
      </c>
      <c r="BA48" s="129">
        <f>VLOOKUP($B$9&amp;"-"&amp;$B48,Database!$1:$1048576,46,FALSE)</f>
        <v>7.3170731707317069E-2</v>
      </c>
      <c r="BB48" s="129">
        <f>VLOOKUP($B$9&amp;"-"&amp;$B48,Database!$1:$1048576,47,FALSE)</f>
        <v>4.878048780487805E-2</v>
      </c>
      <c r="BC48" s="129">
        <f>VLOOKUP($B$9&amp;"-"&amp;$B48,Database!$1:$1048576,48,FALSE)</f>
        <v>0</v>
      </c>
      <c r="BD48" s="129">
        <f>VLOOKUP($B$9&amp;"-"&amp;$B48,Database!$1:$1048576,49,FALSE)</f>
        <v>0</v>
      </c>
      <c r="BE48" s="130"/>
      <c r="BF48" s="129">
        <f>VLOOKUP($B$9&amp;"-"&amp;$B48,Database!$1:$1048576,50,FALSE)</f>
        <v>0.14634146341463414</v>
      </c>
      <c r="BG48" s="129">
        <f>VLOOKUP($B$9&amp;"-"&amp;$B48,Database!$1:$1048576,51,FALSE)</f>
        <v>9.7560975609756101E-2</v>
      </c>
      <c r="BH48" s="129">
        <f>VLOOKUP($B$9&amp;"-"&amp;$B48,Database!$1:$1048576,52,FALSE)</f>
        <v>0</v>
      </c>
      <c r="BI48" s="129">
        <f>VLOOKUP($B$9&amp;"-"&amp;$B48,Database!$1:$1048576,53,FALSE)</f>
        <v>0</v>
      </c>
      <c r="BJ48" s="129">
        <f>VLOOKUP($B$9&amp;"-"&amp;$B48,Database!$1:$1048576,54,FALSE)</f>
        <v>0</v>
      </c>
      <c r="BK48" s="129">
        <f>VLOOKUP($B$9&amp;"-"&amp;$B48,Database!$1:$1048576,55,FALSE)</f>
        <v>0</v>
      </c>
    </row>
    <row r="49" spans="2:63">
      <c r="B49" s="124">
        <v>44348</v>
      </c>
      <c r="D49" s="125">
        <f>VLOOKUP($B$9&amp;"-"&amp;$B49,Database!$1:$1048576,10,FALSE)</f>
        <v>135.46043442150824</v>
      </c>
      <c r="E49" s="84"/>
      <c r="F49" s="127">
        <f>VLOOKUP($B$9&amp;"-"&amp;$B49,Database!$1:$1048576,4,FALSE)</f>
        <v>34.448289119569395</v>
      </c>
      <c r="G49" s="127">
        <f>VLOOKUP($B$9&amp;"-"&amp;$B49,Database!$1:$1048576,5,FALSE)</f>
        <v>13.840830449826994</v>
      </c>
      <c r="H49" s="127">
        <f>VLOOKUP($B$9&amp;"-"&amp;$B49,Database!$1:$1048576,6,FALSE)</f>
        <v>25.374855824682811</v>
      </c>
      <c r="I49" s="127">
        <f>VLOOKUP($B$9&amp;"-"&amp;$B49,Database!$1:$1048576,7,FALSE)</f>
        <v>23.068050749711649</v>
      </c>
      <c r="J49" s="127">
        <f>VLOOKUP($B$9&amp;"-"&amp;$B49,Database!$1:$1048576,8,FALSE)</f>
        <v>8.1632653061224492</v>
      </c>
      <c r="K49" s="127">
        <f>VLOOKUP($B$9&amp;"-"&amp;$B49,Database!$1:$1048576,9,FALSE)</f>
        <v>1.6000000000000003</v>
      </c>
      <c r="L49" s="112"/>
      <c r="M49" s="128">
        <f>VLOOKUP($B$9&amp;"-"&amp;$B49,Database!$1:$1048576,12,FALSE)</f>
        <v>63.960000000000008</v>
      </c>
      <c r="N49" s="128">
        <f>VLOOKUP($B$9&amp;"-"&amp;$B49,Database!$1:$1048576,13,FALSE)</f>
        <v>-7.5954861111111089</v>
      </c>
      <c r="O49" s="128">
        <f>VLOOKUP($B$9&amp;"-"&amp;$B49,Database!$1:$1048576,14,FALSE)</f>
        <v>20.778632865550026</v>
      </c>
      <c r="P49" s="128">
        <f>VLOOKUP($B$9&amp;"-"&amp;$B49,Database!$1:$1048576,15,FALSE)</f>
        <v>-4.3458578542326842</v>
      </c>
      <c r="Q49" s="128">
        <f>VLOOKUP($B$9&amp;"-"&amp;$B49,Database!$1:$1048576,16,FALSE)</f>
        <v>23.540063377093709</v>
      </c>
      <c r="R49" s="128">
        <f>VLOOKUP($B$9&amp;"-"&amp;$B49,Database!$1:$1048576,17,FALSE)</f>
        <v>-13.580805794477142</v>
      </c>
      <c r="S49" s="112"/>
      <c r="T49" s="128">
        <f>VLOOKUP($B$9&amp;"-"&amp;$B49,Database!$1:$1048576,18,FALSE)</f>
        <v>56.768013327780082</v>
      </c>
      <c r="U49" s="128">
        <f>VLOOKUP($B$9&amp;"-"&amp;$B49,Database!$1:$1048576,19,FALSE)</f>
        <v>-4.8037190082644647</v>
      </c>
      <c r="V49" s="128">
        <f>VLOOKUP($B$9&amp;"-"&amp;$B49,Database!$1:$1048576,20,FALSE)</f>
        <v>44.897959183673471</v>
      </c>
      <c r="W49" s="128">
        <f>VLOOKUP($B$9&amp;"-"&amp;$B49,Database!$1:$1048576,21,FALSE)</f>
        <v>-3.8739669421487579</v>
      </c>
      <c r="X49" s="128">
        <f>VLOOKUP($B$9&amp;"-"&amp;$B49,Database!$1:$1048576,22,FALSE)</f>
        <v>39.751216873985932</v>
      </c>
      <c r="Y49" s="128">
        <f>VLOOKUP($B$9&amp;"-"&amp;$B49,Database!$1:$1048576,23,FALSE)</f>
        <v>-1.5143320713899395</v>
      </c>
      <c r="Z49" s="112"/>
      <c r="AA49" s="128">
        <f>VLOOKUP($B$9&amp;"-"&amp;$B49,Database!$1:$1048576,24,FALSE)</f>
        <v>-2.3243801652892566</v>
      </c>
      <c r="AB49" s="128">
        <f>VLOOKUP($B$9&amp;"-"&amp;$B49,Database!$1:$1048576,25,FALSE)</f>
        <v>2.1729289271163426</v>
      </c>
      <c r="AC49" s="107"/>
      <c r="AD49" s="129">
        <f>VLOOKUP($B$9&amp;"-"&amp;$B49,Database!$1:$1048576,26,FALSE)</f>
        <v>0.23404255319148937</v>
      </c>
      <c r="AE49" s="129">
        <f>VLOOKUP($B$9&amp;"-"&amp;$B49,Database!$1:$1048576,27,FALSE)</f>
        <v>0.23404255319148937</v>
      </c>
      <c r="AF49" s="129">
        <f>VLOOKUP($B$9&amp;"-"&amp;$B49,Database!$1:$1048576,28,FALSE)</f>
        <v>2.1276595744680851E-2</v>
      </c>
      <c r="AG49" s="129">
        <f>VLOOKUP($B$9&amp;"-"&amp;$B49,Database!$1:$1048576,29,FALSE)</f>
        <v>4.2553191489361701E-2</v>
      </c>
      <c r="AH49" s="129">
        <f>VLOOKUP($B$9&amp;"-"&amp;$B49,Database!$1:$1048576,30,FALSE)</f>
        <v>0</v>
      </c>
      <c r="AI49" s="129">
        <f>VLOOKUP($B$9&amp;"-"&amp;$B49,Database!$1:$1048576,31,FALSE)</f>
        <v>0</v>
      </c>
      <c r="AJ49" s="130"/>
      <c r="AK49" s="129">
        <f>VLOOKUP($B$9&amp;"-"&amp;$B49,Database!$1:$1048576,32,FALSE)</f>
        <v>0.21739130434782608</v>
      </c>
      <c r="AL49" s="129">
        <f>VLOOKUP($B$9&amp;"-"&amp;$B49,Database!$1:$1048576,33,FALSE)</f>
        <v>8.6956521739130432E-2</v>
      </c>
      <c r="AM49" s="129">
        <f>VLOOKUP($B$9&amp;"-"&amp;$B49,Database!$1:$1048576,34,FALSE)</f>
        <v>2.1739130434782608E-2</v>
      </c>
      <c r="AN49" s="129">
        <f>VLOOKUP($B$9&amp;"-"&amp;$B49,Database!$1:$1048576,35,FALSE)</f>
        <v>2.1739130434782608E-2</v>
      </c>
      <c r="AO49" s="129">
        <f>VLOOKUP($B$9&amp;"-"&amp;$B49,Database!$1:$1048576,36,FALSE)</f>
        <v>0</v>
      </c>
      <c r="AP49" s="129">
        <f>VLOOKUP($B$9&amp;"-"&amp;$B49,Database!$1:$1048576,37,FALSE)</f>
        <v>0</v>
      </c>
      <c r="AQ49" s="103"/>
      <c r="AR49" s="129">
        <f>VLOOKUP($B$9&amp;"-"&amp;$B49,Database!$1:$1048576,38,FALSE)</f>
        <v>0.2</v>
      </c>
      <c r="AS49" s="129">
        <f>VLOOKUP($B$9&amp;"-"&amp;$B49,Database!$1:$1048576,39,FALSE)</f>
        <v>6.6666666666666666E-2</v>
      </c>
      <c r="AT49" s="129">
        <f>VLOOKUP($B$9&amp;"-"&amp;$B49,Database!$1:$1048576,40,FALSE)</f>
        <v>4.4444444444444446E-2</v>
      </c>
      <c r="AU49" s="129">
        <f>VLOOKUP($B$9&amp;"-"&amp;$B49,Database!$1:$1048576,41,FALSE)</f>
        <v>0</v>
      </c>
      <c r="AV49" s="129">
        <f>VLOOKUP($B$9&amp;"-"&amp;$B49,Database!$1:$1048576,42,FALSE)</f>
        <v>0</v>
      </c>
      <c r="AW49" s="129">
        <f>VLOOKUP($B$9&amp;"-"&amp;$B49,Database!$1:$1048576,43,FALSE)</f>
        <v>0</v>
      </c>
      <c r="AX49" s="103"/>
      <c r="AY49" s="129">
        <f>VLOOKUP($B$9&amp;"-"&amp;$B49,Database!$1:$1048576,44,FALSE)</f>
        <v>0.17777777777777778</v>
      </c>
      <c r="AZ49" s="129">
        <f>VLOOKUP($B$9&amp;"-"&amp;$B49,Database!$1:$1048576,45,FALSE)</f>
        <v>0.1111111111111111</v>
      </c>
      <c r="BA49" s="129">
        <f>VLOOKUP($B$9&amp;"-"&amp;$B49,Database!$1:$1048576,46,FALSE)</f>
        <v>2.2222222222222223E-2</v>
      </c>
      <c r="BB49" s="129">
        <f>VLOOKUP($B$9&amp;"-"&amp;$B49,Database!$1:$1048576,47,FALSE)</f>
        <v>2.2222222222222223E-2</v>
      </c>
      <c r="BC49" s="129">
        <f>VLOOKUP($B$9&amp;"-"&amp;$B49,Database!$1:$1048576,48,FALSE)</f>
        <v>0</v>
      </c>
      <c r="BD49" s="129">
        <f>VLOOKUP($B$9&amp;"-"&amp;$B49,Database!$1:$1048576,49,FALSE)</f>
        <v>0</v>
      </c>
      <c r="BE49" s="130"/>
      <c r="BF49" s="129">
        <f>VLOOKUP($B$9&amp;"-"&amp;$B49,Database!$1:$1048576,50,FALSE)</f>
        <v>0.15217391304347827</v>
      </c>
      <c r="BG49" s="129">
        <f>VLOOKUP($B$9&amp;"-"&amp;$B49,Database!$1:$1048576,51,FALSE)</f>
        <v>6.5217391304347824E-2</v>
      </c>
      <c r="BH49" s="129">
        <f>VLOOKUP($B$9&amp;"-"&amp;$B49,Database!$1:$1048576,52,FALSE)</f>
        <v>4.3478260869565216E-2</v>
      </c>
      <c r="BI49" s="129">
        <f>VLOOKUP($B$9&amp;"-"&amp;$B49,Database!$1:$1048576,53,FALSE)</f>
        <v>0</v>
      </c>
      <c r="BJ49" s="129">
        <f>VLOOKUP($B$9&amp;"-"&amp;$B49,Database!$1:$1048576,54,FALSE)</f>
        <v>0</v>
      </c>
      <c r="BK49" s="129">
        <f>VLOOKUP($B$9&amp;"-"&amp;$B49,Database!$1:$1048576,55,FALSE)</f>
        <v>2.1739130434782608E-2</v>
      </c>
    </row>
    <row r="50" spans="2:63">
      <c r="B50" s="124">
        <v>44440</v>
      </c>
      <c r="D50" s="125">
        <f>VLOOKUP($B$9&amp;"-"&amp;$B50,Database!$1:$1048576,10,FALSE)</f>
        <v>136.93510157414804</v>
      </c>
      <c r="E50" s="84"/>
      <c r="F50" s="127">
        <f>VLOOKUP($B$9&amp;"-"&amp;$B50,Database!$1:$1048576,4,FALSE)</f>
        <v>43.435794311979322</v>
      </c>
      <c r="G50" s="127">
        <f>VLOOKUP($B$9&amp;"-"&amp;$B50,Database!$1:$1048576,5,FALSE)</f>
        <v>25.596093076702097</v>
      </c>
      <c r="H50" s="127">
        <f>VLOOKUP($B$9&amp;"-"&amp;$B50,Database!$1:$1048576,6,FALSE)</f>
        <v>13.817868428612465</v>
      </c>
      <c r="I50" s="127">
        <f>VLOOKUP($B$9&amp;"-"&amp;$B50,Database!$1:$1048576,7,FALSE)</f>
        <v>18.06952025280092</v>
      </c>
      <c r="J50" s="127">
        <f>VLOOKUP($B$9&amp;"-"&amp;$B50,Database!$1:$1048576,8,FALSE)</f>
        <v>5.707491082045185</v>
      </c>
      <c r="K50" s="127">
        <f>VLOOKUP($B$9&amp;"-"&amp;$B50,Database!$1:$1048576,9,FALSE)</f>
        <v>-8.532031025567365</v>
      </c>
      <c r="L50" s="112"/>
      <c r="M50" s="128">
        <f>VLOOKUP($B$9&amp;"-"&amp;$B50,Database!$1:$1048576,12,FALSE)</f>
        <v>47.532699167657547</v>
      </c>
      <c r="N50" s="128">
        <f>VLOOKUP($B$9&amp;"-"&amp;$B50,Database!$1:$1048576,13,FALSE)</f>
        <v>-12.485136741973838</v>
      </c>
      <c r="O50" s="128">
        <f>VLOOKUP($B$9&amp;"-"&amp;$B50,Database!$1:$1048576,14,FALSE)</f>
        <v>15.72066326530612</v>
      </c>
      <c r="P50" s="128">
        <f>VLOOKUP($B$9&amp;"-"&amp;$B50,Database!$1:$1048576,15,FALSE)</f>
        <v>-8.9917355371900829</v>
      </c>
      <c r="Q50" s="128">
        <f>VLOOKUP($B$9&amp;"-"&amp;$B50,Database!$1:$1048576,16,FALSE)</f>
        <v>29.45454545454545</v>
      </c>
      <c r="R50" s="128">
        <f>VLOOKUP($B$9&amp;"-"&amp;$B50,Database!$1:$1048576,17,FALSE)</f>
        <v>-16.661157024793386</v>
      </c>
      <c r="S50" s="112"/>
      <c r="T50" s="128">
        <f>VLOOKUP($B$9&amp;"-"&amp;$B50,Database!$1:$1048576,18,FALSE)</f>
        <v>55.008264462809919</v>
      </c>
      <c r="U50" s="128">
        <f>VLOOKUP($B$9&amp;"-"&amp;$B50,Database!$1:$1048576,19,FALSE)</f>
        <v>6.74380165289256</v>
      </c>
      <c r="V50" s="128">
        <f>VLOOKUP($B$9&amp;"-"&amp;$B50,Database!$1:$1048576,20,FALSE)</f>
        <v>32.359467455621306</v>
      </c>
      <c r="W50" s="128">
        <f>VLOOKUP($B$9&amp;"-"&amp;$B50,Database!$1:$1048576,21,FALSE)</f>
        <v>1.8454440599769317</v>
      </c>
      <c r="X50" s="128">
        <f>VLOOKUP($B$9&amp;"-"&amp;$B50,Database!$1:$1048576,22,FALSE)</f>
        <v>54.561042524005494</v>
      </c>
      <c r="Y50" s="128">
        <f>VLOOKUP($B$9&amp;"-"&amp;$B50,Database!$1:$1048576,23,FALSE)</f>
        <v>-6.8351726593093627</v>
      </c>
      <c r="Z50" s="112"/>
      <c r="AA50" s="128">
        <f>VLOOKUP($B$9&amp;"-"&amp;$B50,Database!$1:$1048576,24,FALSE)</f>
        <v>-0.46168051708217916</v>
      </c>
      <c r="AB50" s="128">
        <f>VLOOKUP($B$9&amp;"-"&amp;$B50,Database!$1:$1048576,25,FALSE)</f>
        <v>2.7578282102844018</v>
      </c>
      <c r="AC50" s="107"/>
      <c r="AD50" s="129">
        <f>VLOOKUP($B$9&amp;"-"&amp;$B50,Database!$1:$1048576,26,FALSE)</f>
        <v>0.22413793103448276</v>
      </c>
      <c r="AE50" s="129">
        <f>VLOOKUP($B$9&amp;"-"&amp;$B50,Database!$1:$1048576,27,FALSE)</f>
        <v>1.7241379310344827E-2</v>
      </c>
      <c r="AF50" s="129">
        <f>VLOOKUP($B$9&amp;"-"&amp;$B50,Database!$1:$1048576,28,FALSE)</f>
        <v>1.7241379310344827E-2</v>
      </c>
      <c r="AG50" s="129">
        <f>VLOOKUP($B$9&amp;"-"&amp;$B50,Database!$1:$1048576,29,FALSE)</f>
        <v>0</v>
      </c>
      <c r="AH50" s="129">
        <f>VLOOKUP($B$9&amp;"-"&amp;$B50,Database!$1:$1048576,30,FALSE)</f>
        <v>0</v>
      </c>
      <c r="AI50" s="129">
        <f>VLOOKUP($B$9&amp;"-"&amp;$B50,Database!$1:$1048576,31,FALSE)</f>
        <v>0</v>
      </c>
      <c r="AJ50" s="130"/>
      <c r="AK50" s="129">
        <f>VLOOKUP($B$9&amp;"-"&amp;$B50,Database!$1:$1048576,32,FALSE)</f>
        <v>0.19642857142857142</v>
      </c>
      <c r="AL50" s="129">
        <f>VLOOKUP($B$9&amp;"-"&amp;$B50,Database!$1:$1048576,33,FALSE)</f>
        <v>3.5714285714285712E-2</v>
      </c>
      <c r="AM50" s="129">
        <f>VLOOKUP($B$9&amp;"-"&amp;$B50,Database!$1:$1048576,34,FALSE)</f>
        <v>7.1428571428571425E-2</v>
      </c>
      <c r="AN50" s="129">
        <f>VLOOKUP($B$9&amp;"-"&amp;$B50,Database!$1:$1048576,35,FALSE)</f>
        <v>0</v>
      </c>
      <c r="AO50" s="129">
        <f>VLOOKUP($B$9&amp;"-"&amp;$B50,Database!$1:$1048576,36,FALSE)</f>
        <v>3.5714285714285712E-2</v>
      </c>
      <c r="AP50" s="129">
        <f>VLOOKUP($B$9&amp;"-"&amp;$B50,Database!$1:$1048576,37,FALSE)</f>
        <v>0</v>
      </c>
      <c r="AQ50" s="103"/>
      <c r="AR50" s="129">
        <f>VLOOKUP($B$9&amp;"-"&amp;$B50,Database!$1:$1048576,38,FALSE)</f>
        <v>0.17857142857142858</v>
      </c>
      <c r="AS50" s="129">
        <f>VLOOKUP($B$9&amp;"-"&amp;$B50,Database!$1:$1048576,39,FALSE)</f>
        <v>1.7857142857142856E-2</v>
      </c>
      <c r="AT50" s="129">
        <f>VLOOKUP($B$9&amp;"-"&amp;$B50,Database!$1:$1048576,40,FALSE)</f>
        <v>1.7857142857142856E-2</v>
      </c>
      <c r="AU50" s="129">
        <f>VLOOKUP($B$9&amp;"-"&amp;$B50,Database!$1:$1048576,41,FALSE)</f>
        <v>0</v>
      </c>
      <c r="AV50" s="129">
        <f>VLOOKUP($B$9&amp;"-"&amp;$B50,Database!$1:$1048576,42,FALSE)</f>
        <v>1.7857142857142856E-2</v>
      </c>
      <c r="AW50" s="129">
        <f>VLOOKUP($B$9&amp;"-"&amp;$B50,Database!$1:$1048576,43,FALSE)</f>
        <v>0</v>
      </c>
      <c r="AX50" s="103"/>
      <c r="AY50" s="129">
        <f>VLOOKUP($B$9&amp;"-"&amp;$B50,Database!$1:$1048576,44,FALSE)</f>
        <v>0.25</v>
      </c>
      <c r="AZ50" s="129">
        <f>VLOOKUP($B$9&amp;"-"&amp;$B50,Database!$1:$1048576,45,FALSE)</f>
        <v>1.7857142857142856E-2</v>
      </c>
      <c r="BA50" s="129">
        <f>VLOOKUP($B$9&amp;"-"&amp;$B50,Database!$1:$1048576,46,FALSE)</f>
        <v>3.5714285714285712E-2</v>
      </c>
      <c r="BB50" s="129">
        <f>VLOOKUP($B$9&amp;"-"&amp;$B50,Database!$1:$1048576,47,FALSE)</f>
        <v>0</v>
      </c>
      <c r="BC50" s="129">
        <f>VLOOKUP($B$9&amp;"-"&amp;$B50,Database!$1:$1048576,48,FALSE)</f>
        <v>0</v>
      </c>
      <c r="BD50" s="129">
        <f>VLOOKUP($B$9&amp;"-"&amp;$B50,Database!$1:$1048576,49,FALSE)</f>
        <v>0</v>
      </c>
      <c r="BE50" s="130"/>
      <c r="BF50" s="129">
        <f>VLOOKUP($B$9&amp;"-"&amp;$B50,Database!$1:$1048576,50,FALSE)</f>
        <v>0.2</v>
      </c>
      <c r="BG50" s="129">
        <f>VLOOKUP($B$9&amp;"-"&amp;$B50,Database!$1:$1048576,51,FALSE)</f>
        <v>1.8181818181818181E-2</v>
      </c>
      <c r="BH50" s="129">
        <f>VLOOKUP($B$9&amp;"-"&amp;$B50,Database!$1:$1048576,52,FALSE)</f>
        <v>0</v>
      </c>
      <c r="BI50" s="129">
        <f>VLOOKUP($B$9&amp;"-"&amp;$B50,Database!$1:$1048576,53,FALSE)</f>
        <v>1.8181818181818181E-2</v>
      </c>
      <c r="BJ50" s="129">
        <f>VLOOKUP($B$9&amp;"-"&amp;$B50,Database!$1:$1048576,54,FALSE)</f>
        <v>0</v>
      </c>
      <c r="BK50" s="129">
        <f>VLOOKUP($B$9&amp;"-"&amp;$B50,Database!$1:$1048576,55,FALSE)</f>
        <v>0</v>
      </c>
    </row>
    <row r="51" spans="2:63">
      <c r="B51" s="124">
        <v>44531</v>
      </c>
      <c r="D51" s="125">
        <f>VLOOKUP($B$9&amp;"-"&amp;$B51,Database!$1:$1048576,10,FALSE)</f>
        <v>138.12294254255036</v>
      </c>
      <c r="E51" s="84"/>
      <c r="F51" s="127">
        <f>VLOOKUP($B$9&amp;"-"&amp;$B51,Database!$1:$1048576,4,FALSE)</f>
        <v>39.737221599102703</v>
      </c>
      <c r="G51" s="127">
        <f>VLOOKUP($B$9&amp;"-"&amp;$B51,Database!$1:$1048576,5,FALSE)</f>
        <v>30</v>
      </c>
      <c r="H51" s="127">
        <f>VLOOKUP($B$9&amp;"-"&amp;$B51,Database!$1:$1048576,6,FALSE)</f>
        <v>22.304404996712691</v>
      </c>
      <c r="I51" s="127">
        <f>VLOOKUP($B$9&amp;"-"&amp;$B51,Database!$1:$1048576,7,FALSE)</f>
        <v>21</v>
      </c>
      <c r="J51" s="127">
        <f>VLOOKUP($B$9&amp;"-"&amp;$B51,Database!$1:$1048576,8,FALSE)</f>
        <v>31.185697419463654</v>
      </c>
      <c r="K51" s="127">
        <f>VLOOKUP($B$9&amp;"-"&amp;$B51,Database!$1:$1048576,9,FALSE)</f>
        <v>1.1536612722320139</v>
      </c>
      <c r="L51" s="112"/>
      <c r="M51" s="128">
        <f>VLOOKUP($B$9&amp;"-"&amp;$B51,Database!$1:$1048576,12,FALSE)</f>
        <v>40.499671268902034</v>
      </c>
      <c r="N51" s="128">
        <f>VLOOKUP($B$9&amp;"-"&amp;$B51,Database!$1:$1048576,13,FALSE)</f>
        <v>6.2458908612754778</v>
      </c>
      <c r="O51" s="128">
        <f>VLOOKUP($B$9&amp;"-"&amp;$B51,Database!$1:$1048576,14,FALSE)</f>
        <v>32.501264968797436</v>
      </c>
      <c r="P51" s="128">
        <f>VLOOKUP($B$9&amp;"-"&amp;$B51,Database!$1:$1048576,15,FALSE)</f>
        <v>6.2326869806094187</v>
      </c>
      <c r="Q51" s="128">
        <f>VLOOKUP($B$9&amp;"-"&amp;$B51,Database!$1:$1048576,16,FALSE)</f>
        <v>33.085180055401665</v>
      </c>
      <c r="R51" s="128">
        <f>VLOOKUP($B$9&amp;"-"&amp;$B51,Database!$1:$1048576,17,FALSE)</f>
        <v>15.230224321133415</v>
      </c>
      <c r="S51" s="112"/>
      <c r="T51" s="128">
        <f>VLOOKUP($B$9&amp;"-"&amp;$B51,Database!$1:$1048576,18,FALSE)</f>
        <v>30.359251138471915</v>
      </c>
      <c r="U51" s="128">
        <f>VLOOKUP($B$9&amp;"-"&amp;$B51,Database!$1:$1048576,19,FALSE)</f>
        <v>15.512465373961222</v>
      </c>
      <c r="V51" s="128">
        <f>VLOOKUP($B$9&amp;"-"&amp;$B51,Database!$1:$1048576,20,FALSE)</f>
        <v>39.444850255661059</v>
      </c>
      <c r="W51" s="128">
        <f>VLOOKUP($B$9&amp;"-"&amp;$B51,Database!$1:$1048576,21,FALSE)</f>
        <v>2.3148148148148144</v>
      </c>
      <c r="X51" s="128">
        <f>VLOOKUP($B$9&amp;"-"&amp;$B51,Database!$1:$1048576,22,FALSE)</f>
        <v>48.530612244897952</v>
      </c>
      <c r="Y51" s="128">
        <f>VLOOKUP($B$9&amp;"-"&amp;$B51,Database!$1:$1048576,23,FALSE)</f>
        <v>16.907487333458434</v>
      </c>
      <c r="Z51" s="112"/>
      <c r="AA51" s="128">
        <f>VLOOKUP($B$9&amp;"-"&amp;$B51,Database!$1:$1048576,24,FALSE)</f>
        <v>-0.86017878225670386</v>
      </c>
      <c r="AB51" s="128">
        <f>VLOOKUP($B$9&amp;"-"&amp;$B51,Database!$1:$1048576,25,FALSE)</f>
        <v>0</v>
      </c>
      <c r="AC51" s="107"/>
      <c r="AD51" s="129">
        <f>VLOOKUP($B$9&amp;"-"&amp;$B51,Database!$1:$1048576,26,FALSE)</f>
        <v>0.23376623376623376</v>
      </c>
      <c r="AE51" s="129">
        <f>VLOOKUP($B$9&amp;"-"&amp;$B51,Database!$1:$1048576,27,FALSE)</f>
        <v>5.1948051948051951E-2</v>
      </c>
      <c r="AF51" s="129">
        <f>VLOOKUP($B$9&amp;"-"&amp;$B51,Database!$1:$1048576,28,FALSE)</f>
        <v>6.4935064935064929E-2</v>
      </c>
      <c r="AG51" s="129">
        <f>VLOOKUP($B$9&amp;"-"&amp;$B51,Database!$1:$1048576,29,FALSE)</f>
        <v>1.2987012987012988E-2</v>
      </c>
      <c r="AH51" s="129">
        <f>VLOOKUP($B$9&amp;"-"&amp;$B51,Database!$1:$1048576,30,FALSE)</f>
        <v>2.5974025974025976E-2</v>
      </c>
      <c r="AI51" s="129">
        <f>VLOOKUP($B$9&amp;"-"&amp;$B51,Database!$1:$1048576,31,FALSE)</f>
        <v>1.2987012987012988E-2</v>
      </c>
      <c r="AJ51" s="130"/>
      <c r="AK51" s="129">
        <f>VLOOKUP($B$9&amp;"-"&amp;$B51,Database!$1:$1048576,32,FALSE)</f>
        <v>0.13157894736842105</v>
      </c>
      <c r="AL51" s="129">
        <f>VLOOKUP($B$9&amp;"-"&amp;$B51,Database!$1:$1048576,33,FALSE)</f>
        <v>0.11842105263157894</v>
      </c>
      <c r="AM51" s="129">
        <f>VLOOKUP($B$9&amp;"-"&amp;$B51,Database!$1:$1048576,34,FALSE)</f>
        <v>6.5789473684210523E-2</v>
      </c>
      <c r="AN51" s="129">
        <f>VLOOKUP($B$9&amp;"-"&amp;$B51,Database!$1:$1048576,35,FALSE)</f>
        <v>1.3157894736842105E-2</v>
      </c>
      <c r="AO51" s="129">
        <f>VLOOKUP($B$9&amp;"-"&amp;$B51,Database!$1:$1048576,36,FALSE)</f>
        <v>1.3157894736842105E-2</v>
      </c>
      <c r="AP51" s="129">
        <f>VLOOKUP($B$9&amp;"-"&amp;$B51,Database!$1:$1048576,37,FALSE)</f>
        <v>0</v>
      </c>
      <c r="AQ51" s="103"/>
      <c r="AR51" s="129">
        <f>VLOOKUP($B$9&amp;"-"&amp;$B51,Database!$1:$1048576,38,FALSE)</f>
        <v>0.17105263157894737</v>
      </c>
      <c r="AS51" s="129">
        <f>VLOOKUP($B$9&amp;"-"&amp;$B51,Database!$1:$1048576,39,FALSE)</f>
        <v>0.10526315789473684</v>
      </c>
      <c r="AT51" s="129">
        <f>VLOOKUP($B$9&amp;"-"&amp;$B51,Database!$1:$1048576,40,FALSE)</f>
        <v>1.3157894736842105E-2</v>
      </c>
      <c r="AU51" s="129">
        <f>VLOOKUP($B$9&amp;"-"&amp;$B51,Database!$1:$1048576,41,FALSE)</f>
        <v>2.6315789473684209E-2</v>
      </c>
      <c r="AV51" s="129">
        <f>VLOOKUP($B$9&amp;"-"&amp;$B51,Database!$1:$1048576,42,FALSE)</f>
        <v>0</v>
      </c>
      <c r="AW51" s="129">
        <f>VLOOKUP($B$9&amp;"-"&amp;$B51,Database!$1:$1048576,43,FALSE)</f>
        <v>0</v>
      </c>
      <c r="AX51" s="103"/>
      <c r="AY51" s="129">
        <f>VLOOKUP($B$9&amp;"-"&amp;$B51,Database!$1:$1048576,44,FALSE)</f>
        <v>0.16</v>
      </c>
      <c r="AZ51" s="129">
        <f>VLOOKUP($B$9&amp;"-"&amp;$B51,Database!$1:$1048576,45,FALSE)</f>
        <v>0.08</v>
      </c>
      <c r="BA51" s="129">
        <f>VLOOKUP($B$9&amp;"-"&amp;$B51,Database!$1:$1048576,46,FALSE)</f>
        <v>0.08</v>
      </c>
      <c r="BB51" s="129">
        <f>VLOOKUP($B$9&amp;"-"&amp;$B51,Database!$1:$1048576,47,FALSE)</f>
        <v>0.04</v>
      </c>
      <c r="BC51" s="129">
        <f>VLOOKUP($B$9&amp;"-"&amp;$B51,Database!$1:$1048576,48,FALSE)</f>
        <v>0</v>
      </c>
      <c r="BD51" s="129">
        <f>VLOOKUP($B$9&amp;"-"&amp;$B51,Database!$1:$1048576,49,FALSE)</f>
        <v>0</v>
      </c>
      <c r="BE51" s="130"/>
      <c r="BF51" s="129">
        <f>VLOOKUP($B$9&amp;"-"&amp;$B51,Database!$1:$1048576,50,FALSE)</f>
        <v>0.17105263157894737</v>
      </c>
      <c r="BG51" s="129">
        <f>VLOOKUP($B$9&amp;"-"&amp;$B51,Database!$1:$1048576,51,FALSE)</f>
        <v>6.5789473684210523E-2</v>
      </c>
      <c r="BH51" s="129">
        <f>VLOOKUP($B$9&amp;"-"&amp;$B51,Database!$1:$1048576,52,FALSE)</f>
        <v>2.6315789473684209E-2</v>
      </c>
      <c r="BI51" s="129">
        <f>VLOOKUP($B$9&amp;"-"&amp;$B51,Database!$1:$1048576,53,FALSE)</f>
        <v>2.6315789473684209E-2</v>
      </c>
      <c r="BJ51" s="129">
        <f>VLOOKUP($B$9&amp;"-"&amp;$B51,Database!$1:$1048576,54,FALSE)</f>
        <v>0</v>
      </c>
      <c r="BK51" s="129">
        <f>VLOOKUP($B$9&amp;"-"&amp;$B51,Database!$1:$1048576,55,FALSE)</f>
        <v>1.3157894736842105E-2</v>
      </c>
    </row>
    <row r="52" spans="2:63">
      <c r="B52" s="124">
        <v>44621</v>
      </c>
      <c r="D52" s="125">
        <f>VLOOKUP($B$9&amp;"-"&amp;$B52,Database!$1:$1048576,10,FALSE)</f>
        <v>139.27816579377713</v>
      </c>
      <c r="E52" s="84"/>
      <c r="F52" s="127">
        <f>VLOOKUP($B$9&amp;"-"&amp;$B52,Database!$1:$1048576,4,FALSE)</f>
        <v>48.234374999999993</v>
      </c>
      <c r="G52" s="127">
        <f>VLOOKUP($B$9&amp;"-"&amp;$B52,Database!$1:$1048576,5,FALSE)</f>
        <v>42.013830325518633</v>
      </c>
      <c r="H52" s="127">
        <f>VLOOKUP($B$9&amp;"-"&amp;$B52,Database!$1:$1048576,6,FALSE)</f>
        <v>13.5</v>
      </c>
      <c r="I52" s="127">
        <f>VLOOKUP($B$9&amp;"-"&amp;$B52,Database!$1:$1048576,7,FALSE)</f>
        <v>12.890625</v>
      </c>
      <c r="J52" s="127">
        <f>VLOOKUP($B$9&amp;"-"&amp;$B52,Database!$1:$1048576,8,FALSE)</f>
        <v>74.026598301554245</v>
      </c>
      <c r="K52" s="127">
        <f>VLOOKUP($B$9&amp;"-"&amp;$B52,Database!$1:$1048576,9,FALSE)</f>
        <v>-3.1244992789617032</v>
      </c>
      <c r="L52" s="112"/>
      <c r="M52" s="128">
        <f>VLOOKUP($B$9&amp;"-"&amp;$B52,Database!$1:$1048576,12,FALSE)</f>
        <v>32.953125000000007</v>
      </c>
      <c r="N52" s="128">
        <f>VLOOKUP($B$9&amp;"-"&amp;$B52,Database!$1:$1048576,13,FALSE)</f>
        <v>4.8229450408588388</v>
      </c>
      <c r="O52" s="128">
        <f>VLOOKUP($B$9&amp;"-"&amp;$B52,Database!$1:$1048576,14,FALSE)</f>
        <v>36.650362624388592</v>
      </c>
      <c r="P52" s="128">
        <f>VLOOKUP($B$9&amp;"-"&amp;$B52,Database!$1:$1048576,15,FALSE)</f>
        <v>4.8406139315230234</v>
      </c>
      <c r="Q52" s="128">
        <f>VLOOKUP($B$9&amp;"-"&amp;$B52,Database!$1:$1048576,16,FALSE)</f>
        <v>26.928129104897732</v>
      </c>
      <c r="R52" s="128">
        <f>VLOOKUP($B$9&amp;"-"&amp;$B52,Database!$1:$1048576,17,FALSE)</f>
        <v>2.7527700831024902</v>
      </c>
      <c r="S52" s="112"/>
      <c r="T52" s="128">
        <f>VLOOKUP($B$9&amp;"-"&amp;$B52,Database!$1:$1048576,18,FALSE)</f>
        <v>34.385515141804198</v>
      </c>
      <c r="U52" s="128">
        <f>VLOOKUP($B$9&amp;"-"&amp;$B52,Database!$1:$1048576,19,FALSE)</f>
        <v>13.067061143984221</v>
      </c>
      <c r="V52" s="128">
        <f>VLOOKUP($B$9&amp;"-"&amp;$B52,Database!$1:$1048576,20,FALSE)</f>
        <v>52.866494743106529</v>
      </c>
      <c r="W52" s="128">
        <f>VLOOKUP($B$9&amp;"-"&amp;$B52,Database!$1:$1048576,21,FALSE)</f>
        <v>0</v>
      </c>
      <c r="X52" s="128">
        <f>VLOOKUP($B$9&amp;"-"&amp;$B52,Database!$1:$1048576,22,FALSE)</f>
        <v>56.704152249134957</v>
      </c>
      <c r="Y52" s="128">
        <f>VLOOKUP($B$9&amp;"-"&amp;$B52,Database!$1:$1048576,23,FALSE)</f>
        <v>15.449233016800584</v>
      </c>
      <c r="Z52" s="112"/>
      <c r="AA52" s="128">
        <f>VLOOKUP($B$9&amp;"-"&amp;$B52,Database!$1:$1048576,24,FALSE)</f>
        <v>-1.8215550683083146</v>
      </c>
      <c r="AB52" s="128">
        <f>VLOOKUP($B$9&amp;"-"&amp;$B52,Database!$1:$1048576,25,FALSE)</f>
        <v>2.1082813290605502</v>
      </c>
      <c r="AC52" s="107"/>
      <c r="AD52" s="129">
        <f>VLOOKUP($B$9&amp;"-"&amp;$B52,Database!$1:$1048576,26,FALSE)</f>
        <v>0.2</v>
      </c>
      <c r="AE52" s="129">
        <f>VLOOKUP($B$9&amp;"-"&amp;$B52,Database!$1:$1048576,27,FALSE)</f>
        <v>0.08</v>
      </c>
      <c r="AF52" s="129">
        <f>VLOOKUP($B$9&amp;"-"&amp;$B52,Database!$1:$1048576,28,FALSE)</f>
        <v>2.6666666666666668E-2</v>
      </c>
      <c r="AG52" s="129">
        <f>VLOOKUP($B$9&amp;"-"&amp;$B52,Database!$1:$1048576,29,FALSE)</f>
        <v>5.3333333333333337E-2</v>
      </c>
      <c r="AH52" s="129">
        <f>VLOOKUP($B$9&amp;"-"&amp;$B52,Database!$1:$1048576,30,FALSE)</f>
        <v>0</v>
      </c>
      <c r="AI52" s="129">
        <f>VLOOKUP($B$9&amp;"-"&amp;$B52,Database!$1:$1048576,31,FALSE)</f>
        <v>0</v>
      </c>
      <c r="AJ52" s="130"/>
      <c r="AK52" s="129">
        <f>VLOOKUP($B$9&amp;"-"&amp;$B52,Database!$1:$1048576,32,FALSE)</f>
        <v>0.18421052631578946</v>
      </c>
      <c r="AL52" s="129">
        <f>VLOOKUP($B$9&amp;"-"&amp;$B52,Database!$1:$1048576,33,FALSE)</f>
        <v>0.13157894736842105</v>
      </c>
      <c r="AM52" s="129">
        <f>VLOOKUP($B$9&amp;"-"&amp;$B52,Database!$1:$1048576,34,FALSE)</f>
        <v>6.5789473684210523E-2</v>
      </c>
      <c r="AN52" s="129">
        <f>VLOOKUP($B$9&amp;"-"&amp;$B52,Database!$1:$1048576,35,FALSE)</f>
        <v>5.2631578947368418E-2</v>
      </c>
      <c r="AO52" s="129">
        <f>VLOOKUP($B$9&amp;"-"&amp;$B52,Database!$1:$1048576,36,FALSE)</f>
        <v>1.3157894736842105E-2</v>
      </c>
      <c r="AP52" s="129">
        <f>VLOOKUP($B$9&amp;"-"&amp;$B52,Database!$1:$1048576,37,FALSE)</f>
        <v>0</v>
      </c>
      <c r="AQ52" s="103"/>
      <c r="AR52" s="129">
        <f>VLOOKUP($B$9&amp;"-"&amp;$B52,Database!$1:$1048576,38,FALSE)</f>
        <v>0.18421052631578946</v>
      </c>
      <c r="AS52" s="129">
        <f>VLOOKUP($B$9&amp;"-"&amp;$B52,Database!$1:$1048576,39,FALSE)</f>
        <v>9.2105263157894732E-2</v>
      </c>
      <c r="AT52" s="129">
        <f>VLOOKUP($B$9&amp;"-"&amp;$B52,Database!$1:$1048576,40,FALSE)</f>
        <v>6.5789473684210523E-2</v>
      </c>
      <c r="AU52" s="129">
        <f>VLOOKUP($B$9&amp;"-"&amp;$B52,Database!$1:$1048576,41,FALSE)</f>
        <v>3.9473684210526314E-2</v>
      </c>
      <c r="AV52" s="129">
        <f>VLOOKUP($B$9&amp;"-"&amp;$B52,Database!$1:$1048576,42,FALSE)</f>
        <v>0</v>
      </c>
      <c r="AW52" s="129">
        <f>VLOOKUP($B$9&amp;"-"&amp;$B52,Database!$1:$1048576,43,FALSE)</f>
        <v>0</v>
      </c>
      <c r="AX52" s="103"/>
      <c r="AY52" s="129">
        <f>VLOOKUP($B$9&amp;"-"&amp;$B52,Database!$1:$1048576,44,FALSE)</f>
        <v>0.22368421052631579</v>
      </c>
      <c r="AZ52" s="129">
        <f>VLOOKUP($B$9&amp;"-"&amp;$B52,Database!$1:$1048576,45,FALSE)</f>
        <v>6.5789473684210523E-2</v>
      </c>
      <c r="BA52" s="129">
        <f>VLOOKUP($B$9&amp;"-"&amp;$B52,Database!$1:$1048576,46,FALSE)</f>
        <v>7.8947368421052627E-2</v>
      </c>
      <c r="BB52" s="129">
        <f>VLOOKUP($B$9&amp;"-"&amp;$B52,Database!$1:$1048576,47,FALSE)</f>
        <v>2.6315789473684209E-2</v>
      </c>
      <c r="BC52" s="129">
        <f>VLOOKUP($B$9&amp;"-"&amp;$B52,Database!$1:$1048576,48,FALSE)</f>
        <v>0</v>
      </c>
      <c r="BD52" s="129">
        <f>VLOOKUP($B$9&amp;"-"&amp;$B52,Database!$1:$1048576,49,FALSE)</f>
        <v>0</v>
      </c>
      <c r="BE52" s="130"/>
      <c r="BF52" s="129">
        <f>VLOOKUP($B$9&amp;"-"&amp;$B52,Database!$1:$1048576,50,FALSE)</f>
        <v>0.14666666666666667</v>
      </c>
      <c r="BG52" s="129">
        <f>VLOOKUP($B$9&amp;"-"&amp;$B52,Database!$1:$1048576,51,FALSE)</f>
        <v>9.3333333333333338E-2</v>
      </c>
      <c r="BH52" s="129">
        <f>VLOOKUP($B$9&amp;"-"&amp;$B52,Database!$1:$1048576,52,FALSE)</f>
        <v>5.3333333333333337E-2</v>
      </c>
      <c r="BI52" s="129">
        <f>VLOOKUP($B$9&amp;"-"&amp;$B52,Database!$1:$1048576,53,FALSE)</f>
        <v>2.6666666666666668E-2</v>
      </c>
      <c r="BJ52" s="129">
        <f>VLOOKUP($B$9&amp;"-"&amp;$B52,Database!$1:$1048576,54,FALSE)</f>
        <v>0</v>
      </c>
      <c r="BK52" s="129">
        <f>VLOOKUP($B$9&amp;"-"&amp;$B52,Database!$1:$1048576,55,FALSE)</f>
        <v>0</v>
      </c>
    </row>
    <row r="53" spans="2:63">
      <c r="B53" s="124">
        <v>44713</v>
      </c>
      <c r="D53" s="125">
        <f>VLOOKUP($B$9&amp;"-"&amp;$B53,Database!$1:$1048576,10,FALSE)</f>
        <v>117.74681141643167</v>
      </c>
      <c r="E53" s="84"/>
      <c r="F53" s="127">
        <f>VLOOKUP($B$9&amp;"-"&amp;$B53,Database!$1:$1048576,4,FALSE)</f>
        <v>43.40650536772953</v>
      </c>
      <c r="G53" s="127">
        <f>VLOOKUP($B$9&amp;"-"&amp;$B53,Database!$1:$1048576,5,FALSE)</f>
        <v>16.420118343195263</v>
      </c>
      <c r="H53" s="127">
        <f>VLOOKUP($B$9&amp;"-"&amp;$B53,Database!$1:$1048576,6,FALSE)</f>
        <v>-19.674556213017752</v>
      </c>
      <c r="I53" s="127">
        <f>VLOOKUP($B$9&amp;"-"&amp;$B53,Database!$1:$1048576,7,FALSE)</f>
        <v>-9.693959301394008</v>
      </c>
      <c r="J53" s="127">
        <f>VLOOKUP($B$9&amp;"-"&amp;$B53,Database!$1:$1048576,8,FALSE)</f>
        <v>97.452333990795537</v>
      </c>
      <c r="K53" s="127">
        <f>VLOOKUP($B$9&amp;"-"&amp;$B53,Database!$1:$1048576,9,FALSE)</f>
        <v>-21.230572023714149</v>
      </c>
      <c r="L53" s="112"/>
      <c r="M53" s="128">
        <f>VLOOKUP($B$9&amp;"-"&amp;$B53,Database!$1:$1048576,12,FALSE)</f>
        <v>-14.201183431952662</v>
      </c>
      <c r="N53" s="128">
        <f>VLOOKUP($B$9&amp;"-"&amp;$B53,Database!$1:$1048576,13,FALSE)</f>
        <v>-7.8895463510848112</v>
      </c>
      <c r="O53" s="128">
        <f>VLOOKUP($B$9&amp;"-"&amp;$B53,Database!$1:$1048576,14,FALSE)</f>
        <v>9.1880341880341891</v>
      </c>
      <c r="P53" s="128">
        <f>VLOOKUP($B$9&amp;"-"&amp;$B53,Database!$1:$1048576,15,FALSE)</f>
        <v>-11.045364891518739</v>
      </c>
      <c r="Q53" s="128">
        <f>VLOOKUP($B$9&amp;"-"&amp;$B53,Database!$1:$1048576,16,FALSE)</f>
        <v>18.795064893446565</v>
      </c>
      <c r="R53" s="128">
        <f>VLOOKUP($B$9&amp;"-"&amp;$B53,Database!$1:$1048576,17,FALSE)</f>
        <v>3.9635688986338344</v>
      </c>
      <c r="S53" s="112"/>
      <c r="T53" s="128">
        <f>VLOOKUP($B$9&amp;"-"&amp;$B53,Database!$1:$1048576,18,FALSE)</f>
        <v>6.5088757396449708</v>
      </c>
      <c r="U53" s="128">
        <f>VLOOKUP($B$9&amp;"-"&amp;$B53,Database!$1:$1048576,19,FALSE)</f>
        <v>6.3365650969529099</v>
      </c>
      <c r="V53" s="128">
        <f>VLOOKUP($B$9&amp;"-"&amp;$B53,Database!$1:$1048576,20,FALSE)</f>
        <v>32.995555555555555</v>
      </c>
      <c r="W53" s="128">
        <f>VLOOKUP($B$9&amp;"-"&amp;$B53,Database!$1:$1048576,21,FALSE)</f>
        <v>4.2416897506925233</v>
      </c>
      <c r="X53" s="128">
        <f>VLOOKUP($B$9&amp;"-"&amp;$B53,Database!$1:$1048576,22,FALSE)</f>
        <v>46.0448642266824</v>
      </c>
      <c r="Y53" s="128">
        <f>VLOOKUP($B$9&amp;"-"&amp;$B53,Database!$1:$1048576,23,FALSE)</f>
        <v>20.360110803324098</v>
      </c>
      <c r="Z53" s="112"/>
      <c r="AA53" s="128">
        <f>VLOOKUP($B$9&amp;"-"&amp;$B53,Database!$1:$1048576,24,FALSE)</f>
        <v>-1.0119750379490642</v>
      </c>
      <c r="AB53" s="128">
        <f>VLOOKUP($B$9&amp;"-"&amp;$B53,Database!$1:$1048576,25,FALSE)</f>
        <v>3.4238488783943333</v>
      </c>
      <c r="AC53" s="107"/>
      <c r="AD53" s="129">
        <f>VLOOKUP($B$9&amp;"-"&amp;$B53,Database!$1:$1048576,26,FALSE)</f>
        <v>9.3333333333333338E-2</v>
      </c>
      <c r="AE53" s="129">
        <f>VLOOKUP($B$9&amp;"-"&amp;$B53,Database!$1:$1048576,27,FALSE)</f>
        <v>9.3333333333333338E-2</v>
      </c>
      <c r="AF53" s="129">
        <f>VLOOKUP($B$9&amp;"-"&amp;$B53,Database!$1:$1048576,28,FALSE)</f>
        <v>6.6666666666666666E-2</v>
      </c>
      <c r="AG53" s="129">
        <f>VLOOKUP($B$9&amp;"-"&amp;$B53,Database!$1:$1048576,29,FALSE)</f>
        <v>2.6666666666666668E-2</v>
      </c>
      <c r="AH53" s="129">
        <f>VLOOKUP($B$9&amp;"-"&amp;$B53,Database!$1:$1048576,30,FALSE)</f>
        <v>0</v>
      </c>
      <c r="AI53" s="129">
        <f>VLOOKUP($B$9&amp;"-"&amp;$B53,Database!$1:$1048576,31,FALSE)</f>
        <v>0</v>
      </c>
      <c r="AJ53" s="130"/>
      <c r="AK53" s="129">
        <f>VLOOKUP($B$9&amp;"-"&amp;$B53,Database!$1:$1048576,32,FALSE)</f>
        <v>7.8947368421052627E-2</v>
      </c>
      <c r="AL53" s="129">
        <f>VLOOKUP($B$9&amp;"-"&amp;$B53,Database!$1:$1048576,33,FALSE)</f>
        <v>0.11842105263157894</v>
      </c>
      <c r="AM53" s="129">
        <f>VLOOKUP($B$9&amp;"-"&amp;$B53,Database!$1:$1048576,34,FALSE)</f>
        <v>7.8947368421052627E-2</v>
      </c>
      <c r="AN53" s="129">
        <f>VLOOKUP($B$9&amp;"-"&amp;$B53,Database!$1:$1048576,35,FALSE)</f>
        <v>1.3157894736842105E-2</v>
      </c>
      <c r="AO53" s="129">
        <f>VLOOKUP($B$9&amp;"-"&amp;$B53,Database!$1:$1048576,36,FALSE)</f>
        <v>0</v>
      </c>
      <c r="AP53" s="129">
        <f>VLOOKUP($B$9&amp;"-"&amp;$B53,Database!$1:$1048576,37,FALSE)</f>
        <v>0</v>
      </c>
      <c r="AQ53" s="103"/>
      <c r="AR53" s="129">
        <f>VLOOKUP($B$9&amp;"-"&amp;$B53,Database!$1:$1048576,38,FALSE)</f>
        <v>0.14473684210526316</v>
      </c>
      <c r="AS53" s="129">
        <f>VLOOKUP($B$9&amp;"-"&amp;$B53,Database!$1:$1048576,39,FALSE)</f>
        <v>9.2105263157894732E-2</v>
      </c>
      <c r="AT53" s="129">
        <f>VLOOKUP($B$9&amp;"-"&amp;$B53,Database!$1:$1048576,40,FALSE)</f>
        <v>2.6315789473684209E-2</v>
      </c>
      <c r="AU53" s="129">
        <f>VLOOKUP($B$9&amp;"-"&amp;$B53,Database!$1:$1048576,41,FALSE)</f>
        <v>1.3157894736842105E-2</v>
      </c>
      <c r="AV53" s="129">
        <f>VLOOKUP($B$9&amp;"-"&amp;$B53,Database!$1:$1048576,42,FALSE)</f>
        <v>1.3157894736842105E-2</v>
      </c>
      <c r="AW53" s="129">
        <f>VLOOKUP($B$9&amp;"-"&amp;$B53,Database!$1:$1048576,43,FALSE)</f>
        <v>0</v>
      </c>
      <c r="AX53" s="103"/>
      <c r="AY53" s="129">
        <f>VLOOKUP($B$9&amp;"-"&amp;$B53,Database!$1:$1048576,44,FALSE)</f>
        <v>9.3333333333333338E-2</v>
      </c>
      <c r="AZ53" s="129">
        <f>VLOOKUP($B$9&amp;"-"&amp;$B53,Database!$1:$1048576,45,FALSE)</f>
        <v>9.3333333333333338E-2</v>
      </c>
      <c r="BA53" s="129">
        <f>VLOOKUP($B$9&amp;"-"&amp;$B53,Database!$1:$1048576,46,FALSE)</f>
        <v>5.3333333333333337E-2</v>
      </c>
      <c r="BB53" s="129">
        <f>VLOOKUP($B$9&amp;"-"&amp;$B53,Database!$1:$1048576,47,FALSE)</f>
        <v>0.04</v>
      </c>
      <c r="BC53" s="129">
        <f>VLOOKUP($B$9&amp;"-"&amp;$B53,Database!$1:$1048576,48,FALSE)</f>
        <v>0</v>
      </c>
      <c r="BD53" s="129">
        <f>VLOOKUP($B$9&amp;"-"&amp;$B53,Database!$1:$1048576,49,FALSE)</f>
        <v>0</v>
      </c>
      <c r="BE53" s="130"/>
      <c r="BF53" s="129">
        <f>VLOOKUP($B$9&amp;"-"&amp;$B53,Database!$1:$1048576,50,FALSE)</f>
        <v>4.0540540540540543E-2</v>
      </c>
      <c r="BG53" s="129">
        <f>VLOOKUP($B$9&amp;"-"&amp;$B53,Database!$1:$1048576,51,FALSE)</f>
        <v>0.12162162162162163</v>
      </c>
      <c r="BH53" s="129">
        <f>VLOOKUP($B$9&amp;"-"&amp;$B53,Database!$1:$1048576,52,FALSE)</f>
        <v>4.0540540540540543E-2</v>
      </c>
      <c r="BI53" s="129">
        <f>VLOOKUP($B$9&amp;"-"&amp;$B53,Database!$1:$1048576,53,FALSE)</f>
        <v>1.3513513513513514E-2</v>
      </c>
      <c r="BJ53" s="129">
        <f>VLOOKUP($B$9&amp;"-"&amp;$B53,Database!$1:$1048576,54,FALSE)</f>
        <v>1.3513513513513514E-2</v>
      </c>
      <c r="BK53" s="129">
        <f>VLOOKUP($B$9&amp;"-"&amp;$B53,Database!$1:$1048576,55,FALSE)</f>
        <v>0</v>
      </c>
    </row>
    <row r="54" spans="2:63">
      <c r="B54" s="124">
        <v>44805</v>
      </c>
      <c r="D54" s="125">
        <f>VLOOKUP($B$9&amp;"-"&amp;$B54,Database!$1:$1048576,10,FALSE)</f>
        <v>115.47930707166587</v>
      </c>
      <c r="E54" s="84"/>
      <c r="F54" s="127">
        <f>VLOOKUP($B$9&amp;"-"&amp;$B54,Database!$1:$1048576,4,FALSE)</f>
        <v>25.600000000000005</v>
      </c>
      <c r="G54" s="127">
        <f>VLOOKUP($B$9&amp;"-"&amp;$B54,Database!$1:$1048576,5,FALSE)</f>
        <v>16.64</v>
      </c>
      <c r="H54" s="127">
        <f>VLOOKUP($B$9&amp;"-"&amp;$B54,Database!$1:$1048576,6,FALSE)</f>
        <v>-17.920000000000002</v>
      </c>
      <c r="I54" s="127">
        <f>VLOOKUP($B$9&amp;"-"&amp;$B54,Database!$1:$1048576,7,FALSE)</f>
        <v>-5.44</v>
      </c>
      <c r="J54" s="127">
        <f>VLOOKUP($B$9&amp;"-"&amp;$B54,Database!$1:$1048576,8,FALSE)</f>
        <v>88.129945855893382</v>
      </c>
      <c r="K54" s="127">
        <f>VLOOKUP($B$9&amp;"-"&amp;$B54,Database!$1:$1048576,9,FALSE)</f>
        <v>-20.033319450229069</v>
      </c>
      <c r="L54" s="112"/>
      <c r="M54" s="128">
        <f>VLOOKUP($B$9&amp;"-"&amp;$B54,Database!$1:$1048576,12,FALSE)</f>
        <v>-5.44</v>
      </c>
      <c r="N54" s="128">
        <f>VLOOKUP($B$9&amp;"-"&amp;$B54,Database!$1:$1048576,13,FALSE)</f>
        <v>-11.88</v>
      </c>
      <c r="O54" s="128">
        <f>VLOOKUP($B$9&amp;"-"&amp;$B54,Database!$1:$1048576,14,FALSE)</f>
        <v>13.994169096209912</v>
      </c>
      <c r="P54" s="128">
        <f>VLOOKUP($B$9&amp;"-"&amp;$B54,Database!$1:$1048576,15,FALSE)</f>
        <v>-7.68</v>
      </c>
      <c r="Q54" s="128">
        <f>VLOOKUP($B$9&amp;"-"&amp;$B54,Database!$1:$1048576,16,FALSE)</f>
        <v>23.799999999999997</v>
      </c>
      <c r="R54" s="128">
        <f>VLOOKUP($B$9&amp;"-"&amp;$B54,Database!$1:$1048576,17,FALSE)</f>
        <v>-1.0800000000000012</v>
      </c>
      <c r="S54" s="112"/>
      <c r="T54" s="128">
        <f>VLOOKUP($B$9&amp;"-"&amp;$B54,Database!$1:$1048576,18,FALSE)</f>
        <v>17.600000000000001</v>
      </c>
      <c r="U54" s="128">
        <f>VLOOKUP($B$9&amp;"-"&amp;$B54,Database!$1:$1048576,19,FALSE)</f>
        <v>4.7999999999999989</v>
      </c>
      <c r="V54" s="128">
        <f>VLOOKUP($B$9&amp;"-"&amp;$B54,Database!$1:$1048576,20,FALSE)</f>
        <v>25.322782174094129</v>
      </c>
      <c r="W54" s="128">
        <f>VLOOKUP($B$9&amp;"-"&amp;$B54,Database!$1:$1048576,21,FALSE)</f>
        <v>4.1599999999999993</v>
      </c>
      <c r="X54" s="128">
        <f>VLOOKUP($B$9&amp;"-"&amp;$B54,Database!$1:$1048576,22,FALSE)</f>
        <v>36.651395251978343</v>
      </c>
      <c r="Y54" s="128">
        <f>VLOOKUP($B$9&amp;"-"&amp;$B54,Database!$1:$1048576,23,FALSE)</f>
        <v>26.64</v>
      </c>
      <c r="Z54" s="112"/>
      <c r="AA54" s="128">
        <f>VLOOKUP($B$9&amp;"-"&amp;$B54,Database!$1:$1048576,24,FALSE)</f>
        <v>0.91145833333333248</v>
      </c>
      <c r="AB54" s="128">
        <f>VLOOKUP($B$9&amp;"-"&amp;$B54,Database!$1:$1048576,25,FALSE)</f>
        <v>4.9913194444444446</v>
      </c>
      <c r="AC54" s="107"/>
      <c r="AD54" s="129">
        <f>VLOOKUP($B$9&amp;"-"&amp;$B54,Database!$1:$1048576,26,FALSE)</f>
        <v>0.16326530612244897</v>
      </c>
      <c r="AE54" s="129">
        <f>VLOOKUP($B$9&amp;"-"&amp;$B54,Database!$1:$1048576,27,FALSE)</f>
        <v>0.10204081632653061</v>
      </c>
      <c r="AF54" s="129">
        <f>VLOOKUP($B$9&amp;"-"&amp;$B54,Database!$1:$1048576,28,FALSE)</f>
        <v>4.0816326530612242E-2</v>
      </c>
      <c r="AG54" s="129">
        <f>VLOOKUP($B$9&amp;"-"&amp;$B54,Database!$1:$1048576,29,FALSE)</f>
        <v>6.1224489795918366E-2</v>
      </c>
      <c r="AH54" s="129">
        <f>VLOOKUP($B$9&amp;"-"&amp;$B54,Database!$1:$1048576,30,FALSE)</f>
        <v>2.0408163265306121E-2</v>
      </c>
      <c r="AI54" s="129">
        <f>VLOOKUP($B$9&amp;"-"&amp;$B54,Database!$1:$1048576,31,FALSE)</f>
        <v>0</v>
      </c>
      <c r="AJ54" s="130"/>
      <c r="AK54" s="129">
        <f>VLOOKUP($B$9&amp;"-"&amp;$B54,Database!$1:$1048576,32,FALSE)</f>
        <v>0.125</v>
      </c>
      <c r="AL54" s="129">
        <f>VLOOKUP($B$9&amp;"-"&amp;$B54,Database!$1:$1048576,33,FALSE)</f>
        <v>0.20833333333333334</v>
      </c>
      <c r="AM54" s="129">
        <f>VLOOKUP($B$9&amp;"-"&amp;$B54,Database!$1:$1048576,34,FALSE)</f>
        <v>4.1666666666666664E-2</v>
      </c>
      <c r="AN54" s="129">
        <f>VLOOKUP($B$9&amp;"-"&amp;$B54,Database!$1:$1048576,35,FALSE)</f>
        <v>2.0833333333333332E-2</v>
      </c>
      <c r="AO54" s="129">
        <f>VLOOKUP($B$9&amp;"-"&amp;$B54,Database!$1:$1048576,36,FALSE)</f>
        <v>0</v>
      </c>
      <c r="AP54" s="129">
        <f>VLOOKUP($B$9&amp;"-"&amp;$B54,Database!$1:$1048576,37,FALSE)</f>
        <v>0</v>
      </c>
      <c r="AQ54" s="103"/>
      <c r="AR54" s="129">
        <f>VLOOKUP($B$9&amp;"-"&amp;$B54,Database!$1:$1048576,38,FALSE)</f>
        <v>0.1276595744680851</v>
      </c>
      <c r="AS54" s="129">
        <f>VLOOKUP($B$9&amp;"-"&amp;$B54,Database!$1:$1048576,39,FALSE)</f>
        <v>0.21276595744680851</v>
      </c>
      <c r="AT54" s="129">
        <f>VLOOKUP($B$9&amp;"-"&amp;$B54,Database!$1:$1048576,40,FALSE)</f>
        <v>0</v>
      </c>
      <c r="AU54" s="129">
        <f>VLOOKUP($B$9&amp;"-"&amp;$B54,Database!$1:$1048576,41,FALSE)</f>
        <v>0</v>
      </c>
      <c r="AV54" s="129">
        <f>VLOOKUP($B$9&amp;"-"&amp;$B54,Database!$1:$1048576,42,FALSE)</f>
        <v>0</v>
      </c>
      <c r="AW54" s="129">
        <f>VLOOKUP($B$9&amp;"-"&amp;$B54,Database!$1:$1048576,43,FALSE)</f>
        <v>2.1276595744680851E-2</v>
      </c>
      <c r="AX54" s="103"/>
      <c r="AY54" s="129">
        <f>VLOOKUP($B$9&amp;"-"&amp;$B54,Database!$1:$1048576,44,FALSE)</f>
        <v>0.14893617021276595</v>
      </c>
      <c r="AZ54" s="129">
        <f>VLOOKUP($B$9&amp;"-"&amp;$B54,Database!$1:$1048576,45,FALSE)</f>
        <v>0.10638297872340426</v>
      </c>
      <c r="BA54" s="129">
        <f>VLOOKUP($B$9&amp;"-"&amp;$B54,Database!$1:$1048576,46,FALSE)</f>
        <v>4.2553191489361701E-2</v>
      </c>
      <c r="BB54" s="129">
        <f>VLOOKUP($B$9&amp;"-"&amp;$B54,Database!$1:$1048576,47,FALSE)</f>
        <v>2.1276595744680851E-2</v>
      </c>
      <c r="BC54" s="129">
        <f>VLOOKUP($B$9&amp;"-"&amp;$B54,Database!$1:$1048576,48,FALSE)</f>
        <v>0</v>
      </c>
      <c r="BD54" s="129">
        <f>VLOOKUP($B$9&amp;"-"&amp;$B54,Database!$1:$1048576,49,FALSE)</f>
        <v>0</v>
      </c>
      <c r="BE54" s="130"/>
      <c r="BF54" s="129">
        <f>VLOOKUP($B$9&amp;"-"&amp;$B54,Database!$1:$1048576,50,FALSE)</f>
        <v>8.3333333333333329E-2</v>
      </c>
      <c r="BG54" s="129">
        <f>VLOOKUP($B$9&amp;"-"&amp;$B54,Database!$1:$1048576,51,FALSE)</f>
        <v>0.125</v>
      </c>
      <c r="BH54" s="129">
        <f>VLOOKUP($B$9&amp;"-"&amp;$B54,Database!$1:$1048576,52,FALSE)</f>
        <v>6.25E-2</v>
      </c>
      <c r="BI54" s="129">
        <f>VLOOKUP($B$9&amp;"-"&amp;$B54,Database!$1:$1048576,53,FALSE)</f>
        <v>6.25E-2</v>
      </c>
      <c r="BJ54" s="129">
        <f>VLOOKUP($B$9&amp;"-"&amp;$B54,Database!$1:$1048576,54,FALSE)</f>
        <v>0</v>
      </c>
      <c r="BK54" s="129">
        <f>VLOOKUP($B$9&amp;"-"&amp;$B54,Database!$1:$1048576,55,FALSE)</f>
        <v>0</v>
      </c>
    </row>
    <row r="55" spans="2:63">
      <c r="B55" s="124">
        <v>44896</v>
      </c>
      <c r="D55" s="125">
        <f>VLOOKUP($B$9&amp;"-"&amp;$B55,Database!$1:$1048576,10,FALSE)</f>
        <v>110.50088652482269</v>
      </c>
      <c r="E55" s="84"/>
      <c r="F55" s="127">
        <f>VLOOKUP($B$9&amp;"-"&amp;$B55,Database!$1:$1048576,4,FALSE)</f>
        <v>22.786458333333336</v>
      </c>
      <c r="G55" s="127">
        <f>VLOOKUP($B$9&amp;"-"&amp;$B55,Database!$1:$1048576,5,FALSE)</f>
        <v>9.5920138888888875</v>
      </c>
      <c r="H55" s="127">
        <f>VLOOKUP($B$9&amp;"-"&amp;$B55,Database!$1:$1048576,6,FALSE)</f>
        <v>-26.388888888888889</v>
      </c>
      <c r="I55" s="127">
        <f>VLOOKUP($B$9&amp;"-"&amp;$B55,Database!$1:$1048576,7,FALSE)</f>
        <v>-13.671875</v>
      </c>
      <c r="J55" s="127">
        <f>VLOOKUP($B$9&amp;"-"&amp;$B55,Database!$1:$1048576,8,FALSE)</f>
        <v>72.786458333333343</v>
      </c>
      <c r="K55" s="127">
        <f>VLOOKUP($B$9&amp;"-"&amp;$B55,Database!$1:$1048576,9,FALSE)</f>
        <v>-24.943413309189676</v>
      </c>
      <c r="L55" s="112"/>
      <c r="M55" s="128">
        <f>VLOOKUP($B$9&amp;"-"&amp;$B55,Database!$1:$1048576,12,FALSE)</f>
        <v>-13.888888888888893</v>
      </c>
      <c r="N55" s="128">
        <f>VLOOKUP($B$9&amp;"-"&amp;$B55,Database!$1:$1048576,13,FALSE)</f>
        <v>-5.2083333333333313</v>
      </c>
      <c r="O55" s="128">
        <f>VLOOKUP($B$9&amp;"-"&amp;$B55,Database!$1:$1048576,14,FALSE)</f>
        <v>1.953125</v>
      </c>
      <c r="P55" s="128">
        <f>VLOOKUP($B$9&amp;"-"&amp;$B55,Database!$1:$1048576,15,FALSE)</f>
        <v>-6.3802083333333339</v>
      </c>
      <c r="Q55" s="128">
        <f>VLOOKUP($B$9&amp;"-"&amp;$B55,Database!$1:$1048576,16,FALSE)</f>
        <v>17.578125</v>
      </c>
      <c r="R55" s="128">
        <f>VLOOKUP($B$9&amp;"-"&amp;$B55,Database!$1:$1048576,17,FALSE)</f>
        <v>5.8593749999999991</v>
      </c>
      <c r="S55" s="112"/>
      <c r="T55" s="128">
        <f>VLOOKUP($B$9&amp;"-"&amp;$B55,Database!$1:$1048576,18,FALSE)</f>
        <v>7.5954861111111107</v>
      </c>
      <c r="U55" s="128">
        <f>VLOOKUP($B$9&amp;"-"&amp;$B55,Database!$1:$1048576,19,FALSE)</f>
        <v>3.038194444444446</v>
      </c>
      <c r="V55" s="128">
        <f>VLOOKUP($B$9&amp;"-"&amp;$B55,Database!$1:$1048576,20,FALSE)</f>
        <v>23.449524671797192</v>
      </c>
      <c r="W55" s="128">
        <f>VLOOKUP($B$9&amp;"-"&amp;$B55,Database!$1:$1048576,21,FALSE)</f>
        <v>2.6041666666666661</v>
      </c>
      <c r="X55" s="128">
        <f>VLOOKUP($B$9&amp;"-"&amp;$B55,Database!$1:$1048576,22,FALSE)</f>
        <v>36.935763888888893</v>
      </c>
      <c r="Y55" s="128">
        <f>VLOOKUP($B$9&amp;"-"&amp;$B55,Database!$1:$1048576,23,FALSE)</f>
        <v>21.729289271163424</v>
      </c>
      <c r="Z55" s="112"/>
      <c r="AA55" s="128">
        <f>VLOOKUP($B$9&amp;"-"&amp;$B55,Database!$1:$1048576,24,FALSE)</f>
        <v>3.4026465028355388</v>
      </c>
      <c r="AB55" s="128">
        <f>VLOOKUP($B$9&amp;"-"&amp;$B55,Database!$1:$1048576,25,FALSE)</f>
        <v>2.897238569488457</v>
      </c>
      <c r="AC55" s="107"/>
      <c r="AD55" s="129">
        <f>VLOOKUP($B$9&amp;"-"&amp;$B55,Database!$1:$1048576,26,FALSE)</f>
        <v>0.13043478260869565</v>
      </c>
      <c r="AE55" s="129">
        <f>VLOOKUP($B$9&amp;"-"&amp;$B55,Database!$1:$1048576,27,FALSE)</f>
        <v>0</v>
      </c>
      <c r="AF55" s="129">
        <f>VLOOKUP($B$9&amp;"-"&amp;$B55,Database!$1:$1048576,28,FALSE)</f>
        <v>6.5217391304347824E-2</v>
      </c>
      <c r="AG55" s="129">
        <f>VLOOKUP($B$9&amp;"-"&amp;$B55,Database!$1:$1048576,29,FALSE)</f>
        <v>2.1739130434782608E-2</v>
      </c>
      <c r="AH55" s="129">
        <f>VLOOKUP($B$9&amp;"-"&amp;$B55,Database!$1:$1048576,30,FALSE)</f>
        <v>4.3478260869565216E-2</v>
      </c>
      <c r="AI55" s="129">
        <f>VLOOKUP($B$9&amp;"-"&amp;$B55,Database!$1:$1048576,31,FALSE)</f>
        <v>0</v>
      </c>
      <c r="AJ55" s="130"/>
      <c r="AK55" s="129">
        <f>VLOOKUP($B$9&amp;"-"&amp;$B55,Database!$1:$1048576,32,FALSE)</f>
        <v>8.5106382978723402E-2</v>
      </c>
      <c r="AL55" s="129">
        <f>VLOOKUP($B$9&amp;"-"&amp;$B55,Database!$1:$1048576,33,FALSE)</f>
        <v>6.3829787234042548E-2</v>
      </c>
      <c r="AM55" s="129">
        <f>VLOOKUP($B$9&amp;"-"&amp;$B55,Database!$1:$1048576,34,FALSE)</f>
        <v>0.10638297872340426</v>
      </c>
      <c r="AN55" s="129">
        <f>VLOOKUP($B$9&amp;"-"&amp;$B55,Database!$1:$1048576,35,FALSE)</f>
        <v>0</v>
      </c>
      <c r="AO55" s="129">
        <f>VLOOKUP($B$9&amp;"-"&amp;$B55,Database!$1:$1048576,36,FALSE)</f>
        <v>0</v>
      </c>
      <c r="AP55" s="129">
        <f>VLOOKUP($B$9&amp;"-"&amp;$B55,Database!$1:$1048576,37,FALSE)</f>
        <v>0</v>
      </c>
      <c r="AQ55" s="103"/>
      <c r="AR55" s="129">
        <f>VLOOKUP($B$9&amp;"-"&amp;$B55,Database!$1:$1048576,38,FALSE)</f>
        <v>0.10638297872340426</v>
      </c>
      <c r="AS55" s="129">
        <f>VLOOKUP($B$9&amp;"-"&amp;$B55,Database!$1:$1048576,39,FALSE)</f>
        <v>6.3829787234042548E-2</v>
      </c>
      <c r="AT55" s="129">
        <f>VLOOKUP($B$9&amp;"-"&amp;$B55,Database!$1:$1048576,40,FALSE)</f>
        <v>4.2553191489361701E-2</v>
      </c>
      <c r="AU55" s="129">
        <f>VLOOKUP($B$9&amp;"-"&amp;$B55,Database!$1:$1048576,41,FALSE)</f>
        <v>2.1276595744680851E-2</v>
      </c>
      <c r="AV55" s="129">
        <f>VLOOKUP($B$9&amp;"-"&amp;$B55,Database!$1:$1048576,42,FALSE)</f>
        <v>2.1276595744680851E-2</v>
      </c>
      <c r="AW55" s="129">
        <f>VLOOKUP($B$9&amp;"-"&amp;$B55,Database!$1:$1048576,43,FALSE)</f>
        <v>0</v>
      </c>
      <c r="AX55" s="103"/>
      <c r="AY55" s="129">
        <f>VLOOKUP($B$9&amp;"-"&amp;$B55,Database!$1:$1048576,44,FALSE)</f>
        <v>0.10638297872340426</v>
      </c>
      <c r="AZ55" s="129">
        <f>VLOOKUP($B$9&amp;"-"&amp;$B55,Database!$1:$1048576,45,FALSE)</f>
        <v>8.5106382978723402E-2</v>
      </c>
      <c r="BA55" s="129">
        <f>VLOOKUP($B$9&amp;"-"&amp;$B55,Database!$1:$1048576,46,FALSE)</f>
        <v>6.3829787234042548E-2</v>
      </c>
      <c r="BB55" s="129">
        <f>VLOOKUP($B$9&amp;"-"&amp;$B55,Database!$1:$1048576,47,FALSE)</f>
        <v>2.1276595744680851E-2</v>
      </c>
      <c r="BC55" s="129">
        <f>VLOOKUP($B$9&amp;"-"&amp;$B55,Database!$1:$1048576,48,FALSE)</f>
        <v>0</v>
      </c>
      <c r="BD55" s="129">
        <f>VLOOKUP($B$9&amp;"-"&amp;$B55,Database!$1:$1048576,49,FALSE)</f>
        <v>0</v>
      </c>
      <c r="BE55" s="130"/>
      <c r="BF55" s="129">
        <f>VLOOKUP($B$9&amp;"-"&amp;$B55,Database!$1:$1048576,50,FALSE)</f>
        <v>0.10638297872340426</v>
      </c>
      <c r="BG55" s="129">
        <f>VLOOKUP($B$9&amp;"-"&amp;$B55,Database!$1:$1048576,51,FALSE)</f>
        <v>2.1276595744680851E-2</v>
      </c>
      <c r="BH55" s="129">
        <f>VLOOKUP($B$9&amp;"-"&amp;$B55,Database!$1:$1048576,52,FALSE)</f>
        <v>4.2553191489361701E-2</v>
      </c>
      <c r="BI55" s="129">
        <f>VLOOKUP($B$9&amp;"-"&amp;$B55,Database!$1:$1048576,53,FALSE)</f>
        <v>2.1276595744680851E-2</v>
      </c>
      <c r="BJ55" s="129">
        <f>VLOOKUP($B$9&amp;"-"&amp;$B55,Database!$1:$1048576,54,FALSE)</f>
        <v>0</v>
      </c>
      <c r="BK55" s="129">
        <f>VLOOKUP($B$9&amp;"-"&amp;$B55,Database!$1:$1048576,55,FALSE)</f>
        <v>0</v>
      </c>
    </row>
    <row r="56" spans="2:63">
      <c r="B56" s="124">
        <v>44986</v>
      </c>
      <c r="D56" s="125">
        <f>VLOOKUP($B$9&amp;"-"&amp;$B56,Database!$1:$1048576,10,FALSE)</f>
        <v>121.55785666539343</v>
      </c>
      <c r="E56" s="84"/>
      <c r="F56" s="127">
        <f>VLOOKUP($B$9&amp;"-"&amp;$B56,Database!$1:$1048576,4,FALSE)</f>
        <v>28.163265306122447</v>
      </c>
      <c r="G56" s="127">
        <f>VLOOKUP($B$9&amp;"-"&amp;$B56,Database!$1:$1048576,5,FALSE)</f>
        <v>26.122448979591834</v>
      </c>
      <c r="H56" s="127">
        <f>VLOOKUP($B$9&amp;"-"&amp;$B56,Database!$1:$1048576,6,FALSE)</f>
        <v>-28.163265306122447</v>
      </c>
      <c r="I56" s="127">
        <f>VLOOKUP($B$9&amp;"-"&amp;$B56,Database!$1:$1048576,7,FALSE)</f>
        <v>-4.6530612244897966</v>
      </c>
      <c r="J56" s="127">
        <f>VLOOKUP($B$9&amp;"-"&amp;$B56,Database!$1:$1048576,8,FALSE)</f>
        <v>44.081632653061227</v>
      </c>
      <c r="K56" s="127">
        <f>VLOOKUP($B$9&amp;"-"&amp;$B56,Database!$1:$1048576,9,FALSE)</f>
        <v>-25.142857142857139</v>
      </c>
      <c r="L56" s="112"/>
      <c r="M56" s="128">
        <f>VLOOKUP($B$9&amp;"-"&amp;$B56,Database!$1:$1048576,12,FALSE)</f>
        <v>5.6326530612244916</v>
      </c>
      <c r="N56" s="128">
        <f>VLOOKUP($B$9&amp;"-"&amp;$B56,Database!$1:$1048576,13,FALSE)</f>
        <v>-10.294117647058824</v>
      </c>
      <c r="O56" s="128">
        <f>VLOOKUP($B$9&amp;"-"&amp;$B56,Database!$1:$1048576,14,FALSE)</f>
        <v>4.4117647058823541</v>
      </c>
      <c r="P56" s="128">
        <f>VLOOKUP($B$9&amp;"-"&amp;$B56,Database!$1:$1048576,15,FALSE)</f>
        <v>-6.2283737024221475</v>
      </c>
      <c r="Q56" s="128">
        <f>VLOOKUP($B$9&amp;"-"&amp;$B56,Database!$1:$1048576,16,FALSE)</f>
        <v>30.882352941176471</v>
      </c>
      <c r="R56" s="128">
        <f>VLOOKUP($B$9&amp;"-"&amp;$B56,Database!$1:$1048576,17,FALSE)</f>
        <v>9.0830449826989614</v>
      </c>
      <c r="S56" s="112"/>
      <c r="T56" s="128">
        <f>VLOOKUP($B$9&amp;"-"&amp;$B56,Database!$1:$1048576,18,FALSE)</f>
        <v>9.9480968858131487</v>
      </c>
      <c r="U56" s="128">
        <f>VLOOKUP($B$9&amp;"-"&amp;$B56,Database!$1:$1048576,19,FALSE)</f>
        <v>-1.9283746556473829</v>
      </c>
      <c r="V56" s="128">
        <f>VLOOKUP($B$9&amp;"-"&amp;$B56,Database!$1:$1048576,20,FALSE)</f>
        <v>30.078125</v>
      </c>
      <c r="W56" s="128">
        <f>VLOOKUP($B$9&amp;"-"&amp;$B56,Database!$1:$1048576,21,FALSE)</f>
        <v>9.765625</v>
      </c>
      <c r="X56" s="128">
        <f>VLOOKUP($B$9&amp;"-"&amp;$B56,Database!$1:$1048576,22,FALSE)</f>
        <v>47.107438016528917</v>
      </c>
      <c r="Y56" s="128">
        <f>VLOOKUP($B$9&amp;"-"&amp;$B56,Database!$1:$1048576,23,FALSE)</f>
        <v>34.435261707988978</v>
      </c>
      <c r="Z56" s="112"/>
      <c r="AA56" s="128">
        <f>VLOOKUP($B$9&amp;"-"&amp;$B56,Database!$1:$1048576,24,FALSE)</f>
        <v>6.9204152249134943</v>
      </c>
      <c r="AB56" s="128">
        <f>VLOOKUP($B$9&amp;"-"&amp;$B56,Database!$1:$1048576,25,FALSE)</f>
        <v>8.5640138408304498</v>
      </c>
      <c r="AC56" s="107"/>
      <c r="AD56" s="129">
        <f>VLOOKUP($B$9&amp;"-"&amp;$B56,Database!$1:$1048576,26,FALSE)</f>
        <v>0</v>
      </c>
      <c r="AE56" s="129">
        <f>VLOOKUP($B$9&amp;"-"&amp;$B56,Database!$1:$1048576,27,FALSE)</f>
        <v>0</v>
      </c>
      <c r="AF56" s="129">
        <f>VLOOKUP($B$9&amp;"-"&amp;$B56,Database!$1:$1048576,28,FALSE)</f>
        <v>0</v>
      </c>
      <c r="AG56" s="129">
        <f>VLOOKUP($B$9&amp;"-"&amp;$B56,Database!$1:$1048576,29,FALSE)</f>
        <v>0</v>
      </c>
      <c r="AH56" s="129">
        <f>VLOOKUP($B$9&amp;"-"&amp;$B56,Database!$1:$1048576,30,FALSE)</f>
        <v>0</v>
      </c>
      <c r="AI56" s="129">
        <f>VLOOKUP($B$9&amp;"-"&amp;$B56,Database!$1:$1048576,31,FALSE)</f>
        <v>0</v>
      </c>
      <c r="AJ56" s="130"/>
      <c r="AK56" s="129">
        <f>VLOOKUP($B$9&amp;"-"&amp;$B56,Database!$1:$1048576,32,FALSE)</f>
        <v>0</v>
      </c>
      <c r="AL56" s="129">
        <f>VLOOKUP($B$9&amp;"-"&amp;$B56,Database!$1:$1048576,33,FALSE)</f>
        <v>0</v>
      </c>
      <c r="AM56" s="129">
        <f>VLOOKUP($B$9&amp;"-"&amp;$B56,Database!$1:$1048576,34,FALSE)</f>
        <v>0</v>
      </c>
      <c r="AN56" s="129">
        <f>VLOOKUP($B$9&amp;"-"&amp;$B56,Database!$1:$1048576,35,FALSE)</f>
        <v>0</v>
      </c>
      <c r="AO56" s="129">
        <f>VLOOKUP($B$9&amp;"-"&amp;$B56,Database!$1:$1048576,36,FALSE)</f>
        <v>0</v>
      </c>
      <c r="AP56" s="129">
        <f>VLOOKUP($B$9&amp;"-"&amp;$B56,Database!$1:$1048576,37,FALSE)</f>
        <v>0</v>
      </c>
      <c r="AQ56" s="103"/>
      <c r="AR56" s="129">
        <f>VLOOKUP($B$9&amp;"-"&amp;$B56,Database!$1:$1048576,38,FALSE)</f>
        <v>0</v>
      </c>
      <c r="AS56" s="129">
        <f>VLOOKUP($B$9&amp;"-"&amp;$B56,Database!$1:$1048576,39,FALSE)</f>
        <v>0</v>
      </c>
      <c r="AT56" s="129">
        <f>VLOOKUP($B$9&amp;"-"&amp;$B56,Database!$1:$1048576,40,FALSE)</f>
        <v>0</v>
      </c>
      <c r="AU56" s="129">
        <f>VLOOKUP($B$9&amp;"-"&amp;$B56,Database!$1:$1048576,41,FALSE)</f>
        <v>0</v>
      </c>
      <c r="AV56" s="129">
        <f>VLOOKUP($B$9&amp;"-"&amp;$B56,Database!$1:$1048576,42,FALSE)</f>
        <v>0</v>
      </c>
      <c r="AW56" s="129">
        <f>VLOOKUP($B$9&amp;"-"&amp;$B56,Database!$1:$1048576,43,FALSE)</f>
        <v>0</v>
      </c>
      <c r="AX56" s="103"/>
      <c r="AY56" s="129">
        <f>VLOOKUP($B$9&amp;"-"&amp;$B56,Database!$1:$1048576,44,FALSE)</f>
        <v>0</v>
      </c>
      <c r="AZ56" s="129">
        <f>VLOOKUP($B$9&amp;"-"&amp;$B56,Database!$1:$1048576,45,FALSE)</f>
        <v>0</v>
      </c>
      <c r="BA56" s="129">
        <f>VLOOKUP($B$9&amp;"-"&amp;$B56,Database!$1:$1048576,46,FALSE)</f>
        <v>0</v>
      </c>
      <c r="BB56" s="129">
        <f>VLOOKUP($B$9&amp;"-"&amp;$B56,Database!$1:$1048576,47,FALSE)</f>
        <v>0</v>
      </c>
      <c r="BC56" s="129">
        <f>VLOOKUP($B$9&amp;"-"&amp;$B56,Database!$1:$1048576,48,FALSE)</f>
        <v>0</v>
      </c>
      <c r="BD56" s="129">
        <f>VLOOKUP($B$9&amp;"-"&amp;$B56,Database!$1:$1048576,49,FALSE)</f>
        <v>0</v>
      </c>
      <c r="BE56" s="130"/>
      <c r="BF56" s="129">
        <f>VLOOKUP($B$9&amp;"-"&amp;$B56,Database!$1:$1048576,50,FALSE)</f>
        <v>0</v>
      </c>
      <c r="BG56" s="129">
        <f>VLOOKUP($B$9&amp;"-"&amp;$B56,Database!$1:$1048576,51,FALSE)</f>
        <v>0</v>
      </c>
      <c r="BH56" s="129">
        <f>VLOOKUP($B$9&amp;"-"&amp;$B56,Database!$1:$1048576,52,FALSE)</f>
        <v>0</v>
      </c>
      <c r="BI56" s="129">
        <f>VLOOKUP($B$9&amp;"-"&amp;$B56,Database!$1:$1048576,53,FALSE)</f>
        <v>0</v>
      </c>
      <c r="BJ56" s="129">
        <f>VLOOKUP($B$9&amp;"-"&amp;$B56,Database!$1:$1048576,54,FALSE)</f>
        <v>0</v>
      </c>
      <c r="BK56" s="129">
        <f>VLOOKUP($B$9&amp;"-"&amp;$B56,Database!$1:$1048576,55,FALSE)</f>
        <v>0</v>
      </c>
    </row>
    <row r="57" spans="2:63">
      <c r="B57" s="124">
        <v>45078</v>
      </c>
      <c r="D57" s="125">
        <f>VLOOKUP($B$9&amp;"-"&amp;$B57,Database!$1:$1048576,10,FALSE)</f>
        <v>133.10971155524004</v>
      </c>
      <c r="E57" s="84"/>
      <c r="F57" s="127">
        <f>VLOOKUP($B$9&amp;"-"&amp;$B57,Database!$1:$1048576,4,FALSE)</f>
        <v>45.631507469443186</v>
      </c>
      <c r="G57" s="127">
        <f>VLOOKUP($B$9&amp;"-"&amp;$B57,Database!$1:$1048576,5,FALSE)</f>
        <v>24.952741020793951</v>
      </c>
      <c r="H57" s="127">
        <f>VLOOKUP($B$9&amp;"-"&amp;$B57,Database!$1:$1048576,6,FALSE)</f>
        <v>-14.886578449905485</v>
      </c>
      <c r="I57" s="127">
        <f>VLOOKUP($B$9&amp;"-"&amp;$B57,Database!$1:$1048576,7,FALSE)</f>
        <v>8.6917157084653667</v>
      </c>
      <c r="J57" s="127">
        <f>VLOOKUP($B$9&amp;"-"&amp;$B57,Database!$1:$1048576,8,FALSE)</f>
        <v>58.261656858306921</v>
      </c>
      <c r="K57" s="127">
        <f>VLOOKUP($B$9&amp;"-"&amp;$B57,Database!$1:$1048576,9,FALSE)</f>
        <v>-13.444997736532368</v>
      </c>
      <c r="L57" s="112"/>
      <c r="M57" s="128">
        <f>VLOOKUP($B$9&amp;"-"&amp;$B57,Database!$1:$1048576,12,FALSE)</f>
        <v>39.610683567224989</v>
      </c>
      <c r="N57" s="128">
        <f>VLOOKUP($B$9&amp;"-"&amp;$B57,Database!$1:$1048576,13,FALSE)</f>
        <v>-4.2100497962879153</v>
      </c>
      <c r="O57" s="128">
        <f>VLOOKUP($B$9&amp;"-"&amp;$B57,Database!$1:$1048576,14,FALSE)</f>
        <v>27.161611588954283</v>
      </c>
      <c r="P57" s="128">
        <f>VLOOKUP($B$9&amp;"-"&amp;$B57,Database!$1:$1048576,15,FALSE)</f>
        <v>18.243549117247625</v>
      </c>
      <c r="Q57" s="128">
        <f>VLOOKUP($B$9&amp;"-"&amp;$B57,Database!$1:$1048576,16,FALSE)</f>
        <v>49.298325033952018</v>
      </c>
      <c r="R57" s="128">
        <f>VLOOKUP($B$9&amp;"-"&amp;$B57,Database!$1:$1048576,17,FALSE)</f>
        <v>40.334993209597108</v>
      </c>
      <c r="S57" s="112"/>
      <c r="T57" s="128">
        <f>VLOOKUP($B$9&amp;"-"&amp;$B57,Database!$1:$1048576,18,FALSE)</f>
        <v>38.705103969754248</v>
      </c>
      <c r="U57" s="128">
        <f>VLOOKUP($B$9&amp;"-"&amp;$B57,Database!$1:$1048576,19,FALSE)</f>
        <v>4.6786389413988658</v>
      </c>
      <c r="V57" s="128">
        <f>VLOOKUP($B$9&amp;"-"&amp;$B57,Database!$1:$1048576,20,FALSE)</f>
        <v>39.753086419753089</v>
      </c>
      <c r="W57" s="128">
        <f>VLOOKUP($B$9&amp;"-"&amp;$B57,Database!$1:$1048576,21,FALSE)</f>
        <v>15.753086419753087</v>
      </c>
      <c r="X57" s="128">
        <f>VLOOKUP($B$9&amp;"-"&amp;$B57,Database!$1:$1048576,22,FALSE)</f>
        <v>60.49149338374292</v>
      </c>
      <c r="Y57" s="128">
        <f>VLOOKUP($B$9&amp;"-"&amp;$B57,Database!$1:$1048576,23,FALSE)</f>
        <v>33.08128544423441</v>
      </c>
      <c r="Z57" s="112"/>
      <c r="AA57" s="128">
        <f>VLOOKUP($B$9&amp;"-"&amp;$B57,Database!$1:$1048576,24,FALSE)</f>
        <v>1.3827160493827162</v>
      </c>
      <c r="AB57" s="128">
        <f>VLOOKUP($B$9&amp;"-"&amp;$B57,Database!$1:$1048576,25,FALSE)</f>
        <v>2.1266540642722123</v>
      </c>
      <c r="AC57" s="107"/>
      <c r="AD57" s="129">
        <f>VLOOKUP($B$9&amp;"-"&amp;$B57,Database!$1:$1048576,26,FALSE)</f>
        <v>0</v>
      </c>
      <c r="AE57" s="129">
        <f>VLOOKUP($B$9&amp;"-"&amp;$B57,Database!$1:$1048576,27,FALSE)</f>
        <v>0</v>
      </c>
      <c r="AF57" s="129">
        <f>VLOOKUP($B$9&amp;"-"&amp;$B57,Database!$1:$1048576,28,FALSE)</f>
        <v>0</v>
      </c>
      <c r="AG57" s="129">
        <f>VLOOKUP($B$9&amp;"-"&amp;$B57,Database!$1:$1048576,29,FALSE)</f>
        <v>0</v>
      </c>
      <c r="AH57" s="129">
        <f>VLOOKUP($B$9&amp;"-"&amp;$B57,Database!$1:$1048576,30,FALSE)</f>
        <v>0</v>
      </c>
      <c r="AI57" s="129">
        <f>VLOOKUP($B$9&amp;"-"&amp;$B57,Database!$1:$1048576,31,FALSE)</f>
        <v>0</v>
      </c>
      <c r="AJ57" s="130"/>
      <c r="AK57" s="129">
        <f>VLOOKUP($B$9&amp;"-"&amp;$B57,Database!$1:$1048576,32,FALSE)</f>
        <v>0</v>
      </c>
      <c r="AL57" s="129">
        <f>VLOOKUP($B$9&amp;"-"&amp;$B57,Database!$1:$1048576,33,FALSE)</f>
        <v>0</v>
      </c>
      <c r="AM57" s="129">
        <f>VLOOKUP($B$9&amp;"-"&amp;$B57,Database!$1:$1048576,34,FALSE)</f>
        <v>0</v>
      </c>
      <c r="AN57" s="129">
        <f>VLOOKUP($B$9&amp;"-"&amp;$B57,Database!$1:$1048576,35,FALSE)</f>
        <v>0</v>
      </c>
      <c r="AO57" s="129">
        <f>VLOOKUP($B$9&amp;"-"&amp;$B57,Database!$1:$1048576,36,FALSE)</f>
        <v>0</v>
      </c>
      <c r="AP57" s="129">
        <f>VLOOKUP($B$9&amp;"-"&amp;$B57,Database!$1:$1048576,37,FALSE)</f>
        <v>0</v>
      </c>
      <c r="AQ57" s="103"/>
      <c r="AR57" s="129">
        <f>VLOOKUP($B$9&amp;"-"&amp;$B57,Database!$1:$1048576,38,FALSE)</f>
        <v>0</v>
      </c>
      <c r="AS57" s="129">
        <f>VLOOKUP($B$9&amp;"-"&amp;$B57,Database!$1:$1048576,39,FALSE)</f>
        <v>0</v>
      </c>
      <c r="AT57" s="129">
        <f>VLOOKUP($B$9&amp;"-"&amp;$B57,Database!$1:$1048576,40,FALSE)</f>
        <v>0</v>
      </c>
      <c r="AU57" s="129">
        <f>VLOOKUP($B$9&amp;"-"&amp;$B57,Database!$1:$1048576,41,FALSE)</f>
        <v>0</v>
      </c>
      <c r="AV57" s="129">
        <f>VLOOKUP($B$9&amp;"-"&amp;$B57,Database!$1:$1048576,42,FALSE)</f>
        <v>0</v>
      </c>
      <c r="AW57" s="129">
        <f>VLOOKUP($B$9&amp;"-"&amp;$B57,Database!$1:$1048576,43,FALSE)</f>
        <v>0</v>
      </c>
      <c r="AX57" s="103"/>
      <c r="AY57" s="129">
        <f>VLOOKUP($B$9&amp;"-"&amp;$B57,Database!$1:$1048576,44,FALSE)</f>
        <v>0</v>
      </c>
      <c r="AZ57" s="129">
        <f>VLOOKUP($B$9&amp;"-"&amp;$B57,Database!$1:$1048576,45,FALSE)</f>
        <v>0</v>
      </c>
      <c r="BA57" s="129">
        <f>VLOOKUP($B$9&amp;"-"&amp;$B57,Database!$1:$1048576,46,FALSE)</f>
        <v>0</v>
      </c>
      <c r="BB57" s="129">
        <f>VLOOKUP($B$9&amp;"-"&amp;$B57,Database!$1:$1048576,47,FALSE)</f>
        <v>0</v>
      </c>
      <c r="BC57" s="129">
        <f>VLOOKUP($B$9&amp;"-"&amp;$B57,Database!$1:$1048576,48,FALSE)</f>
        <v>0</v>
      </c>
      <c r="BD57" s="129">
        <f>VLOOKUP($B$9&amp;"-"&amp;$B57,Database!$1:$1048576,49,FALSE)</f>
        <v>0</v>
      </c>
      <c r="BE57" s="130"/>
      <c r="BF57" s="129">
        <f>VLOOKUP($B$9&amp;"-"&amp;$B57,Database!$1:$1048576,50,FALSE)</f>
        <v>0</v>
      </c>
      <c r="BG57" s="129">
        <f>VLOOKUP($B$9&amp;"-"&amp;$B57,Database!$1:$1048576,51,FALSE)</f>
        <v>0</v>
      </c>
      <c r="BH57" s="129">
        <f>VLOOKUP($B$9&amp;"-"&amp;$B57,Database!$1:$1048576,52,FALSE)</f>
        <v>0</v>
      </c>
      <c r="BI57" s="129">
        <f>VLOOKUP($B$9&amp;"-"&amp;$B57,Database!$1:$1048576,53,FALSE)</f>
        <v>0</v>
      </c>
      <c r="BJ57" s="129">
        <f>VLOOKUP($B$9&amp;"-"&amp;$B57,Database!$1:$1048576,54,FALSE)</f>
        <v>0</v>
      </c>
      <c r="BK57" s="129">
        <f>VLOOKUP($B$9&amp;"-"&amp;$B57,Database!$1:$1048576,55,FALSE)</f>
        <v>0</v>
      </c>
    </row>
    <row r="58" spans="2:63">
      <c r="B58" s="124">
        <v>45170</v>
      </c>
      <c r="D58" s="125">
        <f>VLOOKUP($B$9&amp;"-"&amp;$B58,Database!$1:$1048576,10,FALSE)</f>
        <v>124.95766124906794</v>
      </c>
      <c r="E58" s="84"/>
      <c r="F58" s="127">
        <f>VLOOKUP($B$9&amp;"-"&amp;$B58,Database!$1:$1048576,4,FALSE)</f>
        <v>37.481481481481481</v>
      </c>
      <c r="G58" s="127">
        <f>VLOOKUP($B$9&amp;"-"&amp;$B58,Database!$1:$1048576,5,FALSE)</f>
        <v>21.728395061728399</v>
      </c>
      <c r="H58" s="127">
        <f>VLOOKUP($B$9&amp;"-"&amp;$B58,Database!$1:$1048576,6,FALSE)</f>
        <v>-13.142239048134128</v>
      </c>
      <c r="I58" s="127">
        <f>VLOOKUP($B$9&amp;"-"&amp;$B58,Database!$1:$1048576,7,FALSE)</f>
        <v>4.5454545454545459</v>
      </c>
      <c r="J58" s="127">
        <f>VLOOKUP($B$9&amp;"-"&amp;$B58,Database!$1:$1048576,8,FALSE)</f>
        <v>4.7407407407407423</v>
      </c>
      <c r="K58" s="127">
        <f>VLOOKUP($B$9&amp;"-"&amp;$B58,Database!$1:$1048576,9,FALSE)</f>
        <v>-5.3333333333333339</v>
      </c>
      <c r="L58" s="112"/>
      <c r="M58" s="128">
        <f>VLOOKUP($B$9&amp;"-"&amp;$B58,Database!$1:$1048576,12,FALSE)</f>
        <v>32.839506172839499</v>
      </c>
      <c r="N58" s="128">
        <f>VLOOKUP($B$9&amp;"-"&amp;$B58,Database!$1:$1048576,13,FALSE)</f>
        <v>-10.8641975308642</v>
      </c>
      <c r="O58" s="128">
        <f>VLOOKUP($B$9&amp;"-"&amp;$B58,Database!$1:$1048576,14,FALSE)</f>
        <v>10.222222222222221</v>
      </c>
      <c r="P58" s="128">
        <f>VLOOKUP($B$9&amp;"-"&amp;$B58,Database!$1:$1048576,15,FALSE)</f>
        <v>-3.7037037037037051</v>
      </c>
      <c r="Q58" s="128">
        <f>VLOOKUP($B$9&amp;"-"&amp;$B58,Database!$1:$1048576,16,FALSE)</f>
        <v>32.938271604938265</v>
      </c>
      <c r="R58" s="128">
        <f>VLOOKUP($B$9&amp;"-"&amp;$B58,Database!$1:$1048576,17,FALSE)</f>
        <v>16.270661157024797</v>
      </c>
      <c r="S58" s="112"/>
      <c r="T58" s="128">
        <f>VLOOKUP($B$9&amp;"-"&amp;$B58,Database!$1:$1048576,18,FALSE)</f>
        <v>29.442148760330578</v>
      </c>
      <c r="U58" s="128">
        <f>VLOOKUP($B$9&amp;"-"&amp;$B58,Database!$1:$1048576,19,FALSE)</f>
        <v>-1.8140589569161019</v>
      </c>
      <c r="V58" s="128">
        <f>VLOOKUP($B$9&amp;"-"&amp;$B58,Database!$1:$1048576,20,FALSE)</f>
        <v>29.761904761904763</v>
      </c>
      <c r="W58" s="128">
        <f>VLOOKUP($B$9&amp;"-"&amp;$B58,Database!$1:$1048576,21,FALSE)</f>
        <v>9.9940511600237958</v>
      </c>
      <c r="X58" s="128">
        <f>VLOOKUP($B$9&amp;"-"&amp;$B58,Database!$1:$1048576,22,FALSE)</f>
        <v>56.216537775133837</v>
      </c>
      <c r="Y58" s="128">
        <f>VLOOKUP($B$9&amp;"-"&amp;$B58,Database!$1:$1048576,23,FALSE)</f>
        <v>29.506246281975017</v>
      </c>
      <c r="Z58" s="112"/>
      <c r="AA58" s="128">
        <f>VLOOKUP($B$9&amp;"-"&amp;$B58,Database!$1:$1048576,24,FALSE)</f>
        <v>1.3827160493827162</v>
      </c>
      <c r="AB58" s="128">
        <f>VLOOKUP($B$9&amp;"-"&amp;$B58,Database!$1:$1048576,25,FALSE)</f>
        <v>5.3333333333333339</v>
      </c>
      <c r="AC58" s="107"/>
      <c r="AD58" s="129">
        <f>VLOOKUP($B$9&amp;"-"&amp;$B58,Database!$1:$1048576,26,FALSE)</f>
        <v>0</v>
      </c>
      <c r="AE58" s="129">
        <f>VLOOKUP($B$9&amp;"-"&amp;$B58,Database!$1:$1048576,27,FALSE)</f>
        <v>0</v>
      </c>
      <c r="AF58" s="129">
        <f>VLOOKUP($B$9&amp;"-"&amp;$B58,Database!$1:$1048576,28,FALSE)</f>
        <v>0</v>
      </c>
      <c r="AG58" s="129">
        <f>VLOOKUP($B$9&amp;"-"&amp;$B58,Database!$1:$1048576,29,FALSE)</f>
        <v>0</v>
      </c>
      <c r="AH58" s="129">
        <f>VLOOKUP($B$9&amp;"-"&amp;$B58,Database!$1:$1048576,30,FALSE)</f>
        <v>0</v>
      </c>
      <c r="AI58" s="129">
        <f>VLOOKUP($B$9&amp;"-"&amp;$B58,Database!$1:$1048576,31,FALSE)</f>
        <v>0</v>
      </c>
      <c r="AJ58" s="130"/>
      <c r="AK58" s="129">
        <f>VLOOKUP($B$9&amp;"-"&amp;$B58,Database!$1:$1048576,32,FALSE)</f>
        <v>0</v>
      </c>
      <c r="AL58" s="129">
        <f>VLOOKUP($B$9&amp;"-"&amp;$B58,Database!$1:$1048576,33,FALSE)</f>
        <v>0</v>
      </c>
      <c r="AM58" s="129">
        <f>VLOOKUP($B$9&amp;"-"&amp;$B58,Database!$1:$1048576,34,FALSE)</f>
        <v>0</v>
      </c>
      <c r="AN58" s="129">
        <f>VLOOKUP($B$9&amp;"-"&amp;$B58,Database!$1:$1048576,35,FALSE)</f>
        <v>0</v>
      </c>
      <c r="AO58" s="129">
        <f>VLOOKUP($B$9&amp;"-"&amp;$B58,Database!$1:$1048576,36,FALSE)</f>
        <v>0</v>
      </c>
      <c r="AP58" s="129">
        <f>VLOOKUP($B$9&amp;"-"&amp;$B58,Database!$1:$1048576,37,FALSE)</f>
        <v>0</v>
      </c>
      <c r="AQ58" s="103"/>
      <c r="AR58" s="129">
        <f>VLOOKUP($B$9&amp;"-"&amp;$B58,Database!$1:$1048576,38,FALSE)</f>
        <v>0</v>
      </c>
      <c r="AS58" s="129">
        <f>VLOOKUP($B$9&amp;"-"&amp;$B58,Database!$1:$1048576,39,FALSE)</f>
        <v>0</v>
      </c>
      <c r="AT58" s="129">
        <f>VLOOKUP($B$9&amp;"-"&amp;$B58,Database!$1:$1048576,40,FALSE)</f>
        <v>0</v>
      </c>
      <c r="AU58" s="129">
        <f>VLOOKUP($B$9&amp;"-"&amp;$B58,Database!$1:$1048576,41,FALSE)</f>
        <v>0</v>
      </c>
      <c r="AV58" s="129">
        <f>VLOOKUP($B$9&amp;"-"&amp;$B58,Database!$1:$1048576,42,FALSE)</f>
        <v>0</v>
      </c>
      <c r="AW58" s="129">
        <f>VLOOKUP($B$9&amp;"-"&amp;$B58,Database!$1:$1048576,43,FALSE)</f>
        <v>0</v>
      </c>
      <c r="AX58" s="103"/>
      <c r="AY58" s="129">
        <f>VLOOKUP($B$9&amp;"-"&amp;$B58,Database!$1:$1048576,44,FALSE)</f>
        <v>0</v>
      </c>
      <c r="AZ58" s="129">
        <f>VLOOKUP($B$9&amp;"-"&amp;$B58,Database!$1:$1048576,45,FALSE)</f>
        <v>0</v>
      </c>
      <c r="BA58" s="129">
        <f>VLOOKUP($B$9&amp;"-"&amp;$B58,Database!$1:$1048576,46,FALSE)</f>
        <v>0</v>
      </c>
      <c r="BB58" s="129">
        <f>VLOOKUP($B$9&amp;"-"&amp;$B58,Database!$1:$1048576,47,FALSE)</f>
        <v>0</v>
      </c>
      <c r="BC58" s="129">
        <f>VLOOKUP($B$9&amp;"-"&amp;$B58,Database!$1:$1048576,48,FALSE)</f>
        <v>0</v>
      </c>
      <c r="BD58" s="129">
        <f>VLOOKUP($B$9&amp;"-"&amp;$B58,Database!$1:$1048576,49,FALSE)</f>
        <v>0</v>
      </c>
      <c r="BE58" s="130"/>
      <c r="BF58" s="129">
        <f>VLOOKUP($B$9&amp;"-"&amp;$B58,Database!$1:$1048576,50,FALSE)</f>
        <v>0</v>
      </c>
      <c r="BG58" s="129">
        <f>VLOOKUP($B$9&amp;"-"&amp;$B58,Database!$1:$1048576,51,FALSE)</f>
        <v>0</v>
      </c>
      <c r="BH58" s="129">
        <f>VLOOKUP($B$9&amp;"-"&amp;$B58,Database!$1:$1048576,52,FALSE)</f>
        <v>0</v>
      </c>
      <c r="BI58" s="129">
        <f>VLOOKUP($B$9&amp;"-"&amp;$B58,Database!$1:$1048576,53,FALSE)</f>
        <v>0</v>
      </c>
      <c r="BJ58" s="129">
        <f>VLOOKUP($B$9&amp;"-"&amp;$B58,Database!$1:$1048576,54,FALSE)</f>
        <v>0</v>
      </c>
      <c r="BK58" s="129">
        <f>VLOOKUP($B$9&amp;"-"&amp;$B58,Database!$1:$1048576,55,FALSE)</f>
        <v>0</v>
      </c>
    </row>
    <row r="59" spans="2:63">
      <c r="B59" s="124">
        <v>45261</v>
      </c>
      <c r="D59" s="125">
        <f>VLOOKUP($B$9&amp;"-"&amp;$B59,Database!$1:$1048576,10,FALSE)</f>
        <v>115.36110480228128</v>
      </c>
      <c r="E59" s="84"/>
      <c r="F59" s="127">
        <f>VLOOKUP($B$9&amp;"-"&amp;$B59,Database!$1:$1048576,4,FALSE)</f>
        <v>25.925925925925931</v>
      </c>
      <c r="G59" s="127">
        <f>VLOOKUP($B$9&amp;"-"&amp;$B59,Database!$1:$1048576,5,FALSE)</f>
        <v>12.856099342585829</v>
      </c>
      <c r="H59" s="127">
        <f>VLOOKUP($B$9&amp;"-"&amp;$B59,Database!$1:$1048576,6,FALSE)</f>
        <v>-28.086419753086421</v>
      </c>
      <c r="I59" s="127">
        <f>VLOOKUP($B$9&amp;"-"&amp;$B59,Database!$1:$1048576,7,FALSE)</f>
        <v>-7.6698319941563193</v>
      </c>
      <c r="J59" s="127">
        <f>VLOOKUP($B$9&amp;"-"&amp;$B59,Database!$1:$1048576,8,FALSE)</f>
        <v>29.629629629629633</v>
      </c>
      <c r="K59" s="127">
        <f>VLOOKUP($B$9&amp;"-"&amp;$B59,Database!$1:$1048576,9,FALSE)</f>
        <v>-17.824074074074069</v>
      </c>
      <c r="L59" s="112"/>
      <c r="M59" s="128">
        <f>VLOOKUP($B$9&amp;"-"&amp;$B59,Database!$1:$1048576,12,FALSE)</f>
        <v>34.027777777777771</v>
      </c>
      <c r="N59" s="128">
        <f>VLOOKUP($B$9&amp;"-"&amp;$B59,Database!$1:$1048576,13,FALSE)</f>
        <v>-9.7142857142857153</v>
      </c>
      <c r="O59" s="128">
        <f>VLOOKUP($B$9&amp;"-"&amp;$B59,Database!$1:$1048576,14,FALSE)</f>
        <v>13.061224489795919</v>
      </c>
      <c r="P59" s="128">
        <f>VLOOKUP($B$9&amp;"-"&amp;$B59,Database!$1:$1048576,15,FALSE)</f>
        <v>-6.5586419753086433</v>
      </c>
      <c r="Q59" s="128">
        <f>VLOOKUP($B$9&amp;"-"&amp;$B59,Database!$1:$1048576,16,FALSE)</f>
        <v>32.326530612244895</v>
      </c>
      <c r="R59" s="128">
        <f>VLOOKUP($B$9&amp;"-"&amp;$B59,Database!$1:$1048576,17,FALSE)</f>
        <v>13.061224489795919</v>
      </c>
      <c r="S59" s="112"/>
      <c r="T59" s="128">
        <f>VLOOKUP($B$9&amp;"-"&amp;$B59,Database!$1:$1048576,18,FALSE)</f>
        <v>7.83673469387755</v>
      </c>
      <c r="U59" s="128">
        <f>VLOOKUP($B$9&amp;"-"&amp;$B59,Database!$1:$1048576,19,FALSE)</f>
        <v>-3.979238754325261</v>
      </c>
      <c r="V59" s="128">
        <f>VLOOKUP($B$9&amp;"-"&amp;$B59,Database!$1:$1048576,20,FALSE)</f>
        <v>25.252525252525253</v>
      </c>
      <c r="W59" s="128">
        <f>VLOOKUP($B$9&amp;"-"&amp;$B59,Database!$1:$1048576,21,FALSE)</f>
        <v>-6.2283737024221457</v>
      </c>
      <c r="X59" s="128">
        <f>VLOOKUP($B$9&amp;"-"&amp;$B59,Database!$1:$1048576,22,FALSE)</f>
        <v>37.370242214532873</v>
      </c>
      <c r="Y59" s="128">
        <f>VLOOKUP($B$9&amp;"-"&amp;$B59,Database!$1:$1048576,23,FALSE)</f>
        <v>25.692041522491348</v>
      </c>
      <c r="Z59" s="112"/>
      <c r="AA59" s="128">
        <f>VLOOKUP($B$9&amp;"-"&amp;$B59,Database!$1:$1048576,24,FALSE)</f>
        <v>-1.7531044558071589</v>
      </c>
      <c r="AB59" s="128">
        <f>VLOOKUP($B$9&amp;"-"&amp;$B59,Database!$1:$1048576,25,FALSE)</f>
        <v>2.6938775510204085</v>
      </c>
      <c r="AC59" s="107"/>
      <c r="AD59" s="129"/>
      <c r="AE59" s="129"/>
      <c r="AF59" s="129"/>
      <c r="AG59" s="129"/>
      <c r="AH59" s="129"/>
      <c r="AI59" s="129"/>
      <c r="AJ59" s="130"/>
      <c r="AK59" s="129"/>
      <c r="AL59" s="129"/>
      <c r="AM59" s="129"/>
      <c r="AN59" s="129"/>
      <c r="AO59" s="129"/>
      <c r="AP59" s="129"/>
      <c r="AQ59" s="103"/>
      <c r="AR59" s="129"/>
      <c r="AS59" s="129"/>
      <c r="AT59" s="129"/>
      <c r="AU59" s="129"/>
      <c r="AV59" s="129"/>
      <c r="AW59" s="129"/>
      <c r="AX59" s="103"/>
      <c r="AY59" s="129"/>
      <c r="AZ59" s="129"/>
      <c r="BA59" s="129"/>
      <c r="BB59" s="129"/>
      <c r="BC59" s="129"/>
      <c r="BD59" s="129"/>
      <c r="BE59" s="130"/>
      <c r="BF59" s="129"/>
      <c r="BG59" s="129"/>
      <c r="BH59" s="129"/>
      <c r="BI59" s="129"/>
      <c r="BJ59" s="129"/>
      <c r="BK59" s="129"/>
    </row>
    <row r="60" spans="2:63">
      <c r="B60" s="124">
        <v>45352</v>
      </c>
      <c r="D60" s="125">
        <f>VLOOKUP($B$9&amp;"-"&amp;$B60,Database!$1:$1048576,10,FALSE)</f>
        <v>139.02698863636363</v>
      </c>
      <c r="E60" s="84"/>
      <c r="F60" s="127">
        <f>VLOOKUP($B$9&amp;"-"&amp;$B60,Database!$1:$1048576,4,FALSE)</f>
        <v>55.9228650137741</v>
      </c>
      <c r="G60" s="127">
        <f>VLOOKUP($B$9&amp;"-"&amp;$B60,Database!$1:$1048576,5,FALSE)</f>
        <v>16.528925619834713</v>
      </c>
      <c r="H60" s="127">
        <f>VLOOKUP($B$9&amp;"-"&amp;$B60,Database!$1:$1048576,6,FALSE)</f>
        <v>8.8154269972451775</v>
      </c>
      <c r="I60" s="127">
        <f>VLOOKUP($B$9&amp;"-"&amp;$B60,Database!$1:$1048576,7,FALSE)</f>
        <v>29.38475665748393</v>
      </c>
      <c r="J60" s="127">
        <f>VLOOKUP($B$9&amp;"-"&amp;$B60,Database!$1:$1048576,8,FALSE)</f>
        <v>0</v>
      </c>
      <c r="K60" s="127">
        <f>VLOOKUP($B$9&amp;"-"&amp;$B60,Database!$1:$1048576,9,FALSE)</f>
        <v>10.284664830119373</v>
      </c>
      <c r="L60" s="112"/>
      <c r="M60" s="128">
        <f>VLOOKUP($B$9&amp;"-"&amp;$B60,Database!$1:$1048576,12,FALSE)</f>
        <v>48.576675849403131</v>
      </c>
      <c r="N60" s="128">
        <f>VLOOKUP($B$9&amp;"-"&amp;$B60,Database!$1:$1048576,13,FALSE)</f>
        <v>5.8769513314967865</v>
      </c>
      <c r="O60" s="128">
        <f>VLOOKUP($B$9&amp;"-"&amp;$B60,Database!$1:$1048576,14,FALSE)</f>
        <v>18.26171875</v>
      </c>
      <c r="P60" s="128">
        <f>VLOOKUP($B$9&amp;"-"&amp;$B60,Database!$1:$1048576,15,FALSE)</f>
        <v>7.03125</v>
      </c>
      <c r="Q60" s="128">
        <f>VLOOKUP($B$9&amp;"-"&amp;$B60,Database!$1:$1048576,16,FALSE)</f>
        <v>33.149678604224057</v>
      </c>
      <c r="R60" s="128">
        <f>VLOOKUP($B$9&amp;"-"&amp;$B60,Database!$1:$1048576,17,FALSE)</f>
        <v>13.671875</v>
      </c>
      <c r="S60" s="112"/>
      <c r="T60" s="128">
        <f>VLOOKUP($B$9&amp;"-"&amp;$B60,Database!$1:$1048576,18,FALSE)</f>
        <v>27.34375</v>
      </c>
      <c r="U60" s="128">
        <f>VLOOKUP($B$9&amp;"-"&amp;$B60,Database!$1:$1048576,19,FALSE)</f>
        <v>4.1015625</v>
      </c>
      <c r="V60" s="128">
        <f>VLOOKUP($B$9&amp;"-"&amp;$B60,Database!$1:$1048576,20,FALSE)</f>
        <v>48.14453125</v>
      </c>
      <c r="W60" s="128">
        <f>VLOOKUP($B$9&amp;"-"&amp;$B60,Database!$1:$1048576,21,FALSE)</f>
        <v>10.7421875</v>
      </c>
      <c r="X60" s="128">
        <f>VLOOKUP($B$9&amp;"-"&amp;$B60,Database!$1:$1048576,22,FALSE)</f>
        <v>47.750229568411385</v>
      </c>
      <c r="Y60" s="128">
        <f>VLOOKUP($B$9&amp;"-"&amp;$B60,Database!$1:$1048576,23,FALSE)</f>
        <v>19.53125</v>
      </c>
      <c r="Z60" s="112"/>
      <c r="AA60" s="128">
        <f>VLOOKUP($B$9&amp;"-"&amp;$B60,Database!$1:$1048576,24,FALSE)</f>
        <v>0</v>
      </c>
      <c r="AB60" s="128">
        <f>VLOOKUP($B$9&amp;"-"&amp;$B60,Database!$1:$1048576,25,FALSE)</f>
        <v>0</v>
      </c>
      <c r="AC60" s="107"/>
      <c r="AD60" s="129"/>
      <c r="AE60" s="129"/>
      <c r="AF60" s="129"/>
      <c r="AG60" s="129"/>
      <c r="AH60" s="129"/>
      <c r="AI60" s="129"/>
      <c r="AJ60" s="130"/>
      <c r="AK60" s="129"/>
      <c r="AL60" s="129"/>
      <c r="AM60" s="129"/>
      <c r="AN60" s="129"/>
      <c r="AO60" s="129"/>
      <c r="AP60" s="129"/>
      <c r="AQ60" s="103"/>
      <c r="AR60" s="129"/>
      <c r="AS60" s="129"/>
      <c r="AT60" s="129"/>
      <c r="AU60" s="129"/>
      <c r="AV60" s="129"/>
      <c r="AW60" s="129"/>
      <c r="AX60" s="103"/>
      <c r="AY60" s="129"/>
      <c r="AZ60" s="129"/>
      <c r="BA60" s="129"/>
      <c r="BB60" s="129"/>
      <c r="BC60" s="129"/>
      <c r="BD60" s="129"/>
      <c r="BE60" s="130"/>
      <c r="BF60" s="129"/>
      <c r="BG60" s="129"/>
      <c r="BH60" s="129"/>
      <c r="BI60" s="129"/>
      <c r="BJ60" s="129"/>
      <c r="BK60" s="129"/>
    </row>
    <row r="61" spans="2:63">
      <c r="B61" s="124">
        <v>45444</v>
      </c>
      <c r="D61" s="125">
        <f>VLOOKUP($B$9&amp;"-"&amp;$B61,Database!$1:$1048576,10,FALSE)</f>
        <v>120.60787098930481</v>
      </c>
      <c r="E61" s="84"/>
      <c r="F61" s="127">
        <f>VLOOKUP($B$9&amp;"-"&amp;$B61,Database!$1:$1048576,4,FALSE)</f>
        <v>23.788927335640143</v>
      </c>
      <c r="G61" s="127">
        <f>VLOOKUP($B$9&amp;"-"&amp;$B61,Database!$1:$1048576,5,FALSE)</f>
        <v>20.293847566574836</v>
      </c>
      <c r="H61" s="127">
        <f>VLOOKUP($B$9&amp;"-"&amp;$B61,Database!$1:$1048576,6,FALSE)</f>
        <v>-29.065743944636672</v>
      </c>
      <c r="I61" s="127">
        <f>VLOOKUP($B$9&amp;"-"&amp;$B61,Database!$1:$1048576,7,FALSE)</f>
        <v>6.4878892733563998</v>
      </c>
      <c r="J61" s="127">
        <f>VLOOKUP($B$9&amp;"-"&amp;$B61,Database!$1:$1048576,8,FALSE)</f>
        <v>-4.4117647058823541</v>
      </c>
      <c r="K61" s="127">
        <f>VLOOKUP($B$9&amp;"-"&amp;$B61,Database!$1:$1048576,9,FALSE)</f>
        <v>-2.34375</v>
      </c>
      <c r="L61" s="112"/>
      <c r="M61" s="128">
        <f>VLOOKUP($B$9&amp;"-"&amp;$B61,Database!$1:$1048576,12,FALSE)</f>
        <v>62.716262975778534</v>
      </c>
      <c r="N61" s="128">
        <f>VLOOKUP($B$9&amp;"-"&amp;$B61,Database!$1:$1048576,13,FALSE)</f>
        <v>-9.9480968858131469</v>
      </c>
      <c r="O61" s="128">
        <f>VLOOKUP($B$9&amp;"-"&amp;$B61,Database!$1:$1048576,14,FALSE)</f>
        <v>29.38475665748393</v>
      </c>
      <c r="P61" s="128">
        <f>VLOOKUP($B$9&amp;"-"&amp;$B61,Database!$1:$1048576,15,FALSE)</f>
        <v>-5.5363321799307963</v>
      </c>
      <c r="Q61" s="128">
        <f>VLOOKUP($B$9&amp;"-"&amp;$B61,Database!$1:$1048576,16,FALSE)</f>
        <v>49.826989619377159</v>
      </c>
      <c r="R61" s="128">
        <f>VLOOKUP($B$9&amp;"-"&amp;$B61,Database!$1:$1048576,17,FALSE)</f>
        <v>18.079584775086506</v>
      </c>
      <c r="S61" s="112"/>
      <c r="T61" s="128">
        <f>VLOOKUP($B$9&amp;"-"&amp;$B61,Database!$1:$1048576,18,FALSE)</f>
        <v>52.681660899653984</v>
      </c>
      <c r="U61" s="128">
        <f>VLOOKUP($B$9&amp;"-"&amp;$B61,Database!$1:$1048576,19,FALSE)</f>
        <v>-1.8365472910927458</v>
      </c>
      <c r="V61" s="128">
        <f>VLOOKUP($B$9&amp;"-"&amp;$B61,Database!$1:$1048576,20,FALSE)</f>
        <v>25.78125</v>
      </c>
      <c r="W61" s="128">
        <f>VLOOKUP($B$9&amp;"-"&amp;$B61,Database!$1:$1048576,21,FALSE)</f>
        <v>-7.3461891643709825</v>
      </c>
      <c r="X61" s="128">
        <f>VLOOKUP($B$9&amp;"-"&amp;$B61,Database!$1:$1048576,22,FALSE)</f>
        <v>52.681660899653984</v>
      </c>
      <c r="Y61" s="128">
        <f>VLOOKUP($B$9&amp;"-"&amp;$B61,Database!$1:$1048576,23,FALSE)</f>
        <v>25.692041522491348</v>
      </c>
      <c r="Z61" s="112"/>
      <c r="AA61" s="128">
        <f>VLOOKUP($B$9&amp;"-"&amp;$B61,Database!$1:$1048576,24,FALSE)</f>
        <v>0</v>
      </c>
      <c r="AB61" s="128">
        <f>VLOOKUP($B$9&amp;"-"&amp;$B61,Database!$1:$1048576,25,FALSE)</f>
        <v>0</v>
      </c>
      <c r="AC61" s="107"/>
      <c r="AD61" s="129"/>
      <c r="AE61" s="129"/>
      <c r="AF61" s="129"/>
      <c r="AG61" s="129"/>
      <c r="AH61" s="129"/>
      <c r="AI61" s="129"/>
      <c r="AJ61" s="130"/>
      <c r="AK61" s="129"/>
      <c r="AL61" s="129"/>
      <c r="AM61" s="129"/>
      <c r="AN61" s="129"/>
      <c r="AO61" s="129"/>
      <c r="AP61" s="129"/>
      <c r="AQ61" s="103"/>
      <c r="AR61" s="129"/>
      <c r="AS61" s="129"/>
      <c r="AT61" s="129"/>
      <c r="AU61" s="129"/>
      <c r="AV61" s="129"/>
      <c r="AW61" s="129"/>
      <c r="AX61" s="103"/>
      <c r="AY61" s="129"/>
      <c r="AZ61" s="129"/>
      <c r="BA61" s="129"/>
      <c r="BB61" s="129"/>
      <c r="BC61" s="129"/>
      <c r="BD61" s="129"/>
      <c r="BE61" s="130"/>
      <c r="BF61" s="129"/>
      <c r="BG61" s="129"/>
      <c r="BH61" s="129"/>
      <c r="BI61" s="129"/>
      <c r="BJ61" s="129"/>
      <c r="BK61" s="129"/>
    </row>
    <row r="62" spans="2:63">
      <c r="B62" s="124">
        <v>45536</v>
      </c>
      <c r="D62" s="125">
        <f>VLOOKUP($B$9&amp;"-"&amp;$B62,Database!$1:$1048576,10,FALSE)</f>
        <v>132</v>
      </c>
      <c r="E62" s="84"/>
      <c r="F62" s="127">
        <f>VLOOKUP($B$9&amp;"-"&amp;$B62,Database!$1:$1048576,4,FALSE)</f>
        <v>46.4</v>
      </c>
      <c r="G62" s="127">
        <f>VLOOKUP($B$9&amp;"-"&amp;$B62,Database!$1:$1048576,5,FALSE)</f>
        <v>7.8</v>
      </c>
      <c r="H62" s="127">
        <f>VLOOKUP($B$9&amp;"-"&amp;$B62,Database!$1:$1048576,6,FALSE)</f>
        <v>7.03125</v>
      </c>
      <c r="I62" s="127">
        <f>VLOOKUP($B$9&amp;"-"&amp;$B62,Database!$1:$1048576,7,FALSE)</f>
        <v>16.69921875</v>
      </c>
      <c r="J62" s="127">
        <f>VLOOKUP($B$9&amp;"-"&amp;$B62,Database!$1:$1048576,8,FALSE)</f>
        <v>-15.625</v>
      </c>
      <c r="K62" s="127">
        <f>VLOOKUP($B$9&amp;"-"&amp;$B62,Database!$1:$1048576,9,FALSE)</f>
        <v>5.37109375</v>
      </c>
      <c r="L62" s="112"/>
      <c r="M62" s="128">
        <f>VLOOKUP($B$9&amp;"-"&amp;$B62,Database!$1:$1048576,12,FALSE)</f>
        <v>51.5625</v>
      </c>
      <c r="N62" s="128">
        <f>VLOOKUP($B$9&amp;"-"&amp;$B62,Database!$1:$1048576,13,FALSE)</f>
        <v>-5.46875</v>
      </c>
      <c r="O62" s="128">
        <f>VLOOKUP($B$9&amp;"-"&amp;$B62,Database!$1:$1048576,14,FALSE)</f>
        <v>25</v>
      </c>
      <c r="P62" s="128">
        <f>VLOOKUP($B$9&amp;"-"&amp;$B62,Database!$1:$1048576,15,FALSE)</f>
        <v>0</v>
      </c>
      <c r="Q62" s="128">
        <f>VLOOKUP($B$9&amp;"-"&amp;$B62,Database!$1:$1048576,16,FALSE)</f>
        <v>41.623309053069718</v>
      </c>
      <c r="R62" s="128">
        <f>VLOOKUP($B$9&amp;"-"&amp;$B62,Database!$1:$1048576,17,FALSE)</f>
        <v>14.047866805411029</v>
      </c>
      <c r="S62" s="112"/>
      <c r="T62" s="128">
        <f>VLOOKUP($B$9&amp;"-"&amp;$B62,Database!$1:$1048576,18,FALSE)</f>
        <v>54.6875</v>
      </c>
      <c r="U62" s="128">
        <f>VLOOKUP($B$9&amp;"-"&amp;$B62,Database!$1:$1048576,19,FALSE)</f>
        <v>0</v>
      </c>
      <c r="V62" s="128">
        <f>VLOOKUP($B$9&amp;"-"&amp;$B62,Database!$1:$1048576,20,FALSE)</f>
        <v>33.50676378772112</v>
      </c>
      <c r="W62" s="128">
        <f>VLOOKUP($B$9&amp;"-"&amp;$B62,Database!$1:$1048576,21,FALSE)</f>
        <v>0</v>
      </c>
      <c r="X62" s="128">
        <f>VLOOKUP($B$9&amp;"-"&amp;$B62,Database!$1:$1048576,22,FALSE)</f>
        <v>70.239334027055151</v>
      </c>
      <c r="Y62" s="128">
        <f>VLOOKUP($B$9&amp;"-"&amp;$B62,Database!$1:$1048576,23,FALSE)</f>
        <v>32.666666666666664</v>
      </c>
      <c r="Z62" s="112"/>
      <c r="AA62" s="128">
        <f>VLOOKUP($B$9&amp;"-"&amp;$B62,Database!$1:$1048576,24,FALSE)</f>
        <v>0</v>
      </c>
      <c r="AB62" s="128">
        <f>VLOOKUP($B$9&amp;"-"&amp;$B62,Database!$1:$1048576,25,FALSE)</f>
        <v>0</v>
      </c>
      <c r="AC62" s="107"/>
      <c r="AD62" s="129"/>
      <c r="AE62" s="129"/>
      <c r="AF62" s="129"/>
      <c r="AG62" s="129"/>
      <c r="AH62" s="129"/>
      <c r="AI62" s="129"/>
      <c r="AJ62" s="130"/>
      <c r="AK62" s="129"/>
      <c r="AL62" s="129"/>
      <c r="AM62" s="129"/>
      <c r="AN62" s="129"/>
      <c r="AO62" s="129"/>
      <c r="AP62" s="129"/>
      <c r="AQ62" s="103"/>
      <c r="AR62" s="129"/>
      <c r="AS62" s="129"/>
      <c r="AT62" s="129"/>
      <c r="AU62" s="129"/>
      <c r="AV62" s="129"/>
      <c r="AW62" s="129"/>
      <c r="AX62" s="103"/>
      <c r="AY62" s="129"/>
      <c r="AZ62" s="129"/>
      <c r="BA62" s="129"/>
      <c r="BB62" s="129"/>
      <c r="BC62" s="129"/>
      <c r="BD62" s="129"/>
      <c r="BE62" s="130"/>
      <c r="BF62" s="129"/>
      <c r="BG62" s="129"/>
      <c r="BH62" s="129"/>
      <c r="BI62" s="129"/>
      <c r="BJ62" s="129"/>
      <c r="BK62" s="129"/>
    </row>
    <row r="63" spans="2:63">
      <c r="B63" s="124">
        <v>45627</v>
      </c>
      <c r="D63" s="125">
        <f>VLOOKUP($B$9&amp;"-"&amp;$B63,Database!$1:$1048576,10,FALSE)</f>
        <v>128.74269005847952</v>
      </c>
      <c r="E63" s="84"/>
      <c r="F63" s="127">
        <f>VLOOKUP($B$9&amp;"-"&amp;$B63,Database!$1:$1048576,4,FALSE)</f>
        <v>16.62049861495845</v>
      </c>
      <c r="G63" s="127">
        <f>VLOOKUP($B$9&amp;"-"&amp;$B63,Database!$1:$1048576,5,FALSE)</f>
        <v>8.8642659279778382</v>
      </c>
      <c r="H63" s="127">
        <f>VLOOKUP($B$9&amp;"-"&amp;$B63,Database!$1:$1048576,6,FALSE)</f>
        <v>-3.0470914127423825</v>
      </c>
      <c r="I63" s="127">
        <f>VLOOKUP($B$9&amp;"-"&amp;$B63,Database!$1:$1048576,7,FALSE)</f>
        <v>23.26869806094183</v>
      </c>
      <c r="J63" s="127">
        <f>VLOOKUP($B$9&amp;"-"&amp;$B63,Database!$1:$1048576,8,FALSE)</f>
        <v>-43.20987654320988</v>
      </c>
      <c r="K63" s="127">
        <f>VLOOKUP($B$9&amp;"-"&amp;$B63,Database!$1:$1048576,9,FALSE)</f>
        <v>7.2664359861591699</v>
      </c>
      <c r="L63" s="112"/>
      <c r="M63" s="128">
        <f>VLOOKUP($B$9&amp;"-"&amp;$B63,Database!$1:$1048576,12,FALSE)</f>
        <v>62.04986149584488</v>
      </c>
      <c r="N63" s="128">
        <f>VLOOKUP($B$9&amp;"-"&amp;$B63,Database!$1:$1048576,13,FALSE)</f>
        <v>-6.1728395061728394</v>
      </c>
      <c r="O63" s="128">
        <f>VLOOKUP($B$9&amp;"-"&amp;$B63,Database!$1:$1048576,14,FALSE)</f>
        <v>30.555555555555557</v>
      </c>
      <c r="P63" s="128">
        <f>VLOOKUP($B$9&amp;"-"&amp;$B63,Database!$1:$1048576,15,FALSE)</f>
        <v>2.1604938271604932</v>
      </c>
      <c r="Q63" s="128">
        <f>VLOOKUP($B$9&amp;"-"&amp;$B63,Database!$1:$1048576,16,FALSE)</f>
        <v>62.326869806094187</v>
      </c>
      <c r="R63" s="128">
        <f>VLOOKUP($B$9&amp;"-"&amp;$B63,Database!$1:$1048576,17,FALSE)</f>
        <v>22.1606648199446</v>
      </c>
      <c r="S63" s="112"/>
      <c r="T63" s="128">
        <f>VLOOKUP($B$9&amp;"-"&amp;$B63,Database!$1:$1048576,18,FALSE)</f>
        <v>66.481994459833786</v>
      </c>
      <c r="U63" s="128">
        <f>VLOOKUP($B$9&amp;"-"&amp;$B63,Database!$1:$1048576,19,FALSE)</f>
        <v>0</v>
      </c>
      <c r="V63" s="128">
        <f>VLOOKUP($B$9&amp;"-"&amp;$B63,Database!$1:$1048576,20,FALSE)</f>
        <v>48.753462603878113</v>
      </c>
      <c r="W63" s="128">
        <f>VLOOKUP($B$9&amp;"-"&amp;$B63,Database!$1:$1048576,21,FALSE)</f>
        <v>6.094182825484765</v>
      </c>
      <c r="X63" s="128">
        <f>VLOOKUP($B$9&amp;"-"&amp;$B63,Database!$1:$1048576,22,FALSE)</f>
        <v>79.012345679012341</v>
      </c>
      <c r="Y63" s="128">
        <f>VLOOKUP($B$9&amp;"-"&amp;$B63,Database!$1:$1048576,23,FALSE)</f>
        <v>41.551246537396125</v>
      </c>
      <c r="Z63" s="112"/>
      <c r="AA63" s="128">
        <f>VLOOKUP($B$9&amp;"-"&amp;$B63,Database!$1:$1048576,24,FALSE)</f>
        <v>0</v>
      </c>
      <c r="AB63" s="128">
        <f>VLOOKUP($B$9&amp;"-"&amp;$B63,Database!$1:$1048576,25,FALSE)</f>
        <v>0</v>
      </c>
      <c r="AC63" s="107"/>
      <c r="AD63" s="129">
        <f>VLOOKUP($B$9&amp;"-"&amp;$B63,Database!$1:$1048576,26,FALSE)</f>
        <v>0</v>
      </c>
      <c r="AE63" s="129">
        <f>VLOOKUP($B$9&amp;"-"&amp;$B63,Database!$1:$1048576,27,FALSE)</f>
        <v>0</v>
      </c>
      <c r="AF63" s="129">
        <f>VLOOKUP($B$9&amp;"-"&amp;$B63,Database!$1:$1048576,28,FALSE)</f>
        <v>0</v>
      </c>
      <c r="AG63" s="129">
        <f>VLOOKUP($B$9&amp;"-"&amp;$B63,Database!$1:$1048576,29,FALSE)</f>
        <v>0</v>
      </c>
      <c r="AH63" s="129">
        <f>VLOOKUP($B$9&amp;"-"&amp;$B63,Database!$1:$1048576,30,FALSE)</f>
        <v>0</v>
      </c>
      <c r="AI63" s="129">
        <f>VLOOKUP($B$9&amp;"-"&amp;$B63,Database!$1:$1048576,31,FALSE)</f>
        <v>0</v>
      </c>
      <c r="AJ63" s="130"/>
      <c r="AK63" s="129">
        <f>VLOOKUP($B$9&amp;"-"&amp;$B63,Database!$1:$1048576,32,FALSE)</f>
        <v>0</v>
      </c>
      <c r="AL63" s="129">
        <f>VLOOKUP($B$9&amp;"-"&amp;$B63,Database!$1:$1048576,33,FALSE)</f>
        <v>0</v>
      </c>
      <c r="AM63" s="129">
        <f>VLOOKUP($B$9&amp;"-"&amp;$B63,Database!$1:$1048576,34,FALSE)</f>
        <v>0</v>
      </c>
      <c r="AN63" s="129">
        <f>VLOOKUP($B$9&amp;"-"&amp;$B63,Database!$1:$1048576,35,FALSE)</f>
        <v>0</v>
      </c>
      <c r="AO63" s="129">
        <f>VLOOKUP($B$9&amp;"-"&amp;$B63,Database!$1:$1048576,36,FALSE)</f>
        <v>0</v>
      </c>
      <c r="AP63" s="129">
        <f>VLOOKUP($B$9&amp;"-"&amp;$B63,Database!$1:$1048576,37,FALSE)</f>
        <v>0</v>
      </c>
      <c r="AQ63" s="103"/>
      <c r="AR63" s="129">
        <f>VLOOKUP($B$9&amp;"-"&amp;$B63,Database!$1:$1048576,38,FALSE)</f>
        <v>0</v>
      </c>
      <c r="AS63" s="129">
        <f>VLOOKUP($B$9&amp;"-"&amp;$B63,Database!$1:$1048576,39,FALSE)</f>
        <v>0</v>
      </c>
      <c r="AT63" s="129">
        <f>VLOOKUP($B$9&amp;"-"&amp;$B63,Database!$1:$1048576,40,FALSE)</f>
        <v>0</v>
      </c>
      <c r="AU63" s="129">
        <f>VLOOKUP($B$9&amp;"-"&amp;$B63,Database!$1:$1048576,41,FALSE)</f>
        <v>0</v>
      </c>
      <c r="AV63" s="129">
        <f>VLOOKUP($B$9&amp;"-"&amp;$B63,Database!$1:$1048576,42,FALSE)</f>
        <v>0</v>
      </c>
      <c r="AW63" s="129">
        <f>VLOOKUP($B$9&amp;"-"&amp;$B63,Database!$1:$1048576,43,FALSE)</f>
        <v>0</v>
      </c>
      <c r="AX63" s="103"/>
      <c r="AY63" s="129">
        <f>VLOOKUP($B$9&amp;"-"&amp;$B63,Database!$1:$1048576,44,FALSE)</f>
        <v>0</v>
      </c>
      <c r="AZ63" s="129">
        <f>VLOOKUP($B$9&amp;"-"&amp;$B63,Database!$1:$1048576,45,FALSE)</f>
        <v>0</v>
      </c>
      <c r="BA63" s="129">
        <f>VLOOKUP($B$9&amp;"-"&amp;$B63,Database!$1:$1048576,46,FALSE)</f>
        <v>0</v>
      </c>
      <c r="BB63" s="129">
        <f>VLOOKUP($B$9&amp;"-"&amp;$B63,Database!$1:$1048576,47,FALSE)</f>
        <v>0</v>
      </c>
      <c r="BC63" s="129">
        <f>VLOOKUP($B$9&amp;"-"&amp;$B63,Database!$1:$1048576,48,FALSE)</f>
        <v>0</v>
      </c>
      <c r="BD63" s="129">
        <f>VLOOKUP($B$9&amp;"-"&amp;$B63,Database!$1:$1048576,49,FALSE)</f>
        <v>0</v>
      </c>
      <c r="BE63" s="130"/>
      <c r="BF63" s="129">
        <f>VLOOKUP($B$9&amp;"-"&amp;$B63,Database!$1:$1048576,50,FALSE)</f>
        <v>0</v>
      </c>
      <c r="BG63" s="129">
        <f>VLOOKUP($B$9&amp;"-"&amp;$B63,Database!$1:$1048576,51,FALSE)</f>
        <v>0</v>
      </c>
      <c r="BH63" s="129">
        <f>VLOOKUP($B$9&amp;"-"&amp;$B63,Database!$1:$1048576,52,FALSE)</f>
        <v>0</v>
      </c>
      <c r="BI63" s="129">
        <f>VLOOKUP($B$9&amp;"-"&amp;$B63,Database!$1:$1048576,53,FALSE)</f>
        <v>0</v>
      </c>
      <c r="BJ63" s="129">
        <f>VLOOKUP($B$9&amp;"-"&amp;$B63,Database!$1:$1048576,54,FALSE)</f>
        <v>0</v>
      </c>
      <c r="BK63" s="129">
        <f>VLOOKUP($B$9&amp;"-"&amp;$B63,Database!$1:$1048576,55,FALSE)</f>
        <v>0</v>
      </c>
    </row>
    <row r="64" spans="2:63" ht="15" customHeight="1"/>
    <row r="65" ht="15" customHeight="1"/>
    <row r="66" ht="15" customHeight="1"/>
  </sheetData>
  <sheetProtection algorithmName="SHA-512" hashValue="0Z6z3sMwD9Zli3ibHMQgZVNFMHTDMo+PlXAy9F4E9ejLxJtqcWDV04f+mt0ubD9kb5WP2a0oItOFmZFDIw/Mmg==" saltValue="4RqI2b39Dck1iQX5TfF3Jw==" spinCount="100000" sheet="1" objects="1" scenarios="1"/>
  <mergeCells count="16">
    <mergeCell ref="K5:N5"/>
    <mergeCell ref="B5:D5"/>
    <mergeCell ref="B6:D6"/>
    <mergeCell ref="E6:G6"/>
    <mergeCell ref="E5:G5"/>
    <mergeCell ref="H5:J5"/>
    <mergeCell ref="H6:J6"/>
    <mergeCell ref="AR9:AW9"/>
    <mergeCell ref="AY9:BD9"/>
    <mergeCell ref="BF9:BK9"/>
    <mergeCell ref="F9:K9"/>
    <mergeCell ref="M9:R9"/>
    <mergeCell ref="T9:Y9"/>
    <mergeCell ref="AA9:AB9"/>
    <mergeCell ref="AD9:AI9"/>
    <mergeCell ref="AK9:AP9"/>
  </mergeCells>
  <hyperlinks>
    <hyperlink ref="B5" display="Construction Activity Levels" xr:uid="{00000000-0004-0000-0700-000000000000}"/>
    <hyperlink ref="B6" display="Cap Rate Expectations" xr:uid="{00000000-0004-0000-0700-000001000000}"/>
    <hyperlink ref="AI4" location="SA!A1" tooltip="Go back" display="Go back" xr:uid="{00000000-0004-0000-0700-000003000000}"/>
    <hyperlink ref="AB4" location="SA!A1" tooltip="Go back" display="Go back" xr:uid="{00000000-0004-0000-0700-000004000000}"/>
    <hyperlink ref="Y4" location="SA!A1" tooltip="Go back" display="Go back" xr:uid="{00000000-0004-0000-0700-000005000000}"/>
    <hyperlink ref="AP4" location="SA!A1" tooltip="Go back" display="Go back" xr:uid="{00000000-0004-0000-0700-00000A000000}"/>
    <hyperlink ref="AW4" location="SA!A1" tooltip="Go back" display="Go back" xr:uid="{00000000-0004-0000-0700-00000B000000}"/>
    <hyperlink ref="BD4" location="SA!A1" tooltip="Go back" display="Go back" xr:uid="{00000000-0004-0000-0700-00000C000000}"/>
    <hyperlink ref="BK4" location="SA!A1" tooltip="Go back" display="Go back" xr:uid="{00000000-0004-0000-0700-00000D000000}"/>
    <hyperlink ref="B5:D5" location="SA!T9" tooltip="Construction Activity Levels" display="Construction Activity Levels" xr:uid="{00000000-0004-0000-0700-00000E000000}"/>
    <hyperlink ref="B6:D6" location="SA!AA9" tooltip="Cap Rate Expectations" display="Cap Rate Expectations" xr:uid="{00000000-0004-0000-0700-00000F000000}"/>
  </hyperlinks>
  <pageMargins left="0.7" right="0.7" top="0.75" bottom="0.75" header="0.3" footer="0.3"/>
  <pageSetup paperSize="9" scale="76" orientation="landscape" r:id="rId1"/>
  <colBreaks count="3" manualBreakCount="3">
    <brk id="18" max="26" man="1"/>
    <brk id="35" max="26" man="1"/>
    <brk id="49" max="2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BM65"/>
  <sheetViews>
    <sheetView zoomScale="85" zoomScaleNormal="85" workbookViewId="0">
      <pane ySplit="10" topLeftCell="A39" activePane="bottomLeft" state="frozen"/>
      <selection pane="bottomLeft" activeCell="B10" sqref="B10"/>
    </sheetView>
  </sheetViews>
  <sheetFormatPr defaultColWidth="9.140625" defaultRowHeight="15" customHeight="1" zeroHeight="1"/>
  <cols>
    <col min="1" max="1" width="2.42578125" style="12" customWidth="1"/>
    <col min="2" max="2" width="9.140625" style="12" customWidth="1"/>
    <col min="3" max="3" width="5.42578125" style="12" customWidth="1"/>
    <col min="4" max="4" width="11.140625" style="12" customWidth="1"/>
    <col min="5" max="5" width="4.5703125" style="12" customWidth="1"/>
    <col min="6" max="11" width="10.5703125" style="41" customWidth="1"/>
    <col min="12" max="12" width="4.5703125" style="12" customWidth="1"/>
    <col min="13" max="17" width="10.5703125" style="12" customWidth="1"/>
    <col min="18" max="18" width="10.85546875" style="12" customWidth="1"/>
    <col min="19" max="19" width="4.5703125" style="12" customWidth="1"/>
    <col min="20" max="25" width="10.5703125" style="12" customWidth="1"/>
    <col min="26" max="26" width="4.5703125" style="12" customWidth="1"/>
    <col min="27" max="28" width="14.42578125" style="12" hidden="1" customWidth="1"/>
    <col min="29" max="29" width="4.5703125" style="12" hidden="1" customWidth="1"/>
    <col min="30" max="35" width="10.5703125" style="12" hidden="1" customWidth="1"/>
    <col min="36" max="36" width="4.5703125" style="12" hidden="1" customWidth="1"/>
    <col min="37" max="42" width="10.5703125" style="12" hidden="1" customWidth="1"/>
    <col min="43" max="43" width="4.5703125" style="12" hidden="1" customWidth="1"/>
    <col min="44" max="49" width="10.5703125" style="12" hidden="1" customWidth="1"/>
    <col min="50" max="50" width="4.5703125" style="12" hidden="1" customWidth="1"/>
    <col min="51" max="56" width="10.5703125" style="12" hidden="1" customWidth="1"/>
    <col min="57" max="57" width="4.5703125" style="12" hidden="1" customWidth="1"/>
    <col min="58" max="63" width="10.5703125" style="12" hidden="1" customWidth="1"/>
    <col min="64" max="65" width="0" style="12" hidden="1" customWidth="1"/>
    <col min="66" max="16384" width="9.140625" style="12"/>
  </cols>
  <sheetData>
    <row r="1" spans="1:65" ht="46.5">
      <c r="B1" s="2" t="s">
        <v>131</v>
      </c>
      <c r="D1" s="3"/>
      <c r="E1" s="45"/>
      <c r="F1" s="46"/>
      <c r="G1" s="46"/>
      <c r="H1" s="46"/>
      <c r="I1" s="46"/>
      <c r="J1" s="46"/>
      <c r="K1" s="46"/>
      <c r="L1" s="4"/>
      <c r="M1" s="5"/>
      <c r="S1" s="4"/>
      <c r="Z1" s="4"/>
      <c r="AC1" s="4"/>
      <c r="AJ1" s="4"/>
      <c r="AQ1" s="4"/>
      <c r="AX1" s="4"/>
      <c r="BE1" s="4"/>
    </row>
    <row r="2" spans="1:65" ht="26.25">
      <c r="B2" s="7" t="str">
        <f>"Australian Capital Territory - December Quarter "&amp;Calculator!E2</f>
        <v>Australian Capital Territory - December Quarter 2024</v>
      </c>
      <c r="D2" s="8"/>
      <c r="E2" s="8"/>
      <c r="F2" s="47"/>
      <c r="G2" s="47"/>
      <c r="H2" s="47"/>
      <c r="I2" s="47"/>
      <c r="J2" s="47"/>
      <c r="K2" s="47"/>
      <c r="L2" s="9"/>
      <c r="M2" s="10"/>
      <c r="S2" s="9"/>
      <c r="Z2" s="9"/>
      <c r="AC2" s="9"/>
      <c r="AJ2" s="9"/>
      <c r="AQ2" s="9"/>
      <c r="AX2" s="9"/>
      <c r="BE2" s="9"/>
    </row>
    <row r="3" spans="1:65"/>
    <row r="4" spans="1:65">
      <c r="A4" s="42"/>
      <c r="B4" s="21" t="s">
        <v>33</v>
      </c>
      <c r="Y4" s="60" t="s">
        <v>36</v>
      </c>
      <c r="Z4" s="60"/>
      <c r="AA4" s="60"/>
      <c r="AB4" s="60" t="s">
        <v>36</v>
      </c>
      <c r="AC4" s="60"/>
      <c r="AD4" s="60"/>
      <c r="AE4" s="64"/>
      <c r="AF4" s="64"/>
      <c r="AG4" s="64"/>
      <c r="AH4" s="64"/>
      <c r="AI4" s="60" t="s">
        <v>36</v>
      </c>
      <c r="AJ4" s="60"/>
      <c r="AK4" s="60"/>
      <c r="AL4" s="40"/>
      <c r="AM4" s="40"/>
      <c r="AN4" s="40"/>
      <c r="AO4" s="40"/>
      <c r="AP4" s="60" t="s">
        <v>36</v>
      </c>
      <c r="AQ4" s="60"/>
      <c r="AR4" s="60"/>
      <c r="AS4" s="40"/>
      <c r="AT4" s="40"/>
      <c r="AU4" s="40"/>
      <c r="AV4" s="40"/>
      <c r="AW4" s="60" t="s">
        <v>36</v>
      </c>
      <c r="AX4" s="60"/>
      <c r="AY4" s="60"/>
      <c r="AZ4" s="40"/>
      <c r="BA4" s="40"/>
      <c r="BB4" s="40"/>
      <c r="BC4" s="40"/>
      <c r="BD4" s="60" t="s">
        <v>36</v>
      </c>
      <c r="BE4" s="60"/>
      <c r="BF4" s="60"/>
      <c r="BG4" s="40"/>
      <c r="BH4" s="40"/>
      <c r="BI4" s="40"/>
      <c r="BJ4" s="40"/>
      <c r="BK4" s="60" t="s">
        <v>36</v>
      </c>
      <c r="BL4" s="60"/>
      <c r="BM4" s="60"/>
    </row>
    <row r="5" spans="1:65">
      <c r="A5" s="42"/>
      <c r="B5" s="148" t="s">
        <v>28</v>
      </c>
      <c r="C5" s="152"/>
      <c r="D5" s="152"/>
      <c r="E5" s="148"/>
      <c r="F5" s="152"/>
      <c r="G5" s="152"/>
      <c r="H5" s="148"/>
      <c r="I5" s="152"/>
      <c r="J5" s="152"/>
      <c r="K5" s="148"/>
      <c r="L5" s="152"/>
      <c r="M5" s="152"/>
      <c r="N5" s="152"/>
      <c r="O5" s="40"/>
      <c r="P5" s="40"/>
      <c r="Q5" s="40"/>
      <c r="R5" s="40"/>
    </row>
    <row r="6" spans="1:65">
      <c r="A6" s="42"/>
      <c r="B6" s="148" t="s">
        <v>38</v>
      </c>
      <c r="C6" s="152"/>
      <c r="D6" s="152"/>
      <c r="E6" s="148"/>
      <c r="F6" s="152"/>
      <c r="G6" s="152"/>
      <c r="H6" s="148"/>
      <c r="I6" s="152"/>
      <c r="J6" s="152"/>
      <c r="K6" s="60"/>
      <c r="L6" s="60"/>
      <c r="M6" s="60"/>
      <c r="N6" s="60"/>
      <c r="O6" s="40"/>
      <c r="P6" s="40"/>
      <c r="Q6" s="40"/>
      <c r="R6" s="40"/>
    </row>
    <row r="7" spans="1:65">
      <c r="A7" s="42"/>
    </row>
    <row r="8" spans="1:65">
      <c r="B8" s="43"/>
    </row>
    <row r="9" spans="1:65" s="23" customFormat="1" ht="21.75" customHeight="1">
      <c r="A9" s="85"/>
      <c r="B9" s="69" t="s">
        <v>3</v>
      </c>
      <c r="C9" s="85"/>
      <c r="D9" s="85"/>
      <c r="E9" s="116"/>
      <c r="F9" s="151" t="s">
        <v>12</v>
      </c>
      <c r="G9" s="151"/>
      <c r="H9" s="151"/>
      <c r="I9" s="151"/>
      <c r="J9" s="151"/>
      <c r="K9" s="151"/>
      <c r="L9" s="92"/>
      <c r="M9" s="149" t="s">
        <v>18</v>
      </c>
      <c r="N9" s="149"/>
      <c r="O9" s="149"/>
      <c r="P9" s="149"/>
      <c r="Q9" s="149"/>
      <c r="R9" s="149"/>
      <c r="S9" s="92"/>
      <c r="T9" s="149" t="s">
        <v>75</v>
      </c>
      <c r="U9" s="149"/>
      <c r="V9" s="149"/>
      <c r="W9" s="149"/>
      <c r="X9" s="149"/>
      <c r="Y9" s="149"/>
      <c r="Z9" s="92"/>
      <c r="AA9" s="144" t="s">
        <v>77</v>
      </c>
      <c r="AB9" s="150"/>
      <c r="AC9" s="92"/>
      <c r="AD9" s="149" t="s">
        <v>45</v>
      </c>
      <c r="AE9" s="149"/>
      <c r="AF9" s="149"/>
      <c r="AG9" s="149"/>
      <c r="AH9" s="149"/>
      <c r="AI9" s="149"/>
      <c r="AJ9" s="92"/>
      <c r="AK9" s="149" t="s">
        <v>44</v>
      </c>
      <c r="AL9" s="149"/>
      <c r="AM9" s="149"/>
      <c r="AN9" s="149"/>
      <c r="AO9" s="149"/>
      <c r="AP9" s="149"/>
      <c r="AQ9" s="92"/>
      <c r="AR9" s="149" t="s">
        <v>47</v>
      </c>
      <c r="AS9" s="149"/>
      <c r="AT9" s="149"/>
      <c r="AU9" s="149"/>
      <c r="AV9" s="149"/>
      <c r="AW9" s="149"/>
      <c r="AX9" s="92"/>
      <c r="AY9" s="149" t="s">
        <v>46</v>
      </c>
      <c r="AZ9" s="149"/>
      <c r="BA9" s="149"/>
      <c r="BB9" s="149"/>
      <c r="BC9" s="149"/>
      <c r="BD9" s="149"/>
      <c r="BE9" s="92"/>
      <c r="BF9" s="149" t="s">
        <v>48</v>
      </c>
      <c r="BG9" s="149"/>
      <c r="BH9" s="149"/>
      <c r="BI9" s="149"/>
      <c r="BJ9" s="149"/>
      <c r="BK9" s="149"/>
    </row>
    <row r="10" spans="1:65" ht="38.25">
      <c r="A10" s="84"/>
      <c r="B10" s="117" t="s">
        <v>39</v>
      </c>
      <c r="C10" s="93"/>
      <c r="D10" s="118" t="s">
        <v>11</v>
      </c>
      <c r="E10" s="119"/>
      <c r="F10" s="120" t="s">
        <v>23</v>
      </c>
      <c r="G10" s="120" t="s">
        <v>22</v>
      </c>
      <c r="H10" s="120" t="s">
        <v>40</v>
      </c>
      <c r="I10" s="120" t="s">
        <v>41</v>
      </c>
      <c r="J10" s="120" t="s">
        <v>20</v>
      </c>
      <c r="K10" s="120" t="s">
        <v>21</v>
      </c>
      <c r="L10" s="121"/>
      <c r="M10" s="120" t="s">
        <v>17</v>
      </c>
      <c r="N10" s="120" t="s">
        <v>10</v>
      </c>
      <c r="O10" s="120" t="s">
        <v>13</v>
      </c>
      <c r="P10" s="120" t="s">
        <v>14</v>
      </c>
      <c r="Q10" s="120" t="s">
        <v>15</v>
      </c>
      <c r="R10" s="120" t="s">
        <v>16</v>
      </c>
      <c r="S10" s="121"/>
      <c r="T10" s="120" t="s">
        <v>17</v>
      </c>
      <c r="U10" s="120" t="s">
        <v>10</v>
      </c>
      <c r="V10" s="120" t="s">
        <v>13</v>
      </c>
      <c r="W10" s="120" t="s">
        <v>14</v>
      </c>
      <c r="X10" s="120" t="s">
        <v>15</v>
      </c>
      <c r="Y10" s="120" t="s">
        <v>16</v>
      </c>
      <c r="Z10" s="121"/>
      <c r="AA10" s="122" t="s">
        <v>25</v>
      </c>
      <c r="AB10" s="122" t="s">
        <v>26</v>
      </c>
      <c r="AC10" s="121"/>
      <c r="AD10" s="123">
        <v>0</v>
      </c>
      <c r="AE10" s="120" t="s">
        <v>49</v>
      </c>
      <c r="AF10" s="120" t="s">
        <v>50</v>
      </c>
      <c r="AG10" s="120" t="s">
        <v>51</v>
      </c>
      <c r="AH10" s="120" t="s">
        <v>52</v>
      </c>
      <c r="AI10" s="120" t="s">
        <v>53</v>
      </c>
      <c r="AJ10" s="121"/>
      <c r="AK10" s="123">
        <v>0</v>
      </c>
      <c r="AL10" s="120" t="s">
        <v>49</v>
      </c>
      <c r="AM10" s="120" t="s">
        <v>50</v>
      </c>
      <c r="AN10" s="120" t="s">
        <v>51</v>
      </c>
      <c r="AO10" s="120" t="s">
        <v>52</v>
      </c>
      <c r="AP10" s="120" t="s">
        <v>53</v>
      </c>
      <c r="AQ10" s="121"/>
      <c r="AR10" s="123">
        <v>0</v>
      </c>
      <c r="AS10" s="120" t="s">
        <v>49</v>
      </c>
      <c r="AT10" s="120" t="s">
        <v>50</v>
      </c>
      <c r="AU10" s="120" t="s">
        <v>51</v>
      </c>
      <c r="AV10" s="120" t="s">
        <v>52</v>
      </c>
      <c r="AW10" s="120" t="s">
        <v>53</v>
      </c>
      <c r="AX10" s="121"/>
      <c r="AY10" s="123">
        <v>0</v>
      </c>
      <c r="AZ10" s="120" t="s">
        <v>49</v>
      </c>
      <c r="BA10" s="120" t="s">
        <v>50</v>
      </c>
      <c r="BB10" s="120" t="s">
        <v>51</v>
      </c>
      <c r="BC10" s="120" t="s">
        <v>52</v>
      </c>
      <c r="BD10" s="120" t="s">
        <v>53</v>
      </c>
      <c r="BE10" s="121"/>
      <c r="BF10" s="123">
        <v>0</v>
      </c>
      <c r="BG10" s="120" t="s">
        <v>49</v>
      </c>
      <c r="BH10" s="120" t="s">
        <v>50</v>
      </c>
      <c r="BI10" s="120" t="s">
        <v>51</v>
      </c>
      <c r="BJ10" s="120" t="s">
        <v>52</v>
      </c>
      <c r="BK10" s="120" t="s">
        <v>53</v>
      </c>
    </row>
    <row r="11" spans="1:65" s="42" customFormat="1">
      <c r="A11" s="84"/>
      <c r="B11" s="124">
        <v>40878</v>
      </c>
      <c r="C11" s="90"/>
      <c r="D11" s="125">
        <f>VLOOKUP($B$9&amp;"-"&amp;$B11,Database!$1:$1048576,10,FALSE)</f>
        <v>94</v>
      </c>
      <c r="E11" s="126"/>
      <c r="F11" s="127">
        <f>VLOOKUP($B$9&amp;"-"&amp;$B11,Database!$1:$1048576,4,FALSE)</f>
        <v>11.326530612244897</v>
      </c>
      <c r="G11" s="127">
        <f>VLOOKUP($B$9&amp;"-"&amp;$B11,Database!$1:$1048576,5,FALSE)</f>
        <v>15.174999999999997</v>
      </c>
      <c r="H11" s="127">
        <f>VLOOKUP($B$9&amp;"-"&amp;$B11,Database!$1:$1048576,6,FALSE)</f>
        <v>-27.224489795918362</v>
      </c>
      <c r="I11" s="127">
        <f>VLOOKUP($B$9&amp;"-"&amp;$B11,Database!$1:$1048576,7,FALSE)</f>
        <v>-23.780612244897963</v>
      </c>
      <c r="J11" s="127">
        <f>VLOOKUP($B$9&amp;"-"&amp;$B11,Database!$1:$1048576,8,FALSE)</f>
        <v>-58.059400000000004</v>
      </c>
      <c r="K11" s="127">
        <f>VLOOKUP($B$9&amp;"-"&amp;$B11,Database!$1:$1048576,9,FALSE)</f>
        <v>-18.8</v>
      </c>
      <c r="L11" s="112"/>
      <c r="M11" s="128">
        <f>VLOOKUP($B$9&amp;"-"&amp;$B11,Database!$1:$1048576,12,FALSE)</f>
        <v>-19.372000000000003</v>
      </c>
      <c r="N11" s="128">
        <f>VLOOKUP($B$9&amp;"-"&amp;$B11,Database!$1:$1048576,13,FALSE)</f>
        <v>-26.086899999999996</v>
      </c>
      <c r="O11" s="128">
        <f>VLOOKUP($B$9&amp;"-"&amp;$B11,Database!$1:$1048576,14,FALSE)</f>
        <v>-14.219999999999997</v>
      </c>
      <c r="P11" s="128">
        <f>VLOOKUP($B$9&amp;"-"&amp;$B11,Database!$1:$1048576,15,FALSE)</f>
        <v>-15.5928</v>
      </c>
      <c r="Q11" s="128">
        <f>VLOOKUP($B$9&amp;"-"&amp;$B11,Database!$1:$1048576,16,FALSE)</f>
        <v>22.29355918311591</v>
      </c>
      <c r="R11" s="128">
        <f>VLOOKUP($B$9&amp;"-"&amp;$B11,Database!$1:$1048576,17,FALSE)</f>
        <v>-12.5097</v>
      </c>
      <c r="S11" s="112"/>
      <c r="T11" s="128">
        <f>VLOOKUP($B$9&amp;"-"&amp;$B11,Database!$1:$1048576,18,FALSE)</f>
        <v>12.48179010547171</v>
      </c>
      <c r="U11" s="128">
        <f>VLOOKUP($B$9&amp;"-"&amp;$B11,Database!$1:$1048576,19,FALSE)</f>
        <v>-19.318181818181817</v>
      </c>
      <c r="V11" s="128">
        <f>VLOOKUP($B$9&amp;"-"&amp;$B11,Database!$1:$1048576,20,FALSE)</f>
        <v>-7.3731167410150666</v>
      </c>
      <c r="W11" s="128">
        <f>VLOOKUP($B$9&amp;"-"&amp;$B11,Database!$1:$1048576,21,FALSE)</f>
        <v>-8.4297520661157019</v>
      </c>
      <c r="X11" s="128">
        <f>VLOOKUP($B$9&amp;"-"&amp;$B11,Database!$1:$1048576,22,FALSE)</f>
        <v>62.348533163265294</v>
      </c>
      <c r="Y11" s="128">
        <f>VLOOKUP($B$9&amp;"-"&amp;$B11,Database!$1:$1048576,23,FALSE)</f>
        <v>-3.1773931855056787</v>
      </c>
      <c r="Z11" s="112"/>
      <c r="AA11" s="128" t="str">
        <f>VLOOKUP($B$9&amp;"-"&amp;$B11,Database!$1:$1048576,24,FALSE)</f>
        <v>-</v>
      </c>
      <c r="AB11" s="128" t="str">
        <f>VLOOKUP($B$9&amp;"-"&amp;$B11,Database!$1:$1048576,25,FALSE)</f>
        <v>-</v>
      </c>
      <c r="AC11" s="107"/>
      <c r="AD11" s="129" t="str">
        <f>VLOOKUP($B$9&amp;"-"&amp;$B11,Database!$1:$1048576,26,FALSE)</f>
        <v>-</v>
      </c>
      <c r="AE11" s="129" t="str">
        <f>VLOOKUP($B$9&amp;"-"&amp;$B11,Database!$1:$1048576,27,FALSE)</f>
        <v>-</v>
      </c>
      <c r="AF11" s="129" t="str">
        <f>VLOOKUP($B$9&amp;"-"&amp;$B11,Database!$1:$1048576,28,FALSE)</f>
        <v>-</v>
      </c>
      <c r="AG11" s="129" t="str">
        <f>VLOOKUP($B$9&amp;"-"&amp;$B11,Database!$1:$1048576,29,FALSE)</f>
        <v>-</v>
      </c>
      <c r="AH11" s="129" t="str">
        <f>VLOOKUP($B$9&amp;"-"&amp;$B11,Database!$1:$1048576,30,FALSE)</f>
        <v>-</v>
      </c>
      <c r="AI11" s="129" t="str">
        <f>VLOOKUP($B$9&amp;"-"&amp;$B11,Database!$1:$1048576,31,FALSE)</f>
        <v>-</v>
      </c>
      <c r="AJ11" s="103"/>
      <c r="AK11" s="129" t="str">
        <f>VLOOKUP($B$9&amp;"-"&amp;$B11,Database!$1:$1048576,32,FALSE)</f>
        <v>-</v>
      </c>
      <c r="AL11" s="129" t="str">
        <f>VLOOKUP($B$9&amp;"-"&amp;$B11,Database!$1:$1048576,33,FALSE)</f>
        <v>-</v>
      </c>
      <c r="AM11" s="129" t="str">
        <f>VLOOKUP($B$9&amp;"-"&amp;$B11,Database!$1:$1048576,34,FALSE)</f>
        <v>-</v>
      </c>
      <c r="AN11" s="129" t="str">
        <f>VLOOKUP($B$9&amp;"-"&amp;$B11,Database!$1:$1048576,35,FALSE)</f>
        <v>-</v>
      </c>
      <c r="AO11" s="129" t="str">
        <f>VLOOKUP($B$9&amp;"-"&amp;$B11,Database!$1:$1048576,36,FALSE)</f>
        <v>-</v>
      </c>
      <c r="AP11" s="129" t="str">
        <f>VLOOKUP($B$9&amp;"-"&amp;$B11,Database!$1:$1048576,37,FALSE)</f>
        <v>-</v>
      </c>
      <c r="AQ11" s="103"/>
      <c r="AR11" s="129" t="str">
        <f>VLOOKUP($B$9&amp;"-"&amp;$B11,Database!$1:$1048576,38,FALSE)</f>
        <v>-</v>
      </c>
      <c r="AS11" s="129" t="str">
        <f>VLOOKUP($B$9&amp;"-"&amp;$B11,Database!$1:$1048576,39,FALSE)</f>
        <v>-</v>
      </c>
      <c r="AT11" s="129" t="str">
        <f>VLOOKUP($B$9&amp;"-"&amp;$B11,Database!$1:$1048576,40,FALSE)</f>
        <v>-</v>
      </c>
      <c r="AU11" s="129" t="str">
        <f>VLOOKUP($B$9&amp;"-"&amp;$B11,Database!$1:$1048576,41,FALSE)</f>
        <v>-</v>
      </c>
      <c r="AV11" s="129" t="str">
        <f>VLOOKUP($B$9&amp;"-"&amp;$B11,Database!$1:$1048576,42,FALSE)</f>
        <v>-</v>
      </c>
      <c r="AW11" s="129" t="str">
        <f>VLOOKUP($B$9&amp;"-"&amp;$B11,Database!$1:$1048576,43,FALSE)</f>
        <v>-</v>
      </c>
      <c r="AX11" s="103"/>
      <c r="AY11" s="129" t="str">
        <f>VLOOKUP($B$9&amp;"-"&amp;$B11,Database!$1:$1048576,44,FALSE)</f>
        <v>-</v>
      </c>
      <c r="AZ11" s="129" t="str">
        <f>VLOOKUP($B$9&amp;"-"&amp;$B11,Database!$1:$1048576,45,FALSE)</f>
        <v>-</v>
      </c>
      <c r="BA11" s="129" t="str">
        <f>VLOOKUP($B$9&amp;"-"&amp;$B11,Database!$1:$1048576,46,FALSE)</f>
        <v>-</v>
      </c>
      <c r="BB11" s="129" t="str">
        <f>VLOOKUP($B$9&amp;"-"&amp;$B11,Database!$1:$1048576,47,FALSE)</f>
        <v>-</v>
      </c>
      <c r="BC11" s="129" t="str">
        <f>VLOOKUP($B$9&amp;"-"&amp;$B11,Database!$1:$1048576,48,FALSE)</f>
        <v>-</v>
      </c>
      <c r="BD11" s="129" t="str">
        <f>VLOOKUP($B$9&amp;"-"&amp;$B11,Database!$1:$1048576,49,FALSE)</f>
        <v>-</v>
      </c>
      <c r="BE11" s="103"/>
      <c r="BF11" s="129" t="str">
        <f>VLOOKUP($B$9&amp;"-"&amp;$B11,Database!$1:$1048576,50,FALSE)</f>
        <v>-</v>
      </c>
      <c r="BG11" s="129" t="str">
        <f>VLOOKUP($B$9&amp;"-"&amp;$B11,Database!$1:$1048576,51,FALSE)</f>
        <v>-</v>
      </c>
      <c r="BH11" s="129" t="str">
        <f>VLOOKUP($B$9&amp;"-"&amp;$B11,Database!$1:$1048576,52,FALSE)</f>
        <v>-</v>
      </c>
      <c r="BI11" s="129" t="str">
        <f>VLOOKUP($B$9&amp;"-"&amp;$B11,Database!$1:$1048576,53,FALSE)</f>
        <v>-</v>
      </c>
      <c r="BJ11" s="129" t="str">
        <f>VLOOKUP($B$9&amp;"-"&amp;$B11,Database!$1:$1048576,54,FALSE)</f>
        <v>-</v>
      </c>
      <c r="BK11" s="129" t="str">
        <f>VLOOKUP($B$9&amp;"-"&amp;$B11,Database!$1:$1048576,55,FALSE)</f>
        <v>-</v>
      </c>
    </row>
    <row r="12" spans="1:65" s="42" customFormat="1">
      <c r="A12" s="84"/>
      <c r="B12" s="124">
        <v>40969</v>
      </c>
      <c r="C12" s="90"/>
      <c r="D12" s="125">
        <f>VLOOKUP($B$9&amp;"-"&amp;$B12,Database!$1:$1048576,10,FALSE)</f>
        <v>101</v>
      </c>
      <c r="E12" s="126"/>
      <c r="F12" s="127">
        <f>VLOOKUP($B$9&amp;"-"&amp;$B12,Database!$1:$1048576,4,FALSE)</f>
        <v>15.982514855542659</v>
      </c>
      <c r="G12" s="127">
        <f>VLOOKUP($B$9&amp;"-"&amp;$B12,Database!$1:$1048576,5,FALSE)</f>
        <v>8.2424999999999979</v>
      </c>
      <c r="H12" s="127">
        <f>VLOOKUP($B$9&amp;"-"&amp;$B12,Database!$1:$1048576,6,FALSE)</f>
        <v>-6.9940577829383246</v>
      </c>
      <c r="I12" s="127">
        <f>VLOOKUP($B$9&amp;"-"&amp;$B12,Database!$1:$1048576,7,FALSE)</f>
        <v>-16.9319035585001</v>
      </c>
      <c r="J12" s="127">
        <f>VLOOKUP($B$9&amp;"-"&amp;$B12,Database!$1:$1048576,8,FALSE)</f>
        <v>-15.177599999999998</v>
      </c>
      <c r="K12" s="127">
        <f>VLOOKUP($B$9&amp;"-"&amp;$B12,Database!$1:$1048576,9,FALSE)</f>
        <v>-5.4929000000000006</v>
      </c>
      <c r="L12" s="112"/>
      <c r="M12" s="128">
        <f>VLOOKUP($B$9&amp;"-"&amp;$B12,Database!$1:$1048576,12,FALSE)</f>
        <v>0.92650000000000066</v>
      </c>
      <c r="N12" s="128">
        <f>VLOOKUP($B$9&amp;"-"&amp;$B12,Database!$1:$1048576,13,FALSE)</f>
        <v>-8.9960999999999984</v>
      </c>
      <c r="O12" s="128">
        <f>VLOOKUP($B$9&amp;"-"&amp;$B12,Database!$1:$1048576,14,FALSE)</f>
        <v>-6.6096999999999992</v>
      </c>
      <c r="P12" s="128">
        <f>VLOOKUP($B$9&amp;"-"&amp;$B12,Database!$1:$1048576,15,FALSE)</f>
        <v>-18.4955</v>
      </c>
      <c r="Q12" s="128">
        <f>VLOOKUP($B$9&amp;"-"&amp;$B12,Database!$1:$1048576,16,FALSE)</f>
        <v>21.24854859640735</v>
      </c>
      <c r="R12" s="128">
        <f>VLOOKUP($B$9&amp;"-"&amp;$B12,Database!$1:$1048576,17,FALSE)</f>
        <v>-2.7846000000000006</v>
      </c>
      <c r="S12" s="112"/>
      <c r="T12" s="128">
        <f>VLOOKUP($B$9&amp;"-"&amp;$B12,Database!$1:$1048576,18,FALSE)</f>
        <v>8.2576326753637037</v>
      </c>
      <c r="U12" s="128">
        <f>VLOOKUP($B$9&amp;"-"&amp;$B12,Database!$1:$1048576,19,FALSE)</f>
        <v>-4.0980807321904225</v>
      </c>
      <c r="V12" s="128">
        <f>VLOOKUP($B$9&amp;"-"&amp;$B12,Database!$1:$1048576,20,FALSE)</f>
        <v>0.49859982241650158</v>
      </c>
      <c r="W12" s="128">
        <f>VLOOKUP($B$9&amp;"-"&amp;$B12,Database!$1:$1048576,21,FALSE)</f>
        <v>-4.0570999248685196</v>
      </c>
      <c r="X12" s="128">
        <f>VLOOKUP($B$9&amp;"-"&amp;$B12,Database!$1:$1048576,22,FALSE)</f>
        <v>46.369783484734647</v>
      </c>
      <c r="Y12" s="128">
        <f>VLOOKUP($B$9&amp;"-"&amp;$B12,Database!$1:$1048576,23,FALSE)</f>
        <v>3.4423878150399565</v>
      </c>
      <c r="Z12" s="112"/>
      <c r="AA12" s="128" t="str">
        <f>VLOOKUP($B$9&amp;"-"&amp;$B12,Database!$1:$1048576,24,FALSE)</f>
        <v>-</v>
      </c>
      <c r="AB12" s="128" t="str">
        <f>VLOOKUP($B$9&amp;"-"&amp;$B12,Database!$1:$1048576,25,FALSE)</f>
        <v>-</v>
      </c>
      <c r="AC12" s="107"/>
      <c r="AD12" s="129" t="str">
        <f>VLOOKUP($B$9&amp;"-"&amp;$B12,Database!$1:$1048576,26,FALSE)</f>
        <v>-</v>
      </c>
      <c r="AE12" s="129" t="str">
        <f>VLOOKUP($B$9&amp;"-"&amp;$B12,Database!$1:$1048576,27,FALSE)</f>
        <v>-</v>
      </c>
      <c r="AF12" s="129" t="str">
        <f>VLOOKUP($B$9&amp;"-"&amp;$B12,Database!$1:$1048576,28,FALSE)</f>
        <v>-</v>
      </c>
      <c r="AG12" s="129" t="str">
        <f>VLOOKUP($B$9&amp;"-"&amp;$B12,Database!$1:$1048576,29,FALSE)</f>
        <v>-</v>
      </c>
      <c r="AH12" s="129" t="str">
        <f>VLOOKUP($B$9&amp;"-"&amp;$B12,Database!$1:$1048576,30,FALSE)</f>
        <v>-</v>
      </c>
      <c r="AI12" s="129" t="str">
        <f>VLOOKUP($B$9&amp;"-"&amp;$B12,Database!$1:$1048576,31,FALSE)</f>
        <v>-</v>
      </c>
      <c r="AJ12" s="103"/>
      <c r="AK12" s="129" t="str">
        <f>VLOOKUP($B$9&amp;"-"&amp;$B12,Database!$1:$1048576,32,FALSE)</f>
        <v>-</v>
      </c>
      <c r="AL12" s="129" t="str">
        <f>VLOOKUP($B$9&amp;"-"&amp;$B12,Database!$1:$1048576,33,FALSE)</f>
        <v>-</v>
      </c>
      <c r="AM12" s="129" t="str">
        <f>VLOOKUP($B$9&amp;"-"&amp;$B12,Database!$1:$1048576,34,FALSE)</f>
        <v>-</v>
      </c>
      <c r="AN12" s="129" t="str">
        <f>VLOOKUP($B$9&amp;"-"&amp;$B12,Database!$1:$1048576,35,FALSE)</f>
        <v>-</v>
      </c>
      <c r="AO12" s="129" t="str">
        <f>VLOOKUP($B$9&amp;"-"&amp;$B12,Database!$1:$1048576,36,FALSE)</f>
        <v>-</v>
      </c>
      <c r="AP12" s="129" t="str">
        <f>VLOOKUP($B$9&amp;"-"&amp;$B12,Database!$1:$1048576,37,FALSE)</f>
        <v>-</v>
      </c>
      <c r="AQ12" s="103"/>
      <c r="AR12" s="129" t="str">
        <f>VLOOKUP($B$9&amp;"-"&amp;$B12,Database!$1:$1048576,38,FALSE)</f>
        <v>-</v>
      </c>
      <c r="AS12" s="129" t="str">
        <f>VLOOKUP($B$9&amp;"-"&amp;$B12,Database!$1:$1048576,39,FALSE)</f>
        <v>-</v>
      </c>
      <c r="AT12" s="129" t="str">
        <f>VLOOKUP($B$9&amp;"-"&amp;$B12,Database!$1:$1048576,40,FALSE)</f>
        <v>-</v>
      </c>
      <c r="AU12" s="129" t="str">
        <f>VLOOKUP($B$9&amp;"-"&amp;$B12,Database!$1:$1048576,41,FALSE)</f>
        <v>-</v>
      </c>
      <c r="AV12" s="129" t="str">
        <f>VLOOKUP($B$9&amp;"-"&amp;$B12,Database!$1:$1048576,42,FALSE)</f>
        <v>-</v>
      </c>
      <c r="AW12" s="129" t="str">
        <f>VLOOKUP($B$9&amp;"-"&amp;$B12,Database!$1:$1048576,43,FALSE)</f>
        <v>-</v>
      </c>
      <c r="AX12" s="103"/>
      <c r="AY12" s="129" t="str">
        <f>VLOOKUP($B$9&amp;"-"&amp;$B12,Database!$1:$1048576,44,FALSE)</f>
        <v>-</v>
      </c>
      <c r="AZ12" s="129" t="str">
        <f>VLOOKUP($B$9&amp;"-"&amp;$B12,Database!$1:$1048576,45,FALSE)</f>
        <v>-</v>
      </c>
      <c r="BA12" s="129" t="str">
        <f>VLOOKUP($B$9&amp;"-"&amp;$B12,Database!$1:$1048576,46,FALSE)</f>
        <v>-</v>
      </c>
      <c r="BB12" s="129" t="str">
        <f>VLOOKUP($B$9&amp;"-"&amp;$B12,Database!$1:$1048576,47,FALSE)</f>
        <v>-</v>
      </c>
      <c r="BC12" s="129" t="str">
        <f>VLOOKUP($B$9&amp;"-"&amp;$B12,Database!$1:$1048576,48,FALSE)</f>
        <v>-</v>
      </c>
      <c r="BD12" s="129" t="str">
        <f>VLOOKUP($B$9&amp;"-"&amp;$B12,Database!$1:$1048576,49,FALSE)</f>
        <v>-</v>
      </c>
      <c r="BE12" s="103"/>
      <c r="BF12" s="129" t="str">
        <f>VLOOKUP($B$9&amp;"-"&amp;$B12,Database!$1:$1048576,50,FALSE)</f>
        <v>-</v>
      </c>
      <c r="BG12" s="129" t="str">
        <f>VLOOKUP($B$9&amp;"-"&amp;$B12,Database!$1:$1048576,51,FALSE)</f>
        <v>-</v>
      </c>
      <c r="BH12" s="129" t="str">
        <f>VLOOKUP($B$9&amp;"-"&amp;$B12,Database!$1:$1048576,52,FALSE)</f>
        <v>-</v>
      </c>
      <c r="BI12" s="129" t="str">
        <f>VLOOKUP($B$9&amp;"-"&amp;$B12,Database!$1:$1048576,53,FALSE)</f>
        <v>-</v>
      </c>
      <c r="BJ12" s="129" t="str">
        <f>VLOOKUP($B$9&amp;"-"&amp;$B12,Database!$1:$1048576,54,FALSE)</f>
        <v>-</v>
      </c>
      <c r="BK12" s="129" t="str">
        <f>VLOOKUP($B$9&amp;"-"&amp;$B12,Database!$1:$1048576,55,FALSE)</f>
        <v>-</v>
      </c>
    </row>
    <row r="13" spans="1:65" s="42" customFormat="1">
      <c r="A13" s="84"/>
      <c r="B13" s="124">
        <v>41061</v>
      </c>
      <c r="C13" s="85"/>
      <c r="D13" s="125">
        <f>VLOOKUP($B$9&amp;"-"&amp;$B13,Database!$1:$1048576,10,FALSE)</f>
        <v>84.869315673289179</v>
      </c>
      <c r="E13" s="126"/>
      <c r="F13" s="127">
        <f>VLOOKUP($B$9&amp;"-"&amp;$B13,Database!$1:$1048576,4,FALSE)</f>
        <v>0.50436384369106446</v>
      </c>
      <c r="G13" s="127">
        <f>VLOOKUP($B$9&amp;"-"&amp;$B13,Database!$1:$1048576,5,FALSE)</f>
        <v>1.3683610367966315</v>
      </c>
      <c r="H13" s="127">
        <f>VLOOKUP($B$9&amp;"-"&amp;$B13,Database!$1:$1048576,6,FALSE)</f>
        <v>-14.538836015964211</v>
      </c>
      <c r="I13" s="127">
        <f>VLOOKUP($B$9&amp;"-"&amp;$B13,Database!$1:$1048576,7,FALSE)</f>
        <v>-31.47111111111111</v>
      </c>
      <c r="J13" s="127">
        <f>VLOOKUP($B$9&amp;"-"&amp;$B13,Database!$1:$1048576,8,FALSE)</f>
        <v>-50.054822156922945</v>
      </c>
      <c r="K13" s="127">
        <f>VLOOKUP($B$9&amp;"-"&amp;$B13,Database!$1:$1048576,9,FALSE)</f>
        <v>-8.8373316959782464</v>
      </c>
      <c r="L13" s="112"/>
      <c r="M13" s="128">
        <f>VLOOKUP($B$9&amp;"-"&amp;$B13,Database!$1:$1048576,12,FALSE)</f>
        <v>-17.683434937064163</v>
      </c>
      <c r="N13" s="128">
        <f>VLOOKUP($B$9&amp;"-"&amp;$B13,Database!$1:$1048576,13,FALSE)</f>
        <v>-22.740230691636331</v>
      </c>
      <c r="O13" s="128">
        <f>VLOOKUP($B$9&amp;"-"&amp;$B13,Database!$1:$1048576,14,FALSE)</f>
        <v>-17.104512959957898</v>
      </c>
      <c r="P13" s="128">
        <f>VLOOKUP($B$9&amp;"-"&amp;$B13,Database!$1:$1048576,15,FALSE)</f>
        <v>-20.525415551949475</v>
      </c>
      <c r="Q13" s="128">
        <f>VLOOKUP($B$9&amp;"-"&amp;$B13,Database!$1:$1048576,16,FALSE)</f>
        <v>9.9776325599754401</v>
      </c>
      <c r="R13" s="128">
        <f>VLOOKUP($B$9&amp;"-"&amp;$B13,Database!$1:$1048576,17,FALSE)</f>
        <v>-5.596245778693917</v>
      </c>
      <c r="S13" s="112"/>
      <c r="T13" s="128">
        <f>VLOOKUP($B$9&amp;"-"&amp;$B13,Database!$1:$1048576,18,FALSE)</f>
        <v>-5.4734441471865285</v>
      </c>
      <c r="U13" s="128">
        <f>VLOOKUP($B$9&amp;"-"&amp;$B13,Database!$1:$1048576,19,FALSE)</f>
        <v>-12.07841761326258</v>
      </c>
      <c r="V13" s="128">
        <f>VLOOKUP($B$9&amp;"-"&amp;$B13,Database!$1:$1048576,20,FALSE)</f>
        <v>-8.9908337353624841</v>
      </c>
      <c r="W13" s="128">
        <f>VLOOKUP($B$9&amp;"-"&amp;$B13,Database!$1:$1048576,21,FALSE)</f>
        <v>-7.7891320556115966</v>
      </c>
      <c r="X13" s="128">
        <f>VLOOKUP($B$9&amp;"-"&amp;$B13,Database!$1:$1048576,22,FALSE)</f>
        <v>42.590237270295155</v>
      </c>
      <c r="Y13" s="128">
        <f>VLOOKUP($B$9&amp;"-"&amp;$B13,Database!$1:$1048576,23,FALSE)</f>
        <v>3.0788123327924213</v>
      </c>
      <c r="Z13" s="112"/>
      <c r="AA13" s="128" t="str">
        <f>VLOOKUP($B$9&amp;"-"&amp;$B13,Database!$1:$1048576,24,FALSE)</f>
        <v>-</v>
      </c>
      <c r="AB13" s="128" t="str">
        <f>VLOOKUP($B$9&amp;"-"&amp;$B13,Database!$1:$1048576,25,FALSE)</f>
        <v>-</v>
      </c>
      <c r="AC13" s="107"/>
      <c r="AD13" s="129" t="str">
        <f>VLOOKUP($B$9&amp;"-"&amp;$B13,Database!$1:$1048576,26,FALSE)</f>
        <v>-</v>
      </c>
      <c r="AE13" s="129" t="str">
        <f>VLOOKUP($B$9&amp;"-"&amp;$B13,Database!$1:$1048576,27,FALSE)</f>
        <v>-</v>
      </c>
      <c r="AF13" s="129" t="str">
        <f>VLOOKUP($B$9&amp;"-"&amp;$B13,Database!$1:$1048576,28,FALSE)</f>
        <v>-</v>
      </c>
      <c r="AG13" s="129" t="str">
        <f>VLOOKUP($B$9&amp;"-"&amp;$B13,Database!$1:$1048576,29,FALSE)</f>
        <v>-</v>
      </c>
      <c r="AH13" s="129" t="str">
        <f>VLOOKUP($B$9&amp;"-"&amp;$B13,Database!$1:$1048576,30,FALSE)</f>
        <v>-</v>
      </c>
      <c r="AI13" s="129" t="str">
        <f>VLOOKUP($B$9&amp;"-"&amp;$B13,Database!$1:$1048576,31,FALSE)</f>
        <v>-</v>
      </c>
      <c r="AJ13" s="103"/>
      <c r="AK13" s="129" t="str">
        <f>VLOOKUP($B$9&amp;"-"&amp;$B13,Database!$1:$1048576,32,FALSE)</f>
        <v>-</v>
      </c>
      <c r="AL13" s="129" t="str">
        <f>VLOOKUP($B$9&amp;"-"&amp;$B13,Database!$1:$1048576,33,FALSE)</f>
        <v>-</v>
      </c>
      <c r="AM13" s="129" t="str">
        <f>VLOOKUP($B$9&amp;"-"&amp;$B13,Database!$1:$1048576,34,FALSE)</f>
        <v>-</v>
      </c>
      <c r="AN13" s="129" t="str">
        <f>VLOOKUP($B$9&amp;"-"&amp;$B13,Database!$1:$1048576,35,FALSE)</f>
        <v>-</v>
      </c>
      <c r="AO13" s="129" t="str">
        <f>VLOOKUP($B$9&amp;"-"&amp;$B13,Database!$1:$1048576,36,FALSE)</f>
        <v>-</v>
      </c>
      <c r="AP13" s="129" t="str">
        <f>VLOOKUP($B$9&amp;"-"&amp;$B13,Database!$1:$1048576,37,FALSE)</f>
        <v>-</v>
      </c>
      <c r="AQ13" s="103"/>
      <c r="AR13" s="129" t="str">
        <f>VLOOKUP($B$9&amp;"-"&amp;$B13,Database!$1:$1048576,38,FALSE)</f>
        <v>-</v>
      </c>
      <c r="AS13" s="129" t="str">
        <f>VLOOKUP($B$9&amp;"-"&amp;$B13,Database!$1:$1048576,39,FALSE)</f>
        <v>-</v>
      </c>
      <c r="AT13" s="129" t="str">
        <f>VLOOKUP($B$9&amp;"-"&amp;$B13,Database!$1:$1048576,40,FALSE)</f>
        <v>-</v>
      </c>
      <c r="AU13" s="129" t="str">
        <f>VLOOKUP($B$9&amp;"-"&amp;$B13,Database!$1:$1048576,41,FALSE)</f>
        <v>-</v>
      </c>
      <c r="AV13" s="129" t="str">
        <f>VLOOKUP($B$9&amp;"-"&amp;$B13,Database!$1:$1048576,42,FALSE)</f>
        <v>-</v>
      </c>
      <c r="AW13" s="129" t="str">
        <f>VLOOKUP($B$9&amp;"-"&amp;$B13,Database!$1:$1048576,43,FALSE)</f>
        <v>-</v>
      </c>
      <c r="AX13" s="103"/>
      <c r="AY13" s="129" t="str">
        <f>VLOOKUP($B$9&amp;"-"&amp;$B13,Database!$1:$1048576,44,FALSE)</f>
        <v>-</v>
      </c>
      <c r="AZ13" s="129" t="str">
        <f>VLOOKUP($B$9&amp;"-"&amp;$B13,Database!$1:$1048576,45,FALSE)</f>
        <v>-</v>
      </c>
      <c r="BA13" s="129" t="str">
        <f>VLOOKUP($B$9&amp;"-"&amp;$B13,Database!$1:$1048576,46,FALSE)</f>
        <v>-</v>
      </c>
      <c r="BB13" s="129" t="str">
        <f>VLOOKUP($B$9&amp;"-"&amp;$B13,Database!$1:$1048576,47,FALSE)</f>
        <v>-</v>
      </c>
      <c r="BC13" s="129" t="str">
        <f>VLOOKUP($B$9&amp;"-"&amp;$B13,Database!$1:$1048576,48,FALSE)</f>
        <v>-</v>
      </c>
      <c r="BD13" s="129" t="str">
        <f>VLOOKUP($B$9&amp;"-"&amp;$B13,Database!$1:$1048576,49,FALSE)</f>
        <v>-</v>
      </c>
      <c r="BE13" s="103"/>
      <c r="BF13" s="129" t="str">
        <f>VLOOKUP($B$9&amp;"-"&amp;$B13,Database!$1:$1048576,50,FALSE)</f>
        <v>-</v>
      </c>
      <c r="BG13" s="129" t="str">
        <f>VLOOKUP($B$9&amp;"-"&amp;$B13,Database!$1:$1048576,51,FALSE)</f>
        <v>-</v>
      </c>
      <c r="BH13" s="129" t="str">
        <f>VLOOKUP($B$9&amp;"-"&amp;$B13,Database!$1:$1048576,52,FALSE)</f>
        <v>-</v>
      </c>
      <c r="BI13" s="129" t="str">
        <f>VLOOKUP($B$9&amp;"-"&amp;$B13,Database!$1:$1048576,53,FALSE)</f>
        <v>-</v>
      </c>
      <c r="BJ13" s="129" t="str">
        <f>VLOOKUP($B$9&amp;"-"&amp;$B13,Database!$1:$1048576,54,FALSE)</f>
        <v>-</v>
      </c>
      <c r="BK13" s="129" t="str">
        <f>VLOOKUP($B$9&amp;"-"&amp;$B13,Database!$1:$1048576,55,FALSE)</f>
        <v>-</v>
      </c>
    </row>
    <row r="14" spans="1:65" s="42" customFormat="1">
      <c r="A14" s="84"/>
      <c r="B14" s="124">
        <v>41153</v>
      </c>
      <c r="C14" s="85"/>
      <c r="D14" s="125">
        <f>VLOOKUP($B$9&amp;"-"&amp;$B14,Database!$1:$1048576,10,FALSE)</f>
        <v>92.11083478962226</v>
      </c>
      <c r="E14" s="126"/>
      <c r="F14" s="127">
        <f>VLOOKUP($B$9&amp;"-"&amp;$B14,Database!$1:$1048576,4,FALSE)</f>
        <v>11.814627952821677</v>
      </c>
      <c r="G14" s="127">
        <f>VLOOKUP($B$9&amp;"-"&amp;$B14,Database!$1:$1048576,5,FALSE)</f>
        <v>5.6500384242707762</v>
      </c>
      <c r="H14" s="127">
        <f>VLOOKUP($B$9&amp;"-"&amp;$B14,Database!$1:$1048576,6,FALSE)</f>
        <v>-18.727655451234586</v>
      </c>
      <c r="I14" s="127">
        <f>VLOOKUP($B$9&amp;"-"&amp;$B14,Database!$1:$1048576,7,FALSE)</f>
        <v>-19.804624121146567</v>
      </c>
      <c r="J14" s="127">
        <f>VLOOKUP($B$9&amp;"-"&amp;$B14,Database!$1:$1048576,8,FALSE)</f>
        <v>-30.472117344381701</v>
      </c>
      <c r="K14" s="127">
        <f>VLOOKUP($B$9&amp;"-"&amp;$B14,Database!$1:$1048576,9,FALSE)</f>
        <v>0</v>
      </c>
      <c r="L14" s="112"/>
      <c r="M14" s="128">
        <f>VLOOKUP($B$9&amp;"-"&amp;$B14,Database!$1:$1048576,12,FALSE)</f>
        <v>-15.880918173009457</v>
      </c>
      <c r="N14" s="128">
        <f>VLOOKUP($B$9&amp;"-"&amp;$B14,Database!$1:$1048576,13,FALSE)</f>
        <v>-19.40592736142203</v>
      </c>
      <c r="O14" s="128">
        <f>VLOOKUP($B$9&amp;"-"&amp;$B14,Database!$1:$1048576,14,FALSE)</f>
        <v>-9.726352367269202</v>
      </c>
      <c r="P14" s="128">
        <f>VLOOKUP($B$9&amp;"-"&amp;$B14,Database!$1:$1048576,15,FALSE)</f>
        <v>-16.438905409469079</v>
      </c>
      <c r="Q14" s="128">
        <f>VLOOKUP($B$9&amp;"-"&amp;$B14,Database!$1:$1048576,16,FALSE)</f>
        <v>13.151124327575259</v>
      </c>
      <c r="R14" s="128">
        <f>VLOOKUP($B$9&amp;"-"&amp;$B14,Database!$1:$1048576,17,FALSE)</f>
        <v>-2.7364763273079613</v>
      </c>
      <c r="S14" s="112"/>
      <c r="T14" s="128">
        <f>VLOOKUP($B$9&amp;"-"&amp;$B14,Database!$1:$1048576,18,FALSE)</f>
        <v>0</v>
      </c>
      <c r="U14" s="128">
        <f>VLOOKUP($B$9&amp;"-"&amp;$B14,Database!$1:$1048576,19,FALSE)</f>
        <v>-10.90581041798924</v>
      </c>
      <c r="V14" s="128">
        <f>VLOOKUP($B$9&amp;"-"&amp;$B14,Database!$1:$1048576,20,FALSE)</f>
        <v>0</v>
      </c>
      <c r="W14" s="128">
        <f>VLOOKUP($B$9&amp;"-"&amp;$B14,Database!$1:$1048576,21,FALSE)</f>
        <v>-7.6714891910855671</v>
      </c>
      <c r="X14" s="128">
        <f>VLOOKUP($B$9&amp;"-"&amp;$B14,Database!$1:$1048576,22,FALSE)</f>
        <v>38.517825520398269</v>
      </c>
      <c r="Y14" s="128">
        <f>VLOOKUP($B$9&amp;"-"&amp;$B14,Database!$1:$1048576,23,FALSE)</f>
        <v>7.1368906411841353</v>
      </c>
      <c r="Z14" s="112"/>
      <c r="AA14" s="128" t="str">
        <f>VLOOKUP($B$9&amp;"-"&amp;$B14,Database!$1:$1048576,24,FALSE)</f>
        <v>-</v>
      </c>
      <c r="AB14" s="128" t="str">
        <f>VLOOKUP($B$9&amp;"-"&amp;$B14,Database!$1:$1048576,25,FALSE)</f>
        <v>-</v>
      </c>
      <c r="AC14" s="107"/>
      <c r="AD14" s="129" t="str">
        <f>VLOOKUP($B$9&amp;"-"&amp;$B14,Database!$1:$1048576,26,FALSE)</f>
        <v>-</v>
      </c>
      <c r="AE14" s="129" t="str">
        <f>VLOOKUP($B$9&amp;"-"&amp;$B14,Database!$1:$1048576,27,FALSE)</f>
        <v>-</v>
      </c>
      <c r="AF14" s="129" t="str">
        <f>VLOOKUP($B$9&amp;"-"&amp;$B14,Database!$1:$1048576,28,FALSE)</f>
        <v>-</v>
      </c>
      <c r="AG14" s="129" t="str">
        <f>VLOOKUP($B$9&amp;"-"&amp;$B14,Database!$1:$1048576,29,FALSE)</f>
        <v>-</v>
      </c>
      <c r="AH14" s="129" t="str">
        <f>VLOOKUP($B$9&amp;"-"&amp;$B14,Database!$1:$1048576,30,FALSE)</f>
        <v>-</v>
      </c>
      <c r="AI14" s="129" t="str">
        <f>VLOOKUP($B$9&amp;"-"&amp;$B14,Database!$1:$1048576,31,FALSE)</f>
        <v>-</v>
      </c>
      <c r="AJ14" s="103"/>
      <c r="AK14" s="129" t="str">
        <f>VLOOKUP($B$9&amp;"-"&amp;$B14,Database!$1:$1048576,32,FALSE)</f>
        <v>-</v>
      </c>
      <c r="AL14" s="129" t="str">
        <f>VLOOKUP($B$9&amp;"-"&amp;$B14,Database!$1:$1048576,33,FALSE)</f>
        <v>-</v>
      </c>
      <c r="AM14" s="129" t="str">
        <f>VLOOKUP($B$9&amp;"-"&amp;$B14,Database!$1:$1048576,34,FALSE)</f>
        <v>-</v>
      </c>
      <c r="AN14" s="129" t="str">
        <f>VLOOKUP($B$9&amp;"-"&amp;$B14,Database!$1:$1048576,35,FALSE)</f>
        <v>-</v>
      </c>
      <c r="AO14" s="129" t="str">
        <f>VLOOKUP($B$9&amp;"-"&amp;$B14,Database!$1:$1048576,36,FALSE)</f>
        <v>-</v>
      </c>
      <c r="AP14" s="129" t="str">
        <f>VLOOKUP($B$9&amp;"-"&amp;$B14,Database!$1:$1048576,37,FALSE)</f>
        <v>-</v>
      </c>
      <c r="AQ14" s="103"/>
      <c r="AR14" s="129" t="str">
        <f>VLOOKUP($B$9&amp;"-"&amp;$B14,Database!$1:$1048576,38,FALSE)</f>
        <v>-</v>
      </c>
      <c r="AS14" s="129" t="str">
        <f>VLOOKUP($B$9&amp;"-"&amp;$B14,Database!$1:$1048576,39,FALSE)</f>
        <v>-</v>
      </c>
      <c r="AT14" s="129" t="str">
        <f>VLOOKUP($B$9&amp;"-"&amp;$B14,Database!$1:$1048576,40,FALSE)</f>
        <v>-</v>
      </c>
      <c r="AU14" s="129" t="str">
        <f>VLOOKUP($B$9&amp;"-"&amp;$B14,Database!$1:$1048576,41,FALSE)</f>
        <v>-</v>
      </c>
      <c r="AV14" s="129" t="str">
        <f>VLOOKUP($B$9&amp;"-"&amp;$B14,Database!$1:$1048576,42,FALSE)</f>
        <v>-</v>
      </c>
      <c r="AW14" s="129" t="str">
        <f>VLOOKUP($B$9&amp;"-"&amp;$B14,Database!$1:$1048576,43,FALSE)</f>
        <v>-</v>
      </c>
      <c r="AX14" s="103"/>
      <c r="AY14" s="129" t="str">
        <f>VLOOKUP($B$9&amp;"-"&amp;$B14,Database!$1:$1048576,44,FALSE)</f>
        <v>-</v>
      </c>
      <c r="AZ14" s="129" t="str">
        <f>VLOOKUP($B$9&amp;"-"&amp;$B14,Database!$1:$1048576,45,FALSE)</f>
        <v>-</v>
      </c>
      <c r="BA14" s="129" t="str">
        <f>VLOOKUP($B$9&amp;"-"&amp;$B14,Database!$1:$1048576,46,FALSE)</f>
        <v>-</v>
      </c>
      <c r="BB14" s="129" t="str">
        <f>VLOOKUP($B$9&amp;"-"&amp;$B14,Database!$1:$1048576,47,FALSE)</f>
        <v>-</v>
      </c>
      <c r="BC14" s="129" t="str">
        <f>VLOOKUP($B$9&amp;"-"&amp;$B14,Database!$1:$1048576,48,FALSE)</f>
        <v>-</v>
      </c>
      <c r="BD14" s="129" t="str">
        <f>VLOOKUP($B$9&amp;"-"&amp;$B14,Database!$1:$1048576,49,FALSE)</f>
        <v>-</v>
      </c>
      <c r="BE14" s="103"/>
      <c r="BF14" s="129" t="str">
        <f>VLOOKUP($B$9&amp;"-"&amp;$B14,Database!$1:$1048576,50,FALSE)</f>
        <v>-</v>
      </c>
      <c r="BG14" s="129" t="str">
        <f>VLOOKUP($B$9&amp;"-"&amp;$B14,Database!$1:$1048576,51,FALSE)</f>
        <v>-</v>
      </c>
      <c r="BH14" s="129" t="str">
        <f>VLOOKUP($B$9&amp;"-"&amp;$B14,Database!$1:$1048576,52,FALSE)</f>
        <v>-</v>
      </c>
      <c r="BI14" s="129" t="str">
        <f>VLOOKUP($B$9&amp;"-"&amp;$B14,Database!$1:$1048576,53,FALSE)</f>
        <v>-</v>
      </c>
      <c r="BJ14" s="129" t="str">
        <f>VLOOKUP($B$9&amp;"-"&amp;$B14,Database!$1:$1048576,54,FALSE)</f>
        <v>-</v>
      </c>
      <c r="BK14" s="129" t="str">
        <f>VLOOKUP($B$9&amp;"-"&amp;$B14,Database!$1:$1048576,55,FALSE)</f>
        <v>-</v>
      </c>
    </row>
    <row r="15" spans="1:65" s="42" customFormat="1">
      <c r="A15" s="84"/>
      <c r="B15" s="124">
        <v>41244</v>
      </c>
      <c r="C15" s="85"/>
      <c r="D15" s="125">
        <f>VLOOKUP($B$9&amp;"-"&amp;$B15,Database!$1:$1048576,10,FALSE)</f>
        <v>89.564386317907449</v>
      </c>
      <c r="E15" s="126"/>
      <c r="F15" s="127">
        <f>VLOOKUP($B$9&amp;"-"&amp;$B15,Database!$1:$1048576,4,FALSE)</f>
        <v>9.5268795873834566</v>
      </c>
      <c r="G15" s="127">
        <f>VLOOKUP($B$9&amp;"-"&amp;$B15,Database!$1:$1048576,5,FALSE)</f>
        <v>0</v>
      </c>
      <c r="H15" s="127">
        <f>VLOOKUP($B$9&amp;"-"&amp;$B15,Database!$1:$1048576,6,FALSE)</f>
        <v>-19.51993652053164</v>
      </c>
      <c r="I15" s="127">
        <f>VLOOKUP($B$9&amp;"-"&amp;$B15,Database!$1:$1048576,7,FALSE)</f>
        <v>-26.79081632653061</v>
      </c>
      <c r="J15" s="127">
        <f>VLOOKUP($B$9&amp;"-"&amp;$B15,Database!$1:$1048576,8,FALSE)</f>
        <v>-47.768299940487999</v>
      </c>
      <c r="K15" s="127">
        <f>VLOOKUP($B$9&amp;"-"&amp;$B15,Database!$1:$1048576,9,FALSE)</f>
        <v>-6.943066851815118</v>
      </c>
      <c r="L15" s="112"/>
      <c r="M15" s="128">
        <f>VLOOKUP($B$9&amp;"-"&amp;$B15,Database!$1:$1048576,12,FALSE)</f>
        <v>-11.108906962904186</v>
      </c>
      <c r="N15" s="128">
        <f>VLOOKUP($B$9&amp;"-"&amp;$B15,Database!$1:$1048576,13,FALSE)</f>
        <v>-17.020432453878197</v>
      </c>
      <c r="O15" s="128">
        <f>VLOOKUP($B$9&amp;"-"&amp;$B15,Database!$1:$1048576,14,FALSE)</f>
        <v>-12.155326324142035</v>
      </c>
      <c r="P15" s="128">
        <f>VLOOKUP($B$9&amp;"-"&amp;$B15,Database!$1:$1048576,15,FALSE)</f>
        <v>-16.365800436421349</v>
      </c>
      <c r="Q15" s="128">
        <f>VLOOKUP($B$9&amp;"-"&amp;$B15,Database!$1:$1048576,16,FALSE)</f>
        <v>17.357667129537791</v>
      </c>
      <c r="R15" s="128">
        <f>VLOOKUP($B$9&amp;"-"&amp;$B15,Database!$1:$1048576,17,FALSE)</f>
        <v>-1.1902400317397344</v>
      </c>
      <c r="S15" s="112"/>
      <c r="T15" s="128">
        <f>VLOOKUP($B$9&amp;"-"&amp;$B15,Database!$1:$1048576,18,FALSE)</f>
        <v>-1.8845467169212451</v>
      </c>
      <c r="U15" s="128">
        <f>VLOOKUP($B$9&amp;"-"&amp;$B15,Database!$1:$1048576,19,FALSE)</f>
        <v>-13.25629835350129</v>
      </c>
      <c r="V15" s="128">
        <f>VLOOKUP($B$9&amp;"-"&amp;$B15,Database!$1:$1048576,20,FALSE)</f>
        <v>-1.5671493751239842</v>
      </c>
      <c r="W15" s="128">
        <f>VLOOKUP($B$9&amp;"-"&amp;$B15,Database!$1:$1048576,21,FALSE)</f>
        <v>-6.2685975004959316</v>
      </c>
      <c r="X15" s="128">
        <f>VLOOKUP($B$9&amp;"-"&amp;$B15,Database!$1:$1048576,22,FALSE)</f>
        <v>50.996826026582028</v>
      </c>
      <c r="Y15" s="128">
        <f>VLOOKUP($B$9&amp;"-"&amp;$B15,Database!$1:$1048576,23,FALSE)</f>
        <v>11.074191628645108</v>
      </c>
      <c r="Z15" s="112"/>
      <c r="AA15" s="128" t="str">
        <f>VLOOKUP($B$9&amp;"-"&amp;$B15,Database!$1:$1048576,24,FALSE)</f>
        <v>-</v>
      </c>
      <c r="AB15" s="128" t="str">
        <f>VLOOKUP($B$9&amp;"-"&amp;$B15,Database!$1:$1048576,25,FALSE)</f>
        <v>-</v>
      </c>
      <c r="AC15" s="107"/>
      <c r="AD15" s="129" t="str">
        <f>VLOOKUP($B$9&amp;"-"&amp;$B15,Database!$1:$1048576,26,FALSE)</f>
        <v>-</v>
      </c>
      <c r="AE15" s="129" t="str">
        <f>VLOOKUP($B$9&amp;"-"&amp;$B15,Database!$1:$1048576,27,FALSE)</f>
        <v>-</v>
      </c>
      <c r="AF15" s="129" t="str">
        <f>VLOOKUP($B$9&amp;"-"&amp;$B15,Database!$1:$1048576,28,FALSE)</f>
        <v>-</v>
      </c>
      <c r="AG15" s="129" t="str">
        <f>VLOOKUP($B$9&amp;"-"&amp;$B15,Database!$1:$1048576,29,FALSE)</f>
        <v>-</v>
      </c>
      <c r="AH15" s="129" t="str">
        <f>VLOOKUP($B$9&amp;"-"&amp;$B15,Database!$1:$1048576,30,FALSE)</f>
        <v>-</v>
      </c>
      <c r="AI15" s="129" t="str">
        <f>VLOOKUP($B$9&amp;"-"&amp;$B15,Database!$1:$1048576,31,FALSE)</f>
        <v>-</v>
      </c>
      <c r="AJ15" s="103"/>
      <c r="AK15" s="129" t="str">
        <f>VLOOKUP($B$9&amp;"-"&amp;$B15,Database!$1:$1048576,32,FALSE)</f>
        <v>-</v>
      </c>
      <c r="AL15" s="129" t="str">
        <f>VLOOKUP($B$9&amp;"-"&amp;$B15,Database!$1:$1048576,33,FALSE)</f>
        <v>-</v>
      </c>
      <c r="AM15" s="129" t="str">
        <f>VLOOKUP($B$9&amp;"-"&amp;$B15,Database!$1:$1048576,34,FALSE)</f>
        <v>-</v>
      </c>
      <c r="AN15" s="129" t="str">
        <f>VLOOKUP($B$9&amp;"-"&amp;$B15,Database!$1:$1048576,35,FALSE)</f>
        <v>-</v>
      </c>
      <c r="AO15" s="129" t="str">
        <f>VLOOKUP($B$9&amp;"-"&amp;$B15,Database!$1:$1048576,36,FALSE)</f>
        <v>-</v>
      </c>
      <c r="AP15" s="129" t="str">
        <f>VLOOKUP($B$9&amp;"-"&amp;$B15,Database!$1:$1048576,37,FALSE)</f>
        <v>-</v>
      </c>
      <c r="AQ15" s="103"/>
      <c r="AR15" s="129" t="str">
        <f>VLOOKUP($B$9&amp;"-"&amp;$B15,Database!$1:$1048576,38,FALSE)</f>
        <v>-</v>
      </c>
      <c r="AS15" s="129" t="str">
        <f>VLOOKUP($B$9&amp;"-"&amp;$B15,Database!$1:$1048576,39,FALSE)</f>
        <v>-</v>
      </c>
      <c r="AT15" s="129" t="str">
        <f>VLOOKUP($B$9&amp;"-"&amp;$B15,Database!$1:$1048576,40,FALSE)</f>
        <v>-</v>
      </c>
      <c r="AU15" s="129" t="str">
        <f>VLOOKUP($B$9&amp;"-"&amp;$B15,Database!$1:$1048576,41,FALSE)</f>
        <v>-</v>
      </c>
      <c r="AV15" s="129" t="str">
        <f>VLOOKUP($B$9&amp;"-"&amp;$B15,Database!$1:$1048576,42,FALSE)</f>
        <v>-</v>
      </c>
      <c r="AW15" s="129" t="str">
        <f>VLOOKUP($B$9&amp;"-"&amp;$B15,Database!$1:$1048576,43,FALSE)</f>
        <v>-</v>
      </c>
      <c r="AX15" s="103"/>
      <c r="AY15" s="129" t="str">
        <f>VLOOKUP($B$9&amp;"-"&amp;$B15,Database!$1:$1048576,44,FALSE)</f>
        <v>-</v>
      </c>
      <c r="AZ15" s="129" t="str">
        <f>VLOOKUP($B$9&amp;"-"&amp;$B15,Database!$1:$1048576,45,FALSE)</f>
        <v>-</v>
      </c>
      <c r="BA15" s="129" t="str">
        <f>VLOOKUP($B$9&amp;"-"&amp;$B15,Database!$1:$1048576,46,FALSE)</f>
        <v>-</v>
      </c>
      <c r="BB15" s="129" t="str">
        <f>VLOOKUP($B$9&amp;"-"&amp;$B15,Database!$1:$1048576,47,FALSE)</f>
        <v>-</v>
      </c>
      <c r="BC15" s="129" t="str">
        <f>VLOOKUP($B$9&amp;"-"&amp;$B15,Database!$1:$1048576,48,FALSE)</f>
        <v>-</v>
      </c>
      <c r="BD15" s="129" t="str">
        <f>VLOOKUP($B$9&amp;"-"&amp;$B15,Database!$1:$1048576,49,FALSE)</f>
        <v>-</v>
      </c>
      <c r="BE15" s="103"/>
      <c r="BF15" s="129" t="str">
        <f>VLOOKUP($B$9&amp;"-"&amp;$B15,Database!$1:$1048576,50,FALSE)</f>
        <v>-</v>
      </c>
      <c r="BG15" s="129" t="str">
        <f>VLOOKUP($B$9&amp;"-"&amp;$B15,Database!$1:$1048576,51,FALSE)</f>
        <v>-</v>
      </c>
      <c r="BH15" s="129" t="str">
        <f>VLOOKUP($B$9&amp;"-"&amp;$B15,Database!$1:$1048576,52,FALSE)</f>
        <v>-</v>
      </c>
      <c r="BI15" s="129" t="str">
        <f>VLOOKUP($B$9&amp;"-"&amp;$B15,Database!$1:$1048576,53,FALSE)</f>
        <v>-</v>
      </c>
      <c r="BJ15" s="129" t="str">
        <f>VLOOKUP($B$9&amp;"-"&amp;$B15,Database!$1:$1048576,54,FALSE)</f>
        <v>-</v>
      </c>
      <c r="BK15" s="129" t="str">
        <f>VLOOKUP($B$9&amp;"-"&amp;$B15,Database!$1:$1048576,55,FALSE)</f>
        <v>-</v>
      </c>
    </row>
    <row r="16" spans="1:65" s="42" customFormat="1">
      <c r="A16" s="84"/>
      <c r="B16" s="124">
        <v>41334</v>
      </c>
      <c r="C16" s="85"/>
      <c r="D16" s="125">
        <f>VLOOKUP($B$9&amp;"-"&amp;$B16,Database!$1:$1048576,10,FALSE)</f>
        <v>96.384297520661164</v>
      </c>
      <c r="E16" s="126"/>
      <c r="F16" s="127">
        <f>VLOOKUP($B$9&amp;"-"&amp;$B16,Database!$1:$1048576,4,FALSE)</f>
        <v>15.080937094460761</v>
      </c>
      <c r="G16" s="127">
        <f>VLOOKUP($B$9&amp;"-"&amp;$B16,Database!$1:$1048576,5,FALSE)</f>
        <v>2.9506181271771039</v>
      </c>
      <c r="H16" s="127">
        <f>VLOOKUP($B$9&amp;"-"&amp;$B16,Database!$1:$1048576,6,FALSE)</f>
        <v>-3.9956287138856621</v>
      </c>
      <c r="I16" s="127">
        <f>VLOOKUP($B$9&amp;"-"&amp;$B16,Database!$1:$1048576,7,FALSE)</f>
        <v>-24.431391298408577</v>
      </c>
      <c r="J16" s="127">
        <f>VLOOKUP($B$9&amp;"-"&amp;$B16,Database!$1:$1048576,8,FALSE)</f>
        <v>-5.4641076429205642</v>
      </c>
      <c r="K16" s="127">
        <f>VLOOKUP($B$9&amp;"-"&amp;$B16,Database!$1:$1048576,9,FALSE)</f>
        <v>2.2129635953828291</v>
      </c>
      <c r="L16" s="112"/>
      <c r="M16" s="128">
        <f>VLOOKUP($B$9&amp;"-"&amp;$B16,Database!$1:$1048576,12,FALSE)</f>
        <v>-0.95621883751109915</v>
      </c>
      <c r="N16" s="128">
        <f>VLOOKUP($B$9&amp;"-"&amp;$B16,Database!$1:$1048576,13,FALSE)</f>
        <v>-19.322450652277848</v>
      </c>
      <c r="O16" s="128">
        <f>VLOOKUP($B$9&amp;"-"&amp;$B16,Database!$1:$1048576,14,FALSE)</f>
        <v>-7.8136739293764084</v>
      </c>
      <c r="P16" s="128">
        <f>VLOOKUP($B$9&amp;"-"&amp;$B16,Database!$1:$1048576,15,FALSE)</f>
        <v>-8.8518543815313144</v>
      </c>
      <c r="Q16" s="128">
        <f>VLOOKUP($B$9&amp;"-"&amp;$B16,Database!$1:$1048576,16,FALSE)</f>
        <v>13.496345878013797</v>
      </c>
      <c r="R16" s="128">
        <f>VLOOKUP($B$9&amp;"-"&amp;$B16,Database!$1:$1048576,17,FALSE)</f>
        <v>1.0381804521549072</v>
      </c>
      <c r="S16" s="112"/>
      <c r="T16" s="128">
        <f>VLOOKUP($B$9&amp;"-"&amp;$B16,Database!$1:$1048576,18,FALSE)</f>
        <v>-2.1856430571682264</v>
      </c>
      <c r="U16" s="128">
        <f>VLOOKUP($B$9&amp;"-"&amp;$B16,Database!$1:$1048576,19,FALSE)</f>
        <v>-9.0362680144798855</v>
      </c>
      <c r="V16" s="128">
        <f>VLOOKUP($B$9&amp;"-"&amp;$B16,Database!$1:$1048576,20,FALSE)</f>
        <v>-2.7047332832456799</v>
      </c>
      <c r="W16" s="128">
        <f>VLOOKUP($B$9&amp;"-"&amp;$B16,Database!$1:$1048576,21,FALSE)</f>
        <v>-3.0599002800355168</v>
      </c>
      <c r="X16" s="128">
        <f>VLOOKUP($B$9&amp;"-"&amp;$B16,Database!$1:$1048576,22,FALSE)</f>
        <v>39.512328392869343</v>
      </c>
      <c r="Y16" s="128">
        <f>VLOOKUP($B$9&amp;"-"&amp;$B16,Database!$1:$1048576,23,FALSE)</f>
        <v>10.327163445119869</v>
      </c>
      <c r="Z16" s="112"/>
      <c r="AA16" s="128">
        <f>VLOOKUP($B$9&amp;"-"&amp;$B16,Database!$1:$1048576,24,FALSE)</f>
        <v>5.0611297042551744</v>
      </c>
      <c r="AB16" s="128">
        <f>VLOOKUP($B$9&amp;"-"&amp;$B16,Database!$1:$1048576,25,FALSE)</f>
        <v>7.7777777777777795</v>
      </c>
      <c r="AC16" s="107"/>
      <c r="AD16" s="129" t="str">
        <f>VLOOKUP($B$9&amp;"-"&amp;$B16,Database!$1:$1048576,26,FALSE)</f>
        <v>-</v>
      </c>
      <c r="AE16" s="129" t="str">
        <f>VLOOKUP($B$9&amp;"-"&amp;$B16,Database!$1:$1048576,27,FALSE)</f>
        <v>-</v>
      </c>
      <c r="AF16" s="129" t="str">
        <f>VLOOKUP($B$9&amp;"-"&amp;$B16,Database!$1:$1048576,28,FALSE)</f>
        <v>-</v>
      </c>
      <c r="AG16" s="129" t="str">
        <f>VLOOKUP($B$9&amp;"-"&amp;$B16,Database!$1:$1048576,29,FALSE)</f>
        <v>-</v>
      </c>
      <c r="AH16" s="129" t="str">
        <f>VLOOKUP($B$9&amp;"-"&amp;$B16,Database!$1:$1048576,30,FALSE)</f>
        <v>-</v>
      </c>
      <c r="AI16" s="129" t="str">
        <f>VLOOKUP($B$9&amp;"-"&amp;$B16,Database!$1:$1048576,31,FALSE)</f>
        <v>-</v>
      </c>
      <c r="AJ16" s="103"/>
      <c r="AK16" s="129" t="str">
        <f>VLOOKUP($B$9&amp;"-"&amp;$B16,Database!$1:$1048576,32,FALSE)</f>
        <v>-</v>
      </c>
      <c r="AL16" s="129" t="str">
        <f>VLOOKUP($B$9&amp;"-"&amp;$B16,Database!$1:$1048576,33,FALSE)</f>
        <v>-</v>
      </c>
      <c r="AM16" s="129" t="str">
        <f>VLOOKUP($B$9&amp;"-"&amp;$B16,Database!$1:$1048576,34,FALSE)</f>
        <v>-</v>
      </c>
      <c r="AN16" s="129" t="str">
        <f>VLOOKUP($B$9&amp;"-"&amp;$B16,Database!$1:$1048576,35,FALSE)</f>
        <v>-</v>
      </c>
      <c r="AO16" s="129" t="str">
        <f>VLOOKUP($B$9&amp;"-"&amp;$B16,Database!$1:$1048576,36,FALSE)</f>
        <v>-</v>
      </c>
      <c r="AP16" s="129" t="str">
        <f>VLOOKUP($B$9&amp;"-"&amp;$B16,Database!$1:$1048576,37,FALSE)</f>
        <v>-</v>
      </c>
      <c r="AQ16" s="103"/>
      <c r="AR16" s="129" t="str">
        <f>VLOOKUP($B$9&amp;"-"&amp;$B16,Database!$1:$1048576,38,FALSE)</f>
        <v>-</v>
      </c>
      <c r="AS16" s="129" t="str">
        <f>VLOOKUP($B$9&amp;"-"&amp;$B16,Database!$1:$1048576,39,FALSE)</f>
        <v>-</v>
      </c>
      <c r="AT16" s="129" t="str">
        <f>VLOOKUP($B$9&amp;"-"&amp;$B16,Database!$1:$1048576,40,FALSE)</f>
        <v>-</v>
      </c>
      <c r="AU16" s="129" t="str">
        <f>VLOOKUP($B$9&amp;"-"&amp;$B16,Database!$1:$1048576,41,FALSE)</f>
        <v>-</v>
      </c>
      <c r="AV16" s="129" t="str">
        <f>VLOOKUP($B$9&amp;"-"&amp;$B16,Database!$1:$1048576,42,FALSE)</f>
        <v>-</v>
      </c>
      <c r="AW16" s="129" t="str">
        <f>VLOOKUP($B$9&amp;"-"&amp;$B16,Database!$1:$1048576,43,FALSE)</f>
        <v>-</v>
      </c>
      <c r="AX16" s="103"/>
      <c r="AY16" s="129" t="str">
        <f>VLOOKUP($B$9&amp;"-"&amp;$B16,Database!$1:$1048576,44,FALSE)</f>
        <v>-</v>
      </c>
      <c r="AZ16" s="129" t="str">
        <f>VLOOKUP($B$9&amp;"-"&amp;$B16,Database!$1:$1048576,45,FALSE)</f>
        <v>-</v>
      </c>
      <c r="BA16" s="129" t="str">
        <f>VLOOKUP($B$9&amp;"-"&amp;$B16,Database!$1:$1048576,46,FALSE)</f>
        <v>-</v>
      </c>
      <c r="BB16" s="129" t="str">
        <f>VLOOKUP($B$9&amp;"-"&amp;$B16,Database!$1:$1048576,47,FALSE)</f>
        <v>-</v>
      </c>
      <c r="BC16" s="129" t="str">
        <f>VLOOKUP($B$9&amp;"-"&amp;$B16,Database!$1:$1048576,48,FALSE)</f>
        <v>-</v>
      </c>
      <c r="BD16" s="129" t="str">
        <f>VLOOKUP($B$9&amp;"-"&amp;$B16,Database!$1:$1048576,49,FALSE)</f>
        <v>-</v>
      </c>
      <c r="BE16" s="103"/>
      <c r="BF16" s="129" t="str">
        <f>VLOOKUP($B$9&amp;"-"&amp;$B16,Database!$1:$1048576,50,FALSE)</f>
        <v>-</v>
      </c>
      <c r="BG16" s="129" t="str">
        <f>VLOOKUP($B$9&amp;"-"&amp;$B16,Database!$1:$1048576,51,FALSE)</f>
        <v>-</v>
      </c>
      <c r="BH16" s="129" t="str">
        <f>VLOOKUP($B$9&amp;"-"&amp;$B16,Database!$1:$1048576,52,FALSE)</f>
        <v>-</v>
      </c>
      <c r="BI16" s="129" t="str">
        <f>VLOOKUP($B$9&amp;"-"&amp;$B16,Database!$1:$1048576,53,FALSE)</f>
        <v>-</v>
      </c>
      <c r="BJ16" s="129" t="str">
        <f>VLOOKUP($B$9&amp;"-"&amp;$B16,Database!$1:$1048576,54,FALSE)</f>
        <v>-</v>
      </c>
      <c r="BK16" s="129" t="str">
        <f>VLOOKUP($B$9&amp;"-"&amp;$B16,Database!$1:$1048576,55,FALSE)</f>
        <v>-</v>
      </c>
    </row>
    <row r="17" spans="1:63" s="42" customFormat="1">
      <c r="A17" s="84"/>
      <c r="B17" s="124">
        <v>41426</v>
      </c>
      <c r="C17" s="85"/>
      <c r="D17" s="125">
        <f>VLOOKUP($B$9&amp;"-"&amp;$B17,Database!$1:$1048576,10,FALSE)</f>
        <v>94.308712121212125</v>
      </c>
      <c r="E17" s="126"/>
      <c r="F17" s="127">
        <f>VLOOKUP($B$9&amp;"-"&amp;$B17,Database!$1:$1048576,4,FALSE)</f>
        <v>15.798611111111107</v>
      </c>
      <c r="G17" s="127">
        <f>VLOOKUP($B$9&amp;"-"&amp;$B17,Database!$1:$1048576,5,FALSE)</f>
        <v>1.2784090909090919</v>
      </c>
      <c r="H17" s="127">
        <f>VLOOKUP($B$9&amp;"-"&amp;$B17,Database!$1:$1048576,6,FALSE)</f>
        <v>-4.0625000000000009</v>
      </c>
      <c r="I17" s="127">
        <f>VLOOKUP($B$9&amp;"-"&amp;$B17,Database!$1:$1048576,7,FALSE)</f>
        <v>-24</v>
      </c>
      <c r="J17" s="127">
        <f>VLOOKUP($B$9&amp;"-"&amp;$B17,Database!$1:$1048576,8,FALSE)</f>
        <v>-26.8595041322314</v>
      </c>
      <c r="K17" s="127">
        <f>VLOOKUP($B$9&amp;"-"&amp;$B17,Database!$1:$1048576,9,FALSE)</f>
        <v>4.6487603305785115</v>
      </c>
      <c r="L17" s="112"/>
      <c r="M17" s="128">
        <f>VLOOKUP($B$9&amp;"-"&amp;$B17,Database!$1:$1048576,12,FALSE)</f>
        <v>-10.266012396694215</v>
      </c>
      <c r="N17" s="128">
        <f>VLOOKUP($B$9&amp;"-"&amp;$B17,Database!$1:$1048576,13,FALSE)</f>
        <v>-20.88068181818182</v>
      </c>
      <c r="O17" s="128">
        <f>VLOOKUP($B$9&amp;"-"&amp;$B17,Database!$1:$1048576,14,FALSE)</f>
        <v>-17.47159090909091</v>
      </c>
      <c r="P17" s="128">
        <f>VLOOKUP($B$9&amp;"-"&amp;$B17,Database!$1:$1048576,15,FALSE)</f>
        <v>-10.795454545454543</v>
      </c>
      <c r="Q17" s="128">
        <f>VLOOKUP($B$9&amp;"-"&amp;$B17,Database!$1:$1048576,16,FALSE)</f>
        <v>19.589359504132233</v>
      </c>
      <c r="R17" s="128">
        <f>VLOOKUP($B$9&amp;"-"&amp;$B17,Database!$1:$1048576,17,FALSE)</f>
        <v>-0.72314049586776807</v>
      </c>
      <c r="S17" s="112"/>
      <c r="T17" s="128">
        <f>VLOOKUP($B$9&amp;"-"&amp;$B17,Database!$1:$1048576,18,FALSE)</f>
        <v>-5.4235537190082654</v>
      </c>
      <c r="U17" s="128">
        <f>VLOOKUP($B$9&amp;"-"&amp;$B17,Database!$1:$1048576,19,FALSE)</f>
        <v>-20.222107438016533</v>
      </c>
      <c r="V17" s="128">
        <f>VLOOKUP($B$9&amp;"-"&amp;$B17,Database!$1:$1048576,20,FALSE)</f>
        <v>-8.1224173553718995</v>
      </c>
      <c r="W17" s="128">
        <f>VLOOKUP($B$9&amp;"-"&amp;$B17,Database!$1:$1048576,21,FALSE)</f>
        <v>-2.2210743801652901</v>
      </c>
      <c r="X17" s="128">
        <f>VLOOKUP($B$9&amp;"-"&amp;$B17,Database!$1:$1048576,22,FALSE)</f>
        <v>49.896694214876042</v>
      </c>
      <c r="Y17" s="128">
        <f>VLOOKUP($B$9&amp;"-"&amp;$B17,Database!$1:$1048576,23,FALSE)</f>
        <v>3.1766528925619832</v>
      </c>
      <c r="Z17" s="112"/>
      <c r="AA17" s="128">
        <f>VLOOKUP($B$9&amp;"-"&amp;$B17,Database!$1:$1048576,24,FALSE)</f>
        <v>2.634297520661157</v>
      </c>
      <c r="AB17" s="128">
        <f>VLOOKUP($B$9&amp;"-"&amp;$B17,Database!$1:$1048576,25,FALSE)</f>
        <v>5.9271694214876023</v>
      </c>
      <c r="AC17" s="107"/>
      <c r="AD17" s="129" t="str">
        <f>VLOOKUP($B$9&amp;"-"&amp;$B17,Database!$1:$1048576,26,FALSE)</f>
        <v>-</v>
      </c>
      <c r="AE17" s="129" t="str">
        <f>VLOOKUP($B$9&amp;"-"&amp;$B17,Database!$1:$1048576,27,FALSE)</f>
        <v>-</v>
      </c>
      <c r="AF17" s="129" t="str">
        <f>VLOOKUP($B$9&amp;"-"&amp;$B17,Database!$1:$1048576,28,FALSE)</f>
        <v>-</v>
      </c>
      <c r="AG17" s="129" t="str">
        <f>VLOOKUP($B$9&amp;"-"&amp;$B17,Database!$1:$1048576,29,FALSE)</f>
        <v>-</v>
      </c>
      <c r="AH17" s="129" t="str">
        <f>VLOOKUP($B$9&amp;"-"&amp;$B17,Database!$1:$1048576,30,FALSE)</f>
        <v>-</v>
      </c>
      <c r="AI17" s="129" t="str">
        <f>VLOOKUP($B$9&amp;"-"&amp;$B17,Database!$1:$1048576,31,FALSE)</f>
        <v>-</v>
      </c>
      <c r="AJ17" s="103"/>
      <c r="AK17" s="129" t="str">
        <f>VLOOKUP($B$9&amp;"-"&amp;$B17,Database!$1:$1048576,32,FALSE)</f>
        <v>-</v>
      </c>
      <c r="AL17" s="129" t="str">
        <f>VLOOKUP($B$9&amp;"-"&amp;$B17,Database!$1:$1048576,33,FALSE)</f>
        <v>-</v>
      </c>
      <c r="AM17" s="129" t="str">
        <f>VLOOKUP($B$9&amp;"-"&amp;$B17,Database!$1:$1048576,34,FALSE)</f>
        <v>-</v>
      </c>
      <c r="AN17" s="129" t="str">
        <f>VLOOKUP($B$9&amp;"-"&amp;$B17,Database!$1:$1048576,35,FALSE)</f>
        <v>-</v>
      </c>
      <c r="AO17" s="129" t="str">
        <f>VLOOKUP($B$9&amp;"-"&amp;$B17,Database!$1:$1048576,36,FALSE)</f>
        <v>-</v>
      </c>
      <c r="AP17" s="129" t="str">
        <f>VLOOKUP($B$9&amp;"-"&amp;$B17,Database!$1:$1048576,37,FALSE)</f>
        <v>-</v>
      </c>
      <c r="AQ17" s="103"/>
      <c r="AR17" s="129" t="str">
        <f>VLOOKUP($B$9&amp;"-"&amp;$B17,Database!$1:$1048576,38,FALSE)</f>
        <v>-</v>
      </c>
      <c r="AS17" s="129" t="str">
        <f>VLOOKUP($B$9&amp;"-"&amp;$B17,Database!$1:$1048576,39,FALSE)</f>
        <v>-</v>
      </c>
      <c r="AT17" s="129" t="str">
        <f>VLOOKUP($B$9&amp;"-"&amp;$B17,Database!$1:$1048576,40,FALSE)</f>
        <v>-</v>
      </c>
      <c r="AU17" s="129" t="str">
        <f>VLOOKUP($B$9&amp;"-"&amp;$B17,Database!$1:$1048576,41,FALSE)</f>
        <v>-</v>
      </c>
      <c r="AV17" s="129" t="str">
        <f>VLOOKUP($B$9&amp;"-"&amp;$B17,Database!$1:$1048576,42,FALSE)</f>
        <v>-</v>
      </c>
      <c r="AW17" s="129" t="str">
        <f>VLOOKUP($B$9&amp;"-"&amp;$B17,Database!$1:$1048576,43,FALSE)</f>
        <v>-</v>
      </c>
      <c r="AX17" s="103"/>
      <c r="AY17" s="129" t="str">
        <f>VLOOKUP($B$9&amp;"-"&amp;$B17,Database!$1:$1048576,44,FALSE)</f>
        <v>-</v>
      </c>
      <c r="AZ17" s="129" t="str">
        <f>VLOOKUP($B$9&amp;"-"&amp;$B17,Database!$1:$1048576,45,FALSE)</f>
        <v>-</v>
      </c>
      <c r="BA17" s="129" t="str">
        <f>VLOOKUP($B$9&amp;"-"&amp;$B17,Database!$1:$1048576,46,FALSE)</f>
        <v>-</v>
      </c>
      <c r="BB17" s="129" t="str">
        <f>VLOOKUP($B$9&amp;"-"&amp;$B17,Database!$1:$1048576,47,FALSE)</f>
        <v>-</v>
      </c>
      <c r="BC17" s="129" t="str">
        <f>VLOOKUP($B$9&amp;"-"&amp;$B17,Database!$1:$1048576,48,FALSE)</f>
        <v>-</v>
      </c>
      <c r="BD17" s="129" t="str">
        <f>VLOOKUP($B$9&amp;"-"&amp;$B17,Database!$1:$1048576,49,FALSE)</f>
        <v>-</v>
      </c>
      <c r="BE17" s="103"/>
      <c r="BF17" s="129" t="str">
        <f>VLOOKUP($B$9&amp;"-"&amp;$B17,Database!$1:$1048576,50,FALSE)</f>
        <v>-</v>
      </c>
      <c r="BG17" s="129" t="str">
        <f>VLOOKUP($B$9&amp;"-"&amp;$B17,Database!$1:$1048576,51,FALSE)</f>
        <v>-</v>
      </c>
      <c r="BH17" s="129" t="str">
        <f>VLOOKUP($B$9&amp;"-"&amp;$B17,Database!$1:$1048576,52,FALSE)</f>
        <v>-</v>
      </c>
      <c r="BI17" s="129" t="str">
        <f>VLOOKUP($B$9&amp;"-"&amp;$B17,Database!$1:$1048576,53,FALSE)</f>
        <v>-</v>
      </c>
      <c r="BJ17" s="129" t="str">
        <f>VLOOKUP($B$9&amp;"-"&amp;$B17,Database!$1:$1048576,54,FALSE)</f>
        <v>-</v>
      </c>
      <c r="BK17" s="129" t="str">
        <f>VLOOKUP($B$9&amp;"-"&amp;$B17,Database!$1:$1048576,55,FALSE)</f>
        <v>-</v>
      </c>
    </row>
    <row r="18" spans="1:63" s="42" customFormat="1">
      <c r="A18" s="84"/>
      <c r="B18" s="124">
        <v>41518</v>
      </c>
      <c r="C18" s="85"/>
      <c r="D18" s="125">
        <f>VLOOKUP($B$9&amp;"-"&amp;$B18,Database!$1:$1048576,10,FALSE)</f>
        <v>99</v>
      </c>
      <c r="E18" s="126"/>
      <c r="F18" s="127">
        <f>VLOOKUP($B$9&amp;"-"&amp;$B18,Database!$1:$1048576,4,FALSE)</f>
        <v>21.553831437984908</v>
      </c>
      <c r="G18" s="127">
        <f>VLOOKUP($B$9&amp;"-"&amp;$B18,Database!$1:$1048576,5,FALSE)</f>
        <v>2.9252077562326857</v>
      </c>
      <c r="H18" s="127">
        <f>VLOOKUP($B$9&amp;"-"&amp;$B18,Database!$1:$1048576,6,FALSE)</f>
        <v>14.029121054309703</v>
      </c>
      <c r="I18" s="127">
        <f>VLOOKUP($B$9&amp;"-"&amp;$B18,Database!$1:$1048576,7,FALSE)</f>
        <v>-23.013850415512465</v>
      </c>
      <c r="J18" s="127">
        <f>VLOOKUP($B$9&amp;"-"&amp;$B18,Database!$1:$1048576,8,FALSE)</f>
        <v>0.32947178233606134</v>
      </c>
      <c r="K18" s="127">
        <f>VLOOKUP($B$9&amp;"-"&amp;$B18,Database!$1:$1048576,9,FALSE)</f>
        <v>0</v>
      </c>
      <c r="L18" s="112"/>
      <c r="M18" s="128">
        <f>VLOOKUP($B$9&amp;"-"&amp;$B18,Database!$1:$1048576,12,FALSE)</f>
        <v>-10.043575300244449</v>
      </c>
      <c r="N18" s="128">
        <f>VLOOKUP($B$9&amp;"-"&amp;$B18,Database!$1:$1048576,13,FALSE)</f>
        <v>-22.956743543415882</v>
      </c>
      <c r="O18" s="128">
        <f>VLOOKUP($B$9&amp;"-"&amp;$B18,Database!$1:$1048576,14,FALSE)</f>
        <v>-10.202997130407057</v>
      </c>
      <c r="P18" s="128">
        <f>VLOOKUP($B$9&amp;"-"&amp;$B18,Database!$1:$1048576,15,FALSE)</f>
        <v>-13.508343075778512</v>
      </c>
      <c r="Q18" s="128">
        <f>VLOOKUP($B$9&amp;"-"&amp;$B18,Database!$1:$1048576,16,FALSE)</f>
        <v>21.808906366245083</v>
      </c>
      <c r="R18" s="128">
        <f>VLOOKUP($B$9&amp;"-"&amp;$B18,Database!$1:$1048576,17,FALSE)</f>
        <v>0</v>
      </c>
      <c r="S18" s="112"/>
      <c r="T18" s="128">
        <f>VLOOKUP($B$9&amp;"-"&amp;$B18,Database!$1:$1048576,18,FALSE)</f>
        <v>7.5991072377510891</v>
      </c>
      <c r="U18" s="128">
        <f>VLOOKUP($B$9&amp;"-"&amp;$B18,Database!$1:$1048576,19,FALSE)</f>
        <v>-3.5710489956424709</v>
      </c>
      <c r="V18" s="128">
        <f>VLOOKUP($B$9&amp;"-"&amp;$B18,Database!$1:$1048576,20,FALSE)</f>
        <v>0</v>
      </c>
      <c r="W18" s="128">
        <f>VLOOKUP($B$9&amp;"-"&amp;$B18,Database!$1:$1048576,21,FALSE)</f>
        <v>-2.1681368902114997</v>
      </c>
      <c r="X18" s="128">
        <f>VLOOKUP($B$9&amp;"-"&amp;$B18,Database!$1:$1048576,22,FALSE)</f>
        <v>32.266978424912324</v>
      </c>
      <c r="Y18" s="128">
        <f>VLOOKUP($B$9&amp;"-"&amp;$B18,Database!$1:$1048576,23,FALSE)</f>
        <v>8.4493569986183452</v>
      </c>
      <c r="Z18" s="112"/>
      <c r="AA18" s="128">
        <f>VLOOKUP($B$9&amp;"-"&amp;$B18,Database!$1:$1048576,24,FALSE)</f>
        <v>1.1204164780443635</v>
      </c>
      <c r="AB18" s="128">
        <f>VLOOKUP($B$9&amp;"-"&amp;$B18,Database!$1:$1048576,25,FALSE)</f>
        <v>3.8026256224535997</v>
      </c>
      <c r="AC18" s="107"/>
      <c r="AD18" s="129" t="str">
        <f>VLOOKUP($B$9&amp;"-"&amp;$B18,Database!$1:$1048576,26,FALSE)</f>
        <v>-</v>
      </c>
      <c r="AE18" s="129" t="str">
        <f>VLOOKUP($B$9&amp;"-"&amp;$B18,Database!$1:$1048576,27,FALSE)</f>
        <v>-</v>
      </c>
      <c r="AF18" s="129" t="str">
        <f>VLOOKUP($B$9&amp;"-"&amp;$B18,Database!$1:$1048576,28,FALSE)</f>
        <v>-</v>
      </c>
      <c r="AG18" s="129" t="str">
        <f>VLOOKUP($B$9&amp;"-"&amp;$B18,Database!$1:$1048576,29,FALSE)</f>
        <v>-</v>
      </c>
      <c r="AH18" s="129" t="str">
        <f>VLOOKUP($B$9&amp;"-"&amp;$B18,Database!$1:$1048576,30,FALSE)</f>
        <v>-</v>
      </c>
      <c r="AI18" s="129" t="str">
        <f>VLOOKUP($B$9&amp;"-"&amp;$B18,Database!$1:$1048576,31,FALSE)</f>
        <v>-</v>
      </c>
      <c r="AJ18" s="103"/>
      <c r="AK18" s="129" t="str">
        <f>VLOOKUP($B$9&amp;"-"&amp;$B18,Database!$1:$1048576,32,FALSE)</f>
        <v>-</v>
      </c>
      <c r="AL18" s="129" t="str">
        <f>VLOOKUP($B$9&amp;"-"&amp;$B18,Database!$1:$1048576,33,FALSE)</f>
        <v>-</v>
      </c>
      <c r="AM18" s="129" t="str">
        <f>VLOOKUP($B$9&amp;"-"&amp;$B18,Database!$1:$1048576,34,FALSE)</f>
        <v>-</v>
      </c>
      <c r="AN18" s="129" t="str">
        <f>VLOOKUP($B$9&amp;"-"&amp;$B18,Database!$1:$1048576,35,FALSE)</f>
        <v>-</v>
      </c>
      <c r="AO18" s="129" t="str">
        <f>VLOOKUP($B$9&amp;"-"&amp;$B18,Database!$1:$1048576,36,FALSE)</f>
        <v>-</v>
      </c>
      <c r="AP18" s="129" t="str">
        <f>VLOOKUP($B$9&amp;"-"&amp;$B18,Database!$1:$1048576,37,FALSE)</f>
        <v>-</v>
      </c>
      <c r="AQ18" s="103"/>
      <c r="AR18" s="129" t="str">
        <f>VLOOKUP($B$9&amp;"-"&amp;$B18,Database!$1:$1048576,38,FALSE)</f>
        <v>-</v>
      </c>
      <c r="AS18" s="129" t="str">
        <f>VLOOKUP($B$9&amp;"-"&amp;$B18,Database!$1:$1048576,39,FALSE)</f>
        <v>-</v>
      </c>
      <c r="AT18" s="129" t="str">
        <f>VLOOKUP($B$9&amp;"-"&amp;$B18,Database!$1:$1048576,40,FALSE)</f>
        <v>-</v>
      </c>
      <c r="AU18" s="129" t="str">
        <f>VLOOKUP($B$9&amp;"-"&amp;$B18,Database!$1:$1048576,41,FALSE)</f>
        <v>-</v>
      </c>
      <c r="AV18" s="129" t="str">
        <f>VLOOKUP($B$9&amp;"-"&amp;$B18,Database!$1:$1048576,42,FALSE)</f>
        <v>-</v>
      </c>
      <c r="AW18" s="129" t="str">
        <f>VLOOKUP($B$9&amp;"-"&amp;$B18,Database!$1:$1048576,43,FALSE)</f>
        <v>-</v>
      </c>
      <c r="AX18" s="103"/>
      <c r="AY18" s="129" t="str">
        <f>VLOOKUP($B$9&amp;"-"&amp;$B18,Database!$1:$1048576,44,FALSE)</f>
        <v>-</v>
      </c>
      <c r="AZ18" s="129" t="str">
        <f>VLOOKUP($B$9&amp;"-"&amp;$B18,Database!$1:$1048576,45,FALSE)</f>
        <v>-</v>
      </c>
      <c r="BA18" s="129" t="str">
        <f>VLOOKUP($B$9&amp;"-"&amp;$B18,Database!$1:$1048576,46,FALSE)</f>
        <v>-</v>
      </c>
      <c r="BB18" s="129" t="str">
        <f>VLOOKUP($B$9&amp;"-"&amp;$B18,Database!$1:$1048576,47,FALSE)</f>
        <v>-</v>
      </c>
      <c r="BC18" s="129" t="str">
        <f>VLOOKUP($B$9&amp;"-"&amp;$B18,Database!$1:$1048576,48,FALSE)</f>
        <v>-</v>
      </c>
      <c r="BD18" s="129" t="str">
        <f>VLOOKUP($B$9&amp;"-"&amp;$B18,Database!$1:$1048576,49,FALSE)</f>
        <v>-</v>
      </c>
      <c r="BE18" s="103"/>
      <c r="BF18" s="129" t="str">
        <f>VLOOKUP($B$9&amp;"-"&amp;$B18,Database!$1:$1048576,50,FALSE)</f>
        <v>-</v>
      </c>
      <c r="BG18" s="129" t="str">
        <f>VLOOKUP($B$9&amp;"-"&amp;$B18,Database!$1:$1048576,51,FALSE)</f>
        <v>-</v>
      </c>
      <c r="BH18" s="129" t="str">
        <f>VLOOKUP($B$9&amp;"-"&amp;$B18,Database!$1:$1048576,52,FALSE)</f>
        <v>-</v>
      </c>
      <c r="BI18" s="129" t="str">
        <f>VLOOKUP($B$9&amp;"-"&amp;$B18,Database!$1:$1048576,53,FALSE)</f>
        <v>-</v>
      </c>
      <c r="BJ18" s="129" t="str">
        <f>VLOOKUP($B$9&amp;"-"&amp;$B18,Database!$1:$1048576,54,FALSE)</f>
        <v>-</v>
      </c>
      <c r="BK18" s="129" t="str">
        <f>VLOOKUP($B$9&amp;"-"&amp;$B18,Database!$1:$1048576,55,FALSE)</f>
        <v>-</v>
      </c>
    </row>
    <row r="19" spans="1:63" s="42" customFormat="1">
      <c r="A19" s="84"/>
      <c r="B19" s="124">
        <v>41609</v>
      </c>
      <c r="C19" s="85"/>
      <c r="D19" s="125">
        <f>VLOOKUP($B$9&amp;"-"&amp;$B19,Database!$1:$1048576,10,FALSE)</f>
        <v>111</v>
      </c>
      <c r="E19" s="126"/>
      <c r="F19" s="127">
        <f>VLOOKUP($B$9&amp;"-"&amp;$B19,Database!$1:$1048576,4,FALSE)</f>
        <v>27.021955338712701</v>
      </c>
      <c r="G19" s="127">
        <f>VLOOKUP($B$9&amp;"-"&amp;$B19,Database!$1:$1048576,5,FALSE)</f>
        <v>11.409270031900922</v>
      </c>
      <c r="H19" s="127">
        <f>VLOOKUP($B$9&amp;"-"&amp;$B19,Database!$1:$1048576,6,FALSE)</f>
        <v>10.489772940514168</v>
      </c>
      <c r="I19" s="127">
        <f>VLOOKUP($B$9&amp;"-"&amp;$B19,Database!$1:$1048576,7,FALSE)</f>
        <v>-13.661099643460309</v>
      </c>
      <c r="J19" s="127">
        <f>VLOOKUP($B$9&amp;"-"&amp;$B19,Database!$1:$1048576,8,FALSE)</f>
        <v>11.146556577218991</v>
      </c>
      <c r="K19" s="127">
        <f>VLOOKUP($B$9&amp;"-"&amp;$B19,Database!$1:$1048576,9,FALSE)</f>
        <v>0.46913116907487334</v>
      </c>
      <c r="L19" s="112"/>
      <c r="M19" s="128">
        <f>VLOOKUP($B$9&amp;"-"&amp;$B19,Database!$1:$1048576,12,FALSE)</f>
        <v>-5.40439106774254</v>
      </c>
      <c r="N19" s="128">
        <f>VLOOKUP($B$9&amp;"-"&amp;$B19,Database!$1:$1048576,13,FALSE)</f>
        <v>-12.835428785888537</v>
      </c>
      <c r="O19" s="128">
        <f>VLOOKUP($B$9&amp;"-"&amp;$B19,Database!$1:$1048576,14,FALSE)</f>
        <v>-4.2221805216738604</v>
      </c>
      <c r="P19" s="128">
        <f>VLOOKUP($B$9&amp;"-"&amp;$B19,Database!$1:$1048576,15,FALSE)</f>
        <v>-8.050290861324827</v>
      </c>
      <c r="Q19" s="128">
        <f>VLOOKUP($B$9&amp;"-"&amp;$B19,Database!$1:$1048576,16,FALSE)</f>
        <v>34.528054043910679</v>
      </c>
      <c r="R19" s="128">
        <f>VLOOKUP($B$9&amp;"-"&amp;$B19,Database!$1:$1048576,17,FALSE)</f>
        <v>6.5866016138112213</v>
      </c>
      <c r="S19" s="112"/>
      <c r="T19" s="128">
        <f>VLOOKUP($B$9&amp;"-"&amp;$B19,Database!$1:$1048576,18,FALSE)</f>
        <v>4.5974854569337582</v>
      </c>
      <c r="U19" s="128">
        <f>VLOOKUP($B$9&amp;"-"&amp;$B19,Database!$1:$1048576,19,FALSE)</f>
        <v>-2.5333083130043161</v>
      </c>
      <c r="V19" s="128">
        <f>VLOOKUP($B$9&amp;"-"&amp;$B19,Database!$1:$1048576,20,FALSE)</f>
        <v>-4.9915556389566529</v>
      </c>
      <c r="W19" s="128">
        <f>VLOOKUP($B$9&amp;"-"&amp;$B19,Database!$1:$1048576,21,FALSE)</f>
        <v>-2.8523175079752301</v>
      </c>
      <c r="X19" s="128">
        <f>VLOOKUP($B$9&amp;"-"&amp;$B19,Database!$1:$1048576,22,FALSE)</f>
        <v>37.793206980671791</v>
      </c>
      <c r="Y19" s="128">
        <f>VLOOKUP($B$9&amp;"-"&amp;$B19,Database!$1:$1048576,23,FALSE)</f>
        <v>15.274910865077876</v>
      </c>
      <c r="Z19" s="112"/>
      <c r="AA19" s="128">
        <f>VLOOKUP($B$9&amp;"-"&amp;$B19,Database!$1:$1048576,24,FALSE)</f>
        <v>1.7076374554325393</v>
      </c>
      <c r="AB19" s="128">
        <f>VLOOKUP($B$9&amp;"-"&amp;$B19,Database!$1:$1048576,25,FALSE)</f>
        <v>3.5091011446800531</v>
      </c>
      <c r="AC19" s="107"/>
      <c r="AD19" s="129" t="str">
        <f>VLOOKUP($B$9&amp;"-"&amp;$B19,Database!$1:$1048576,26,FALSE)</f>
        <v>-</v>
      </c>
      <c r="AE19" s="129" t="str">
        <f>VLOOKUP($B$9&amp;"-"&amp;$B19,Database!$1:$1048576,27,FALSE)</f>
        <v>-</v>
      </c>
      <c r="AF19" s="129" t="str">
        <f>VLOOKUP($B$9&amp;"-"&amp;$B19,Database!$1:$1048576,28,FALSE)</f>
        <v>-</v>
      </c>
      <c r="AG19" s="129" t="str">
        <f>VLOOKUP($B$9&amp;"-"&amp;$B19,Database!$1:$1048576,29,FALSE)</f>
        <v>-</v>
      </c>
      <c r="AH19" s="129" t="str">
        <f>VLOOKUP($B$9&amp;"-"&amp;$B19,Database!$1:$1048576,30,FALSE)</f>
        <v>-</v>
      </c>
      <c r="AI19" s="129" t="str">
        <f>VLOOKUP($B$9&amp;"-"&amp;$B19,Database!$1:$1048576,31,FALSE)</f>
        <v>-</v>
      </c>
      <c r="AJ19" s="103"/>
      <c r="AK19" s="129" t="str">
        <f>VLOOKUP($B$9&amp;"-"&amp;$B19,Database!$1:$1048576,32,FALSE)</f>
        <v>-</v>
      </c>
      <c r="AL19" s="129" t="str">
        <f>VLOOKUP($B$9&amp;"-"&amp;$B19,Database!$1:$1048576,33,FALSE)</f>
        <v>-</v>
      </c>
      <c r="AM19" s="129" t="str">
        <f>VLOOKUP($B$9&amp;"-"&amp;$B19,Database!$1:$1048576,34,FALSE)</f>
        <v>-</v>
      </c>
      <c r="AN19" s="129" t="str">
        <f>VLOOKUP($B$9&amp;"-"&amp;$B19,Database!$1:$1048576,35,FALSE)</f>
        <v>-</v>
      </c>
      <c r="AO19" s="129" t="str">
        <f>VLOOKUP($B$9&amp;"-"&amp;$B19,Database!$1:$1048576,36,FALSE)</f>
        <v>-</v>
      </c>
      <c r="AP19" s="129" t="str">
        <f>VLOOKUP($B$9&amp;"-"&amp;$B19,Database!$1:$1048576,37,FALSE)</f>
        <v>-</v>
      </c>
      <c r="AQ19" s="103"/>
      <c r="AR19" s="129" t="str">
        <f>VLOOKUP($B$9&amp;"-"&amp;$B19,Database!$1:$1048576,38,FALSE)</f>
        <v>-</v>
      </c>
      <c r="AS19" s="129" t="str">
        <f>VLOOKUP($B$9&amp;"-"&amp;$B19,Database!$1:$1048576,39,FALSE)</f>
        <v>-</v>
      </c>
      <c r="AT19" s="129" t="str">
        <f>VLOOKUP($B$9&amp;"-"&amp;$B19,Database!$1:$1048576,40,FALSE)</f>
        <v>-</v>
      </c>
      <c r="AU19" s="129" t="str">
        <f>VLOOKUP($B$9&amp;"-"&amp;$B19,Database!$1:$1048576,41,FALSE)</f>
        <v>-</v>
      </c>
      <c r="AV19" s="129" t="str">
        <f>VLOOKUP($B$9&amp;"-"&amp;$B19,Database!$1:$1048576,42,FALSE)</f>
        <v>-</v>
      </c>
      <c r="AW19" s="129" t="str">
        <f>VLOOKUP($B$9&amp;"-"&amp;$B19,Database!$1:$1048576,43,FALSE)</f>
        <v>-</v>
      </c>
      <c r="AX19" s="103"/>
      <c r="AY19" s="129" t="str">
        <f>VLOOKUP($B$9&amp;"-"&amp;$B19,Database!$1:$1048576,44,FALSE)</f>
        <v>-</v>
      </c>
      <c r="AZ19" s="129" t="str">
        <f>VLOOKUP($B$9&amp;"-"&amp;$B19,Database!$1:$1048576,45,FALSE)</f>
        <v>-</v>
      </c>
      <c r="BA19" s="129" t="str">
        <f>VLOOKUP($B$9&amp;"-"&amp;$B19,Database!$1:$1048576,46,FALSE)</f>
        <v>-</v>
      </c>
      <c r="BB19" s="129" t="str">
        <f>VLOOKUP($B$9&amp;"-"&amp;$B19,Database!$1:$1048576,47,FALSE)</f>
        <v>-</v>
      </c>
      <c r="BC19" s="129" t="str">
        <f>VLOOKUP($B$9&amp;"-"&amp;$B19,Database!$1:$1048576,48,FALSE)</f>
        <v>-</v>
      </c>
      <c r="BD19" s="129" t="str">
        <f>VLOOKUP($B$9&amp;"-"&amp;$B19,Database!$1:$1048576,49,FALSE)</f>
        <v>-</v>
      </c>
      <c r="BE19" s="103"/>
      <c r="BF19" s="129" t="str">
        <f>VLOOKUP($B$9&amp;"-"&amp;$B19,Database!$1:$1048576,50,FALSE)</f>
        <v>-</v>
      </c>
      <c r="BG19" s="129" t="str">
        <f>VLOOKUP($B$9&amp;"-"&amp;$B19,Database!$1:$1048576,51,FALSE)</f>
        <v>-</v>
      </c>
      <c r="BH19" s="129" t="str">
        <f>VLOOKUP($B$9&amp;"-"&amp;$B19,Database!$1:$1048576,52,FALSE)</f>
        <v>-</v>
      </c>
      <c r="BI19" s="129" t="str">
        <f>VLOOKUP($B$9&amp;"-"&amp;$B19,Database!$1:$1048576,53,FALSE)</f>
        <v>-</v>
      </c>
      <c r="BJ19" s="129" t="str">
        <f>VLOOKUP($B$9&amp;"-"&amp;$B19,Database!$1:$1048576,54,FALSE)</f>
        <v>-</v>
      </c>
      <c r="BK19" s="129" t="str">
        <f>VLOOKUP($B$9&amp;"-"&amp;$B19,Database!$1:$1048576,55,FALSE)</f>
        <v>-</v>
      </c>
    </row>
    <row r="20" spans="1:63" s="42" customFormat="1">
      <c r="A20" s="84"/>
      <c r="B20" s="124">
        <v>41699</v>
      </c>
      <c r="C20" s="85"/>
      <c r="D20" s="125">
        <f>VLOOKUP($B$9&amp;"-"&amp;$B20,Database!$1:$1048576,10,FALSE)</f>
        <v>103</v>
      </c>
      <c r="E20" s="126"/>
      <c r="F20" s="127">
        <f>VLOOKUP($B$9&amp;"-"&amp;$B20,Database!$1:$1048576,4,FALSE)</f>
        <v>27.221172020000001</v>
      </c>
      <c r="G20" s="127">
        <f>VLOOKUP($B$9&amp;"-"&amp;$B20,Database!$1:$1048576,5,FALSE)</f>
        <v>6.0491493380000003</v>
      </c>
      <c r="H20" s="127">
        <f>VLOOKUP($B$9&amp;"-"&amp;$B20,Database!$1:$1048576,6,FALSE)</f>
        <v>-1.9323671499999999</v>
      </c>
      <c r="I20" s="127">
        <f>VLOOKUP($B$9&amp;"-"&amp;$B20,Database!$1:$1048576,7,FALSE)</f>
        <v>-25.860113420000001</v>
      </c>
      <c r="J20" s="127">
        <f>VLOOKUP($B$9&amp;"-"&amp;$B20,Database!$1:$1048576,8,FALSE)</f>
        <v>5.2509976900000002</v>
      </c>
      <c r="K20" s="127">
        <f>VLOOKUP($B$9&amp;"-"&amp;$B20,Database!$1:$1048576,9,FALSE)</f>
        <v>0</v>
      </c>
      <c r="L20" s="112"/>
      <c r="M20" s="128">
        <f>VLOOKUP($B$9&amp;"-"&amp;$B20,Database!$1:$1048576,12,FALSE)</f>
        <v>-3.5</v>
      </c>
      <c r="N20" s="128">
        <f>VLOOKUP($B$9&amp;"-"&amp;$B20,Database!$1:$1048576,13,FALSE)</f>
        <v>-24.2</v>
      </c>
      <c r="O20" s="128">
        <f>VLOOKUP($B$9&amp;"-"&amp;$B20,Database!$1:$1048576,14,FALSE)</f>
        <v>-5.5</v>
      </c>
      <c r="P20" s="128">
        <f>VLOOKUP($B$9&amp;"-"&amp;$B20,Database!$1:$1048576,15,FALSE)</f>
        <v>-9.8000000000000007</v>
      </c>
      <c r="Q20" s="128">
        <f>VLOOKUP($B$9&amp;"-"&amp;$B20,Database!$1:$1048576,16,FALSE)</f>
        <v>21</v>
      </c>
      <c r="R20" s="128">
        <f>VLOOKUP($B$9&amp;"-"&amp;$B20,Database!$1:$1048576,17,FALSE)</f>
        <v>-1.3</v>
      </c>
      <c r="S20" s="112"/>
      <c r="T20" s="128">
        <f>VLOOKUP($B$9&amp;"-"&amp;$B20,Database!$1:$1048576,18,FALSE)</f>
        <v>11.552194917034235</v>
      </c>
      <c r="U20" s="128">
        <f>VLOOKUP($B$9&amp;"-"&amp;$B20,Database!$1:$1048576,19,FALSE)</f>
        <v>-11.027095148078134</v>
      </c>
      <c r="V20" s="128">
        <f>VLOOKUP($B$9&amp;"-"&amp;$B20,Database!$1:$1048576,20,FALSE)</f>
        <v>1.5542953161100617</v>
      </c>
      <c r="W20" s="128">
        <f>VLOOKUP($B$9&amp;"-"&amp;$B20,Database!$1:$1048576,21,FALSE)</f>
        <v>-0.7351396765385414</v>
      </c>
      <c r="X20" s="128">
        <f>VLOOKUP($B$9&amp;"-"&amp;$B20,Database!$1:$1048576,22,FALSE)</f>
        <v>42.743121193026674</v>
      </c>
      <c r="Y20" s="128">
        <f>VLOOKUP($B$9&amp;"-"&amp;$B20,Database!$1:$1048576,23,FALSE)</f>
        <v>10.375971434572568</v>
      </c>
      <c r="Z20" s="112"/>
      <c r="AA20" s="128">
        <f>VLOOKUP($B$9&amp;"-"&amp;$B20,Database!$1:$1048576,24,FALSE)</f>
        <v>3.6756983826927123</v>
      </c>
      <c r="AB20" s="128">
        <f>VLOOKUP($B$9&amp;"-"&amp;$B20,Database!$1:$1048576,25,FALSE)</f>
        <v>7.2463768115942031</v>
      </c>
      <c r="AC20" s="107"/>
      <c r="AD20" s="129" t="str">
        <f>VLOOKUP($B$9&amp;"-"&amp;$B20,Database!$1:$1048576,26,FALSE)</f>
        <v>-</v>
      </c>
      <c r="AE20" s="129" t="str">
        <f>VLOOKUP($B$9&amp;"-"&amp;$B20,Database!$1:$1048576,27,FALSE)</f>
        <v>-</v>
      </c>
      <c r="AF20" s="129" t="str">
        <f>VLOOKUP($B$9&amp;"-"&amp;$B20,Database!$1:$1048576,28,FALSE)</f>
        <v>-</v>
      </c>
      <c r="AG20" s="129" t="str">
        <f>VLOOKUP($B$9&amp;"-"&amp;$B20,Database!$1:$1048576,29,FALSE)</f>
        <v>-</v>
      </c>
      <c r="AH20" s="129" t="str">
        <f>VLOOKUP($B$9&amp;"-"&amp;$B20,Database!$1:$1048576,30,FALSE)</f>
        <v>-</v>
      </c>
      <c r="AI20" s="129" t="str">
        <f>VLOOKUP($B$9&amp;"-"&amp;$B20,Database!$1:$1048576,31,FALSE)</f>
        <v>-</v>
      </c>
      <c r="AJ20" s="103"/>
      <c r="AK20" s="129" t="str">
        <f>VLOOKUP($B$9&amp;"-"&amp;$B20,Database!$1:$1048576,32,FALSE)</f>
        <v>-</v>
      </c>
      <c r="AL20" s="129" t="str">
        <f>VLOOKUP($B$9&amp;"-"&amp;$B20,Database!$1:$1048576,33,FALSE)</f>
        <v>-</v>
      </c>
      <c r="AM20" s="129" t="str">
        <f>VLOOKUP($B$9&amp;"-"&amp;$B20,Database!$1:$1048576,34,FALSE)</f>
        <v>-</v>
      </c>
      <c r="AN20" s="129" t="str">
        <f>VLOOKUP($B$9&amp;"-"&amp;$B20,Database!$1:$1048576,35,FALSE)</f>
        <v>-</v>
      </c>
      <c r="AO20" s="129" t="str">
        <f>VLOOKUP($B$9&amp;"-"&amp;$B20,Database!$1:$1048576,36,FALSE)</f>
        <v>-</v>
      </c>
      <c r="AP20" s="129" t="str">
        <f>VLOOKUP($B$9&amp;"-"&amp;$B20,Database!$1:$1048576,37,FALSE)</f>
        <v>-</v>
      </c>
      <c r="AQ20" s="103"/>
      <c r="AR20" s="129" t="str">
        <f>VLOOKUP($B$9&amp;"-"&amp;$B20,Database!$1:$1048576,38,FALSE)</f>
        <v>-</v>
      </c>
      <c r="AS20" s="129" t="str">
        <f>VLOOKUP($B$9&amp;"-"&amp;$B20,Database!$1:$1048576,39,FALSE)</f>
        <v>-</v>
      </c>
      <c r="AT20" s="129" t="str">
        <f>VLOOKUP($B$9&amp;"-"&amp;$B20,Database!$1:$1048576,40,FALSE)</f>
        <v>-</v>
      </c>
      <c r="AU20" s="129" t="str">
        <f>VLOOKUP($B$9&amp;"-"&amp;$B20,Database!$1:$1048576,41,FALSE)</f>
        <v>-</v>
      </c>
      <c r="AV20" s="129" t="str">
        <f>VLOOKUP($B$9&amp;"-"&amp;$B20,Database!$1:$1048576,42,FALSE)</f>
        <v>-</v>
      </c>
      <c r="AW20" s="129" t="str">
        <f>VLOOKUP($B$9&amp;"-"&amp;$B20,Database!$1:$1048576,43,FALSE)</f>
        <v>-</v>
      </c>
      <c r="AX20" s="103"/>
      <c r="AY20" s="129" t="str">
        <f>VLOOKUP($B$9&amp;"-"&amp;$B20,Database!$1:$1048576,44,FALSE)</f>
        <v>-</v>
      </c>
      <c r="AZ20" s="129" t="str">
        <f>VLOOKUP($B$9&amp;"-"&amp;$B20,Database!$1:$1048576,45,FALSE)</f>
        <v>-</v>
      </c>
      <c r="BA20" s="129" t="str">
        <f>VLOOKUP($B$9&amp;"-"&amp;$B20,Database!$1:$1048576,46,FALSE)</f>
        <v>-</v>
      </c>
      <c r="BB20" s="129" t="str">
        <f>VLOOKUP($B$9&amp;"-"&amp;$B20,Database!$1:$1048576,47,FALSE)</f>
        <v>-</v>
      </c>
      <c r="BC20" s="129" t="str">
        <f>VLOOKUP($B$9&amp;"-"&amp;$B20,Database!$1:$1048576,48,FALSE)</f>
        <v>-</v>
      </c>
      <c r="BD20" s="129" t="str">
        <f>VLOOKUP($B$9&amp;"-"&amp;$B20,Database!$1:$1048576,49,FALSE)</f>
        <v>-</v>
      </c>
      <c r="BE20" s="103"/>
      <c r="BF20" s="129" t="str">
        <f>VLOOKUP($B$9&amp;"-"&amp;$B20,Database!$1:$1048576,50,FALSE)</f>
        <v>-</v>
      </c>
      <c r="BG20" s="129" t="str">
        <f>VLOOKUP($B$9&amp;"-"&amp;$B20,Database!$1:$1048576,51,FALSE)</f>
        <v>-</v>
      </c>
      <c r="BH20" s="129" t="str">
        <f>VLOOKUP($B$9&amp;"-"&amp;$B20,Database!$1:$1048576,52,FALSE)</f>
        <v>-</v>
      </c>
      <c r="BI20" s="129" t="str">
        <f>VLOOKUP($B$9&amp;"-"&amp;$B20,Database!$1:$1048576,53,FALSE)</f>
        <v>-</v>
      </c>
      <c r="BJ20" s="129" t="str">
        <f>VLOOKUP($B$9&amp;"-"&amp;$B20,Database!$1:$1048576,54,FALSE)</f>
        <v>-</v>
      </c>
      <c r="BK20" s="129" t="str">
        <f>VLOOKUP($B$9&amp;"-"&amp;$B20,Database!$1:$1048576,55,FALSE)</f>
        <v>-</v>
      </c>
    </row>
    <row r="21" spans="1:63" s="42" customFormat="1">
      <c r="A21" s="84"/>
      <c r="B21" s="124">
        <v>41791</v>
      </c>
      <c r="C21" s="85"/>
      <c r="D21" s="125">
        <f>VLOOKUP($B$9&amp;"-"&amp;$B21,Database!$1:$1048576,10,FALSE)</f>
        <v>101</v>
      </c>
      <c r="E21" s="126"/>
      <c r="F21" s="127">
        <f>VLOOKUP($B$9&amp;"-"&amp;$B21,Database!$1:$1048576,4,FALSE)</f>
        <v>20.891203703703702</v>
      </c>
      <c r="G21" s="127">
        <f>VLOOKUP($B$9&amp;"-"&amp;$B21,Database!$1:$1048576,5,FALSE)</f>
        <v>6.4814814814814801</v>
      </c>
      <c r="H21" s="127">
        <f>VLOOKUP($B$9&amp;"-"&amp;$B21,Database!$1:$1048576,6,FALSE)</f>
        <v>4.3981481481481506</v>
      </c>
      <c r="I21" s="127">
        <f>VLOOKUP($B$9&amp;"-"&amp;$B21,Database!$1:$1048576,7,FALSE)</f>
        <v>-25.077160493827162</v>
      </c>
      <c r="J21" s="127">
        <f>VLOOKUP($B$9&amp;"-"&amp;$B21,Database!$1:$1048576,8,FALSE)</f>
        <v>5.208333333333333</v>
      </c>
      <c r="K21" s="127">
        <f>VLOOKUP($B$9&amp;"-"&amp;$B21,Database!$1:$1048576,9,FALSE)</f>
        <v>3.4722222222222223</v>
      </c>
      <c r="L21" s="112"/>
      <c r="M21" s="128">
        <f>VLOOKUP($B$9&amp;"-"&amp;$B21,Database!$1:$1048576,12,FALSE)</f>
        <v>-21.701388888888889</v>
      </c>
      <c r="N21" s="128">
        <f>VLOOKUP($B$9&amp;"-"&amp;$B21,Database!$1:$1048576,13,FALSE)</f>
        <v>-31.944444444444443</v>
      </c>
      <c r="O21" s="128">
        <f>VLOOKUP($B$9&amp;"-"&amp;$B21,Database!$1:$1048576,14,FALSE)</f>
        <v>-9.2592592592592577</v>
      </c>
      <c r="P21" s="128">
        <f>VLOOKUP($B$9&amp;"-"&amp;$B21,Database!$1:$1048576,15,FALSE)</f>
        <v>-7.5617283950617287</v>
      </c>
      <c r="Q21" s="128">
        <f>VLOOKUP($B$9&amp;"-"&amp;$B21,Database!$1:$1048576,16,FALSE)</f>
        <v>23.456790123456788</v>
      </c>
      <c r="R21" s="128">
        <f>VLOOKUP($B$9&amp;"-"&amp;$B21,Database!$1:$1048576,17,FALSE)</f>
        <v>0</v>
      </c>
      <c r="S21" s="112"/>
      <c r="T21" s="128">
        <f>VLOOKUP($B$9&amp;"-"&amp;$B21,Database!$1:$1048576,18,FALSE)</f>
        <v>7.426697530864196</v>
      </c>
      <c r="U21" s="128">
        <f>VLOOKUP($B$9&amp;"-"&amp;$B21,Database!$1:$1048576,19,FALSE)</f>
        <v>-9.0277777777777786</v>
      </c>
      <c r="V21" s="128">
        <f>VLOOKUP($B$9&amp;"-"&amp;$B21,Database!$1:$1048576,20,FALSE)</f>
        <v>-1.7746913580246917</v>
      </c>
      <c r="W21" s="128">
        <f>VLOOKUP($B$9&amp;"-"&amp;$B21,Database!$1:$1048576,21,FALSE)</f>
        <v>-1.9290123456790123</v>
      </c>
      <c r="X21" s="128">
        <f>VLOOKUP($B$9&amp;"-"&amp;$B21,Database!$1:$1048576,22,FALSE)</f>
        <v>40.50925925925926</v>
      </c>
      <c r="Y21" s="128">
        <f>VLOOKUP($B$9&amp;"-"&amp;$B21,Database!$1:$1048576,23,FALSE)</f>
        <v>10.493827160493829</v>
      </c>
      <c r="Z21" s="112"/>
      <c r="AA21" s="128">
        <f>VLOOKUP($B$9&amp;"-"&amp;$B21,Database!$1:$1048576,24,FALSE)</f>
        <v>3.6734693877551026</v>
      </c>
      <c r="AB21" s="128">
        <f>VLOOKUP($B$9&amp;"-"&amp;$B21,Database!$1:$1048576,25,FALSE)</f>
        <v>3.2986111111111107</v>
      </c>
      <c r="AC21" s="107"/>
      <c r="AD21" s="129" t="str">
        <f>VLOOKUP($B$9&amp;"-"&amp;$B21,Database!$1:$1048576,26,FALSE)</f>
        <v>-</v>
      </c>
      <c r="AE21" s="129">
        <f>VLOOKUP($B$9&amp;"-"&amp;$B21,Database!$1:$1048576,27,FALSE)</f>
        <v>0.24615384615384617</v>
      </c>
      <c r="AF21" s="129">
        <f>VLOOKUP($B$9&amp;"-"&amp;$B21,Database!$1:$1048576,28,FALSE)</f>
        <v>0.24615384615384617</v>
      </c>
      <c r="AG21" s="129">
        <f>VLOOKUP($B$9&amp;"-"&amp;$B21,Database!$1:$1048576,29,FALSE)</f>
        <v>0.12307692307692308</v>
      </c>
      <c r="AH21" s="129">
        <f>VLOOKUP($B$9&amp;"-"&amp;$B21,Database!$1:$1048576,30,FALSE)</f>
        <v>0</v>
      </c>
      <c r="AI21" s="129">
        <f>VLOOKUP($B$9&amp;"-"&amp;$B21,Database!$1:$1048576,31,FALSE)</f>
        <v>0</v>
      </c>
      <c r="AJ21" s="103"/>
      <c r="AK21" s="129" t="str">
        <f>VLOOKUP($B$9&amp;"-"&amp;$B21,Database!$1:$1048576,32,FALSE)</f>
        <v>-</v>
      </c>
      <c r="AL21" s="129" t="str">
        <f>VLOOKUP($B$9&amp;"-"&amp;$B21,Database!$1:$1048576,33,FALSE)</f>
        <v>-</v>
      </c>
      <c r="AM21" s="129" t="str">
        <f>VLOOKUP($B$9&amp;"-"&amp;$B21,Database!$1:$1048576,34,FALSE)</f>
        <v>-</v>
      </c>
      <c r="AN21" s="129" t="str">
        <f>VLOOKUP($B$9&amp;"-"&amp;$B21,Database!$1:$1048576,35,FALSE)</f>
        <v>-</v>
      </c>
      <c r="AO21" s="129" t="str">
        <f>VLOOKUP($B$9&amp;"-"&amp;$B21,Database!$1:$1048576,36,FALSE)</f>
        <v>-</v>
      </c>
      <c r="AP21" s="129" t="str">
        <f>VLOOKUP($B$9&amp;"-"&amp;$B21,Database!$1:$1048576,37,FALSE)</f>
        <v>-</v>
      </c>
      <c r="AQ21" s="103"/>
      <c r="AR21" s="129" t="str">
        <f>VLOOKUP($B$9&amp;"-"&amp;$B21,Database!$1:$1048576,38,FALSE)</f>
        <v>-</v>
      </c>
      <c r="AS21" s="129" t="str">
        <f>VLOOKUP($B$9&amp;"-"&amp;$B21,Database!$1:$1048576,39,FALSE)</f>
        <v>-</v>
      </c>
      <c r="AT21" s="129" t="str">
        <f>VLOOKUP($B$9&amp;"-"&amp;$B21,Database!$1:$1048576,40,FALSE)</f>
        <v>-</v>
      </c>
      <c r="AU21" s="129" t="str">
        <f>VLOOKUP($B$9&amp;"-"&amp;$B21,Database!$1:$1048576,41,FALSE)</f>
        <v>-</v>
      </c>
      <c r="AV21" s="129" t="str">
        <f>VLOOKUP($B$9&amp;"-"&amp;$B21,Database!$1:$1048576,42,FALSE)</f>
        <v>-</v>
      </c>
      <c r="AW21" s="129" t="str">
        <f>VLOOKUP($B$9&amp;"-"&amp;$B21,Database!$1:$1048576,43,FALSE)</f>
        <v>-</v>
      </c>
      <c r="AX21" s="103"/>
      <c r="AY21" s="129" t="str">
        <f>VLOOKUP($B$9&amp;"-"&amp;$B21,Database!$1:$1048576,44,FALSE)</f>
        <v>-</v>
      </c>
      <c r="AZ21" s="129" t="str">
        <f>VLOOKUP($B$9&amp;"-"&amp;$B21,Database!$1:$1048576,45,FALSE)</f>
        <v>-</v>
      </c>
      <c r="BA21" s="129" t="str">
        <f>VLOOKUP($B$9&amp;"-"&amp;$B21,Database!$1:$1048576,46,FALSE)</f>
        <v>-</v>
      </c>
      <c r="BB21" s="129" t="str">
        <f>VLOOKUP($B$9&amp;"-"&amp;$B21,Database!$1:$1048576,47,FALSE)</f>
        <v>-</v>
      </c>
      <c r="BC21" s="129" t="str">
        <f>VLOOKUP($B$9&amp;"-"&amp;$B21,Database!$1:$1048576,48,FALSE)</f>
        <v>-</v>
      </c>
      <c r="BD21" s="129" t="str">
        <f>VLOOKUP($B$9&amp;"-"&amp;$B21,Database!$1:$1048576,49,FALSE)</f>
        <v>-</v>
      </c>
      <c r="BE21" s="103"/>
      <c r="BF21" s="129" t="str">
        <f>VLOOKUP($B$9&amp;"-"&amp;$B21,Database!$1:$1048576,50,FALSE)</f>
        <v>-</v>
      </c>
      <c r="BG21" s="129" t="str">
        <f>VLOOKUP($B$9&amp;"-"&amp;$B21,Database!$1:$1048576,51,FALSE)</f>
        <v>-</v>
      </c>
      <c r="BH21" s="129" t="str">
        <f>VLOOKUP($B$9&amp;"-"&amp;$B21,Database!$1:$1048576,52,FALSE)</f>
        <v>-</v>
      </c>
      <c r="BI21" s="129" t="str">
        <f>VLOOKUP($B$9&amp;"-"&amp;$B21,Database!$1:$1048576,53,FALSE)</f>
        <v>-</v>
      </c>
      <c r="BJ21" s="129" t="str">
        <f>VLOOKUP($B$9&amp;"-"&amp;$B21,Database!$1:$1048576,54,FALSE)</f>
        <v>-</v>
      </c>
      <c r="BK21" s="129" t="str">
        <f>VLOOKUP($B$9&amp;"-"&amp;$B21,Database!$1:$1048576,55,FALSE)</f>
        <v>-</v>
      </c>
    </row>
    <row r="22" spans="1:63" s="42" customFormat="1">
      <c r="A22" s="84"/>
      <c r="B22" s="124">
        <v>41883</v>
      </c>
      <c r="C22" s="85"/>
      <c r="D22" s="125">
        <f>VLOOKUP($B$9&amp;"-"&amp;$B22,Database!$1:$1048576,10,FALSE)</f>
        <v>127</v>
      </c>
      <c r="E22" s="126"/>
      <c r="F22" s="127">
        <f>VLOOKUP($B$9&amp;"-"&amp;$B22,Database!$1:$1048576,4,FALSE)</f>
        <v>43.749999999999993</v>
      </c>
      <c r="G22" s="127">
        <f>VLOOKUP($B$9&amp;"-"&amp;$B22,Database!$1:$1048576,5,FALSE)</f>
        <v>25.850340136054417</v>
      </c>
      <c r="H22" s="127">
        <f>VLOOKUP($B$9&amp;"-"&amp;$B22,Database!$1:$1048576,6,FALSE)</f>
        <v>12.244897959183671</v>
      </c>
      <c r="I22" s="127">
        <f>VLOOKUP($B$9&amp;"-"&amp;$B22,Database!$1:$1048576,7,FALSE)</f>
        <v>-1.6439909297052173</v>
      </c>
      <c r="J22" s="127">
        <f>VLOOKUP($B$9&amp;"-"&amp;$B22,Database!$1:$1048576,8,FALSE)</f>
        <v>6.8877551020408152</v>
      </c>
      <c r="K22" s="127">
        <f>VLOOKUP($B$9&amp;"-"&amp;$B22,Database!$1:$1048576,9,FALSE)</f>
        <v>5.895691609977324</v>
      </c>
      <c r="L22" s="112"/>
      <c r="M22" s="128">
        <f>VLOOKUP($B$9&amp;"-"&amp;$B22,Database!$1:$1048576,12,FALSE)</f>
        <v>13.732993197278912</v>
      </c>
      <c r="N22" s="128">
        <f>VLOOKUP($B$9&amp;"-"&amp;$B22,Database!$1:$1048576,13,FALSE)</f>
        <v>-12.117346938775508</v>
      </c>
      <c r="O22" s="128">
        <f>VLOOKUP($B$9&amp;"-"&amp;$B22,Database!$1:$1048576,14,FALSE)</f>
        <v>-4.6060090702947853</v>
      </c>
      <c r="P22" s="128">
        <f>VLOOKUP($B$9&amp;"-"&amp;$B22,Database!$1:$1048576,15,FALSE)</f>
        <v>0.7369614512471655</v>
      </c>
      <c r="Q22" s="128">
        <f>VLOOKUP($B$9&amp;"-"&amp;$B22,Database!$1:$1048576,16,FALSE)</f>
        <v>32.525510204081634</v>
      </c>
      <c r="R22" s="128">
        <f>VLOOKUP($B$9&amp;"-"&amp;$B22,Database!$1:$1048576,17,FALSE)</f>
        <v>3.4438775510204076</v>
      </c>
      <c r="S22" s="112"/>
      <c r="T22" s="128">
        <f>VLOOKUP($B$9&amp;"-"&amp;$B22,Database!$1:$1048576,18,FALSE)</f>
        <v>22.448979591836732</v>
      </c>
      <c r="U22" s="128">
        <f>VLOOKUP($B$9&amp;"-"&amp;$B22,Database!$1:$1048576,19,FALSE)</f>
        <v>-2.9053287981859417</v>
      </c>
      <c r="V22" s="128">
        <f>VLOOKUP($B$9&amp;"-"&amp;$B22,Database!$1:$1048576,20,FALSE)</f>
        <v>1.1904761904761905</v>
      </c>
      <c r="W22" s="128">
        <f>VLOOKUP($B$9&amp;"-"&amp;$B22,Database!$1:$1048576,21,FALSE)</f>
        <v>8.2908163265306136</v>
      </c>
      <c r="X22" s="128">
        <f>VLOOKUP($B$9&amp;"-"&amp;$B22,Database!$1:$1048576,22,FALSE)</f>
        <v>62.244897959183689</v>
      </c>
      <c r="Y22" s="128">
        <f>VLOOKUP($B$9&amp;"-"&amp;$B22,Database!$1:$1048576,23,FALSE)</f>
        <v>20.238095238095244</v>
      </c>
      <c r="Z22" s="112"/>
      <c r="AA22" s="128">
        <f>VLOOKUP($B$9&amp;"-"&amp;$B22,Database!$1:$1048576,24,FALSE)</f>
        <v>3.6579789666209415</v>
      </c>
      <c r="AB22" s="128">
        <f>VLOOKUP($B$9&amp;"-"&amp;$B22,Database!$1:$1048576,25,FALSE)</f>
        <v>6.640625</v>
      </c>
      <c r="AC22" s="107"/>
      <c r="AD22" s="129" t="str">
        <f>VLOOKUP($B$9&amp;"-"&amp;$B22,Database!$1:$1048576,26,FALSE)</f>
        <v>-</v>
      </c>
      <c r="AE22" s="129">
        <f>VLOOKUP($B$9&amp;"-"&amp;$B22,Database!$1:$1048576,27,FALSE)</f>
        <v>0.29577464788732394</v>
      </c>
      <c r="AF22" s="129">
        <f>VLOOKUP($B$9&amp;"-"&amp;$B22,Database!$1:$1048576,28,FALSE)</f>
        <v>0.15492957746478872</v>
      </c>
      <c r="AG22" s="129">
        <f>VLOOKUP($B$9&amp;"-"&amp;$B22,Database!$1:$1048576,29,FALSE)</f>
        <v>4.2253521126760563E-2</v>
      </c>
      <c r="AH22" s="129">
        <f>VLOOKUP($B$9&amp;"-"&amp;$B22,Database!$1:$1048576,30,FALSE)</f>
        <v>4.2253521126760563E-2</v>
      </c>
      <c r="AI22" s="129">
        <f>VLOOKUP($B$9&amp;"-"&amp;$B22,Database!$1:$1048576,31,FALSE)</f>
        <v>0</v>
      </c>
      <c r="AJ22" s="130"/>
      <c r="AK22" s="129" t="str">
        <f>VLOOKUP($B$9&amp;"-"&amp;$B22,Database!$1:$1048576,32,FALSE)</f>
        <v>-</v>
      </c>
      <c r="AL22" s="129">
        <f>VLOOKUP($B$9&amp;"-"&amp;$B22,Database!$1:$1048576,33,FALSE)</f>
        <v>0.18571428571428572</v>
      </c>
      <c r="AM22" s="129">
        <f>VLOOKUP($B$9&amp;"-"&amp;$B22,Database!$1:$1048576,34,FALSE)</f>
        <v>0.2</v>
      </c>
      <c r="AN22" s="129">
        <f>VLOOKUP($B$9&amp;"-"&amp;$B22,Database!$1:$1048576,35,FALSE)</f>
        <v>5.7142857142857141E-2</v>
      </c>
      <c r="AO22" s="129">
        <f>VLOOKUP($B$9&amp;"-"&amp;$B22,Database!$1:$1048576,36,FALSE)</f>
        <v>0</v>
      </c>
      <c r="AP22" s="129">
        <f>VLOOKUP($B$9&amp;"-"&amp;$B22,Database!$1:$1048576,37,FALSE)</f>
        <v>1.4285714285714285E-2</v>
      </c>
      <c r="AQ22" s="103"/>
      <c r="AR22" s="129" t="str">
        <f>VLOOKUP($B$9&amp;"-"&amp;$B22,Database!$1:$1048576,38,FALSE)</f>
        <v>-</v>
      </c>
      <c r="AS22" s="129">
        <f>VLOOKUP($B$9&amp;"-"&amp;$B22,Database!$1:$1048576,39,FALSE)</f>
        <v>0.17391304347826086</v>
      </c>
      <c r="AT22" s="129">
        <f>VLOOKUP($B$9&amp;"-"&amp;$B22,Database!$1:$1048576,40,FALSE)</f>
        <v>0.10144927536231885</v>
      </c>
      <c r="AU22" s="129">
        <f>VLOOKUP($B$9&amp;"-"&amp;$B22,Database!$1:$1048576,41,FALSE)</f>
        <v>1.4492753623188406E-2</v>
      </c>
      <c r="AV22" s="129">
        <f>VLOOKUP($B$9&amp;"-"&amp;$B22,Database!$1:$1048576,42,FALSE)</f>
        <v>1.4492753623188406E-2</v>
      </c>
      <c r="AW22" s="129">
        <f>VLOOKUP($B$9&amp;"-"&amp;$B22,Database!$1:$1048576,43,FALSE)</f>
        <v>0</v>
      </c>
      <c r="AX22" s="103"/>
      <c r="AY22" s="129" t="str">
        <f>VLOOKUP($B$9&amp;"-"&amp;$B22,Database!$1:$1048576,44,FALSE)</f>
        <v>-</v>
      </c>
      <c r="AZ22" s="129">
        <f>VLOOKUP($B$9&amp;"-"&amp;$B22,Database!$1:$1048576,45,FALSE)</f>
        <v>0.19117647058823528</v>
      </c>
      <c r="BA22" s="129">
        <f>VLOOKUP($B$9&amp;"-"&amp;$B22,Database!$1:$1048576,46,FALSE)</f>
        <v>0.11764705882352941</v>
      </c>
      <c r="BB22" s="129">
        <f>VLOOKUP($B$9&amp;"-"&amp;$B22,Database!$1:$1048576,47,FALSE)</f>
        <v>0</v>
      </c>
      <c r="BC22" s="129">
        <f>VLOOKUP($B$9&amp;"-"&amp;$B22,Database!$1:$1048576,48,FALSE)</f>
        <v>0</v>
      </c>
      <c r="BD22" s="129">
        <f>VLOOKUP($B$9&amp;"-"&amp;$B22,Database!$1:$1048576,49,FALSE)</f>
        <v>0</v>
      </c>
      <c r="BE22" s="130"/>
      <c r="BF22" s="129" t="str">
        <f>VLOOKUP($B$9&amp;"-"&amp;$B22,Database!$1:$1048576,50,FALSE)</f>
        <v>-</v>
      </c>
      <c r="BG22" s="129">
        <f>VLOOKUP($B$9&amp;"-"&amp;$B22,Database!$1:$1048576,51,FALSE)</f>
        <v>0.2537313432835821</v>
      </c>
      <c r="BH22" s="129">
        <f>VLOOKUP($B$9&amp;"-"&amp;$B22,Database!$1:$1048576,52,FALSE)</f>
        <v>5.9701492537313432E-2</v>
      </c>
      <c r="BI22" s="129">
        <f>VLOOKUP($B$9&amp;"-"&amp;$B22,Database!$1:$1048576,53,FALSE)</f>
        <v>5.9701492537313432E-2</v>
      </c>
      <c r="BJ22" s="129">
        <f>VLOOKUP($B$9&amp;"-"&amp;$B22,Database!$1:$1048576,54,FALSE)</f>
        <v>1.4925373134328358E-2</v>
      </c>
      <c r="BK22" s="129">
        <f>VLOOKUP($B$9&amp;"-"&amp;$B22,Database!$1:$1048576,55,FALSE)</f>
        <v>0</v>
      </c>
    </row>
    <row r="23" spans="1:63">
      <c r="A23" s="84"/>
      <c r="B23" s="124">
        <v>41974</v>
      </c>
      <c r="C23" s="84"/>
      <c r="D23" s="125">
        <f>VLOOKUP($B$9&amp;"-"&amp;$B23,Database!$1:$1048576,10,FALSE)</f>
        <v>111</v>
      </c>
      <c r="E23" s="84"/>
      <c r="F23" s="127">
        <f>VLOOKUP($B$9&amp;"-"&amp;$B23,Database!$1:$1048576,4,FALSE)</f>
        <v>31.064902331442973</v>
      </c>
      <c r="G23" s="127">
        <f>VLOOKUP($B$9&amp;"-"&amp;$B23,Database!$1:$1048576,5,FALSE)</f>
        <v>19.155639571518588</v>
      </c>
      <c r="H23" s="127">
        <f>VLOOKUP($B$9&amp;"-"&amp;$B23,Database!$1:$1048576,6,FALSE)</f>
        <v>-5.3770216341104815</v>
      </c>
      <c r="I23" s="127">
        <f>VLOOKUP($B$9&amp;"-"&amp;$B23,Database!$1:$1048576,7,FALSE)</f>
        <v>-23.671497584541061</v>
      </c>
      <c r="J23" s="127">
        <f>VLOOKUP($B$9&amp;"-"&amp;$B23,Database!$1:$1048576,8,FALSE)</f>
        <v>4.536862003780719</v>
      </c>
      <c r="K23" s="127">
        <f>VLOOKUP($B$9&amp;"-"&amp;$B23,Database!$1:$1048576,9,FALSE)</f>
        <v>1.7853392144507454</v>
      </c>
      <c r="L23" s="112"/>
      <c r="M23" s="128">
        <f>VLOOKUP($B$9&amp;"-"&amp;$B23,Database!$1:$1048576,12,FALSE)</f>
        <v>4.5158580130224735</v>
      </c>
      <c r="N23" s="128">
        <f>VLOOKUP($B$9&amp;"-"&amp;$B23,Database!$1:$1048576,13,FALSE)</f>
        <v>-22.579290065112374</v>
      </c>
      <c r="O23" s="128">
        <f>VLOOKUP($B$9&amp;"-"&amp;$B23,Database!$1:$1048576,14,FALSE)</f>
        <v>-11.78323881537492</v>
      </c>
      <c r="P23" s="128">
        <f>VLOOKUP($B$9&amp;"-"&amp;$B23,Database!$1:$1048576,15,FALSE)</f>
        <v>-7.561436672967865</v>
      </c>
      <c r="Q23" s="128">
        <f>VLOOKUP($B$9&amp;"-"&amp;$B23,Database!$1:$1048576,16,FALSE)</f>
        <v>28.670447385003158</v>
      </c>
      <c r="R23" s="128">
        <f>VLOOKUP($B$9&amp;"-"&amp;$B23,Database!$1:$1048576,17,FALSE)</f>
        <v>5.103969754253308</v>
      </c>
      <c r="S23" s="112"/>
      <c r="T23" s="128">
        <f>VLOOKUP($B$9&amp;"-"&amp;$B23,Database!$1:$1048576,18,FALSE)</f>
        <v>19.953791220331865</v>
      </c>
      <c r="U23" s="128">
        <f>VLOOKUP($B$9&amp;"-"&amp;$B23,Database!$1:$1048576,19,FALSE)</f>
        <v>-5.7130854862423863</v>
      </c>
      <c r="V23" s="128">
        <f>VLOOKUP($B$9&amp;"-"&amp;$B23,Database!$1:$1048576,20,FALSE)</f>
        <v>-1.8903591682419671</v>
      </c>
      <c r="W23" s="128">
        <f>VLOOKUP($B$9&amp;"-"&amp;$B23,Database!$1:$1048576,21,FALSE)</f>
        <v>6.30119722747322</v>
      </c>
      <c r="X23" s="128">
        <f>VLOOKUP($B$9&amp;"-"&amp;$B23,Database!$1:$1048576,22,FALSE)</f>
        <v>64.566267590842259</v>
      </c>
      <c r="Y23" s="128">
        <f>VLOOKUP($B$9&amp;"-"&amp;$B23,Database!$1:$1048576,23,FALSE)</f>
        <v>19.155639571518591</v>
      </c>
      <c r="Z23" s="112"/>
      <c r="AA23" s="128">
        <f>VLOOKUP($B$9&amp;"-"&amp;$B23,Database!$1:$1048576,24,FALSE)</f>
        <v>-0.32439446366782015</v>
      </c>
      <c r="AB23" s="128">
        <f>VLOOKUP($B$9&amp;"-"&amp;$B23,Database!$1:$1048576,25,FALSE)</f>
        <v>3.5123966942148757</v>
      </c>
      <c r="AC23" s="107"/>
      <c r="AD23" s="129">
        <f>VLOOKUP($B$9&amp;"-"&amp;$B23,Database!$1:$1048576,26,FALSE)</f>
        <v>4.4776119402985072E-2</v>
      </c>
      <c r="AE23" s="129">
        <f>VLOOKUP($B$9&amp;"-"&amp;$B23,Database!$1:$1048576,27,FALSE)</f>
        <v>0.17910447761194029</v>
      </c>
      <c r="AF23" s="129">
        <f>VLOOKUP($B$9&amp;"-"&amp;$B23,Database!$1:$1048576,28,FALSE)</f>
        <v>0.1044776119402985</v>
      </c>
      <c r="AG23" s="129">
        <f>VLOOKUP($B$9&amp;"-"&amp;$B23,Database!$1:$1048576,29,FALSE)</f>
        <v>7.4626865671641784E-2</v>
      </c>
      <c r="AH23" s="129">
        <f>VLOOKUP($B$9&amp;"-"&amp;$B23,Database!$1:$1048576,30,FALSE)</f>
        <v>2.9850746268656716E-2</v>
      </c>
      <c r="AI23" s="129">
        <f>VLOOKUP($B$9&amp;"-"&amp;$B23,Database!$1:$1048576,31,FALSE)</f>
        <v>1.4925373134328358E-2</v>
      </c>
      <c r="AJ23" s="130"/>
      <c r="AK23" s="129">
        <f>VLOOKUP($B$9&amp;"-"&amp;$B23,Database!$1:$1048576,32,FALSE)</f>
        <v>0.13043478260869565</v>
      </c>
      <c r="AL23" s="129">
        <f>VLOOKUP($B$9&amp;"-"&amp;$B23,Database!$1:$1048576,33,FALSE)</f>
        <v>0.13043478260869565</v>
      </c>
      <c r="AM23" s="129">
        <f>VLOOKUP($B$9&amp;"-"&amp;$B23,Database!$1:$1048576,34,FALSE)</f>
        <v>0.10144927536231885</v>
      </c>
      <c r="AN23" s="129">
        <f>VLOOKUP($B$9&amp;"-"&amp;$B23,Database!$1:$1048576,35,FALSE)</f>
        <v>4.3478260869565216E-2</v>
      </c>
      <c r="AO23" s="129">
        <f>VLOOKUP($B$9&amp;"-"&amp;$B23,Database!$1:$1048576,36,FALSE)</f>
        <v>1.4492753623188406E-2</v>
      </c>
      <c r="AP23" s="129">
        <f>VLOOKUP($B$9&amp;"-"&amp;$B23,Database!$1:$1048576,37,FALSE)</f>
        <v>1.4492753623188406E-2</v>
      </c>
      <c r="AQ23" s="103"/>
      <c r="AR23" s="129">
        <f>VLOOKUP($B$9&amp;"-"&amp;$B23,Database!$1:$1048576,38,FALSE)</f>
        <v>0.15151515151515152</v>
      </c>
      <c r="AS23" s="129">
        <f>VLOOKUP($B$9&amp;"-"&amp;$B23,Database!$1:$1048576,39,FALSE)</f>
        <v>0.12121212121212122</v>
      </c>
      <c r="AT23" s="129">
        <f>VLOOKUP($B$9&amp;"-"&amp;$B23,Database!$1:$1048576,40,FALSE)</f>
        <v>6.0606060606060608E-2</v>
      </c>
      <c r="AU23" s="129">
        <f>VLOOKUP($B$9&amp;"-"&amp;$B23,Database!$1:$1048576,41,FALSE)</f>
        <v>3.0303030303030304E-2</v>
      </c>
      <c r="AV23" s="129">
        <f>VLOOKUP($B$9&amp;"-"&amp;$B23,Database!$1:$1048576,42,FALSE)</f>
        <v>1.5151515151515152E-2</v>
      </c>
      <c r="AW23" s="129">
        <f>VLOOKUP($B$9&amp;"-"&amp;$B23,Database!$1:$1048576,43,FALSE)</f>
        <v>0</v>
      </c>
      <c r="AX23" s="103"/>
      <c r="AY23" s="129">
        <f>VLOOKUP($B$9&amp;"-"&amp;$B23,Database!$1:$1048576,44,FALSE)</f>
        <v>0.13846153846153847</v>
      </c>
      <c r="AZ23" s="129">
        <f>VLOOKUP($B$9&amp;"-"&amp;$B23,Database!$1:$1048576,45,FALSE)</f>
        <v>9.2307692307692313E-2</v>
      </c>
      <c r="BA23" s="129">
        <f>VLOOKUP($B$9&amp;"-"&amp;$B23,Database!$1:$1048576,46,FALSE)</f>
        <v>6.1538461538461542E-2</v>
      </c>
      <c r="BB23" s="129">
        <f>VLOOKUP($B$9&amp;"-"&amp;$B23,Database!$1:$1048576,47,FALSE)</f>
        <v>4.6153846153846156E-2</v>
      </c>
      <c r="BC23" s="129">
        <f>VLOOKUP($B$9&amp;"-"&amp;$B23,Database!$1:$1048576,48,FALSE)</f>
        <v>0</v>
      </c>
      <c r="BD23" s="129">
        <f>VLOOKUP($B$9&amp;"-"&amp;$B23,Database!$1:$1048576,49,FALSE)</f>
        <v>0</v>
      </c>
      <c r="BE23" s="130"/>
      <c r="BF23" s="129">
        <f>VLOOKUP($B$9&amp;"-"&amp;$B23,Database!$1:$1048576,50,FALSE)</f>
        <v>0.15384615384615385</v>
      </c>
      <c r="BG23" s="129">
        <f>VLOOKUP($B$9&amp;"-"&amp;$B23,Database!$1:$1048576,51,FALSE)</f>
        <v>9.2307692307692313E-2</v>
      </c>
      <c r="BH23" s="129">
        <f>VLOOKUP($B$9&amp;"-"&amp;$B23,Database!$1:$1048576,52,FALSE)</f>
        <v>7.6923076923076927E-2</v>
      </c>
      <c r="BI23" s="129">
        <f>VLOOKUP($B$9&amp;"-"&amp;$B23,Database!$1:$1048576,53,FALSE)</f>
        <v>1.5384615384615385E-2</v>
      </c>
      <c r="BJ23" s="129">
        <f>VLOOKUP($B$9&amp;"-"&amp;$B23,Database!$1:$1048576,54,FALSE)</f>
        <v>0</v>
      </c>
      <c r="BK23" s="129">
        <f>VLOOKUP($B$9&amp;"-"&amp;$B23,Database!$1:$1048576,55,FALSE)</f>
        <v>0</v>
      </c>
    </row>
    <row r="24" spans="1:63">
      <c r="A24" s="84"/>
      <c r="B24" s="124">
        <v>42064</v>
      </c>
      <c r="C24" s="84"/>
      <c r="D24" s="125">
        <f>VLOOKUP($B$9&amp;"-"&amp;$B24,Database!$1:$1048576,10,FALSE)</f>
        <v>119</v>
      </c>
      <c r="E24" s="84"/>
      <c r="F24" s="127">
        <f>VLOOKUP($B$9&amp;"-"&amp;$B24,Database!$1:$1048576,4,FALSE)</f>
        <v>38.272189349112423</v>
      </c>
      <c r="G24" s="127">
        <f>VLOOKUP($B$9&amp;"-"&amp;$B24,Database!$1:$1048576,5,FALSE)</f>
        <v>14.840236686390531</v>
      </c>
      <c r="H24" s="127">
        <f>VLOOKUP($B$9&amp;"-"&amp;$B24,Database!$1:$1048576,6,FALSE)</f>
        <v>-1.7041420118343198</v>
      </c>
      <c r="I24" s="127">
        <f>VLOOKUP($B$9&amp;"-"&amp;$B24,Database!$1:$1048576,7,FALSE)</f>
        <v>-1.7041420118343198</v>
      </c>
      <c r="J24" s="127">
        <f>VLOOKUP($B$9&amp;"-"&amp;$B24,Database!$1:$1048576,8,FALSE)</f>
        <v>-1.7159763313609466</v>
      </c>
      <c r="K24" s="127">
        <f>VLOOKUP($B$9&amp;"-"&amp;$B24,Database!$1:$1048576,9,FALSE)</f>
        <v>6.5088757396449708</v>
      </c>
      <c r="L24" s="112"/>
      <c r="M24" s="128">
        <f>VLOOKUP($B$9&amp;"-"&amp;$B24,Database!$1:$1048576,12,FALSE)</f>
        <v>21.893491124260358</v>
      </c>
      <c r="N24" s="128">
        <f>VLOOKUP($B$9&amp;"-"&amp;$B24,Database!$1:$1048576,13,FALSE)</f>
        <v>-8.8757396449704142</v>
      </c>
      <c r="O24" s="128">
        <f>VLOOKUP($B$9&amp;"-"&amp;$B24,Database!$1:$1048576,14,FALSE)</f>
        <v>-10.059171597633137</v>
      </c>
      <c r="P24" s="128">
        <f>VLOOKUP($B$9&amp;"-"&amp;$B24,Database!$1:$1048576,15,FALSE)</f>
        <v>-6.4615384615384617</v>
      </c>
      <c r="Q24" s="128">
        <f>VLOOKUP($B$9&amp;"-"&amp;$B24,Database!$1:$1048576,16,FALSE)</f>
        <v>25.751479289940821</v>
      </c>
      <c r="R24" s="128">
        <f>VLOOKUP($B$9&amp;"-"&amp;$B24,Database!$1:$1048576,17,FALSE)</f>
        <v>4.165680473372781</v>
      </c>
      <c r="S24" s="112"/>
      <c r="T24" s="128">
        <f>VLOOKUP($B$9&amp;"-"&amp;$B24,Database!$1:$1048576,18,FALSE)</f>
        <v>35.218934911242606</v>
      </c>
      <c r="U24" s="128">
        <f>VLOOKUP($B$9&amp;"-"&amp;$B24,Database!$1:$1048576,19,FALSE)</f>
        <v>0</v>
      </c>
      <c r="V24" s="128">
        <f>VLOOKUP($B$9&amp;"-"&amp;$B24,Database!$1:$1048576,20,FALSE)</f>
        <v>1.3727810650887573</v>
      </c>
      <c r="W24" s="128">
        <f>VLOOKUP($B$9&amp;"-"&amp;$B24,Database!$1:$1048576,21,FALSE)</f>
        <v>0</v>
      </c>
      <c r="X24" s="128">
        <f>VLOOKUP($B$9&amp;"-"&amp;$B24,Database!$1:$1048576,22,FALSE)</f>
        <v>47.550295857988168</v>
      </c>
      <c r="Y24" s="128">
        <f>VLOOKUP($B$9&amp;"-"&amp;$B24,Database!$1:$1048576,23,FALSE)</f>
        <v>13.633136094674558</v>
      </c>
      <c r="Z24" s="112"/>
      <c r="AA24" s="128">
        <f>VLOOKUP($B$9&amp;"-"&amp;$B24,Database!$1:$1048576,24,FALSE)</f>
        <v>-0.70546737213403876</v>
      </c>
      <c r="AB24" s="128">
        <f>VLOOKUP($B$9&amp;"-"&amp;$B24,Database!$1:$1048576,25,FALSE)</f>
        <v>3.023431594860166</v>
      </c>
      <c r="AC24" s="107"/>
      <c r="AD24" s="129">
        <f>VLOOKUP($B$9&amp;"-"&amp;$B24,Database!$1:$1048576,26,FALSE)</f>
        <v>6.5573770491803282E-2</v>
      </c>
      <c r="AE24" s="129">
        <f>VLOOKUP($B$9&amp;"-"&amp;$B24,Database!$1:$1048576,27,FALSE)</f>
        <v>0.24590163934426229</v>
      </c>
      <c r="AF24" s="129">
        <f>VLOOKUP($B$9&amp;"-"&amp;$B24,Database!$1:$1048576,28,FALSE)</f>
        <v>9.8360655737704916E-2</v>
      </c>
      <c r="AG24" s="129">
        <f>VLOOKUP($B$9&amp;"-"&amp;$B24,Database!$1:$1048576,29,FALSE)</f>
        <v>3.2786885245901641E-2</v>
      </c>
      <c r="AH24" s="129">
        <f>VLOOKUP($B$9&amp;"-"&amp;$B24,Database!$1:$1048576,30,FALSE)</f>
        <v>3.2786885245901641E-2</v>
      </c>
      <c r="AI24" s="129">
        <f>VLOOKUP($B$9&amp;"-"&amp;$B24,Database!$1:$1048576,31,FALSE)</f>
        <v>0</v>
      </c>
      <c r="AJ24" s="130"/>
      <c r="AK24" s="129">
        <f>VLOOKUP($B$9&amp;"-"&amp;$B24,Database!$1:$1048576,32,FALSE)</f>
        <v>0.16949152542372881</v>
      </c>
      <c r="AL24" s="129">
        <f>VLOOKUP($B$9&amp;"-"&amp;$B24,Database!$1:$1048576,33,FALSE)</f>
        <v>0.11864406779661017</v>
      </c>
      <c r="AM24" s="129">
        <f>VLOOKUP($B$9&amp;"-"&amp;$B24,Database!$1:$1048576,34,FALSE)</f>
        <v>8.4745762711864403E-2</v>
      </c>
      <c r="AN24" s="129">
        <f>VLOOKUP($B$9&amp;"-"&amp;$B24,Database!$1:$1048576,35,FALSE)</f>
        <v>5.0847457627118647E-2</v>
      </c>
      <c r="AO24" s="129">
        <f>VLOOKUP($B$9&amp;"-"&amp;$B24,Database!$1:$1048576,36,FALSE)</f>
        <v>0</v>
      </c>
      <c r="AP24" s="129">
        <f>VLOOKUP($B$9&amp;"-"&amp;$B24,Database!$1:$1048576,37,FALSE)</f>
        <v>0</v>
      </c>
      <c r="AQ24" s="103"/>
      <c r="AR24" s="129">
        <f>VLOOKUP($B$9&amp;"-"&amp;$B24,Database!$1:$1048576,38,FALSE)</f>
        <v>8.4745762711864403E-2</v>
      </c>
      <c r="AS24" s="129">
        <f>VLOOKUP($B$9&amp;"-"&amp;$B24,Database!$1:$1048576,39,FALSE)</f>
        <v>6.7796610169491525E-2</v>
      </c>
      <c r="AT24" s="129">
        <f>VLOOKUP($B$9&amp;"-"&amp;$B24,Database!$1:$1048576,40,FALSE)</f>
        <v>0.11864406779661017</v>
      </c>
      <c r="AU24" s="129">
        <f>VLOOKUP($B$9&amp;"-"&amp;$B24,Database!$1:$1048576,41,FALSE)</f>
        <v>0</v>
      </c>
      <c r="AV24" s="129">
        <f>VLOOKUP($B$9&amp;"-"&amp;$B24,Database!$1:$1048576,42,FALSE)</f>
        <v>1.6949152542372881E-2</v>
      </c>
      <c r="AW24" s="129">
        <f>VLOOKUP($B$9&amp;"-"&amp;$B24,Database!$1:$1048576,43,FALSE)</f>
        <v>0</v>
      </c>
      <c r="AX24" s="103"/>
      <c r="AY24" s="129">
        <f>VLOOKUP($B$9&amp;"-"&amp;$B24,Database!$1:$1048576,44,FALSE)</f>
        <v>0.10169491525423729</v>
      </c>
      <c r="AZ24" s="129">
        <f>VLOOKUP($B$9&amp;"-"&amp;$B24,Database!$1:$1048576,45,FALSE)</f>
        <v>0.11864406779661017</v>
      </c>
      <c r="BA24" s="129">
        <f>VLOOKUP($B$9&amp;"-"&amp;$B24,Database!$1:$1048576,46,FALSE)</f>
        <v>6.7796610169491525E-2</v>
      </c>
      <c r="BB24" s="129">
        <f>VLOOKUP($B$9&amp;"-"&amp;$B24,Database!$1:$1048576,47,FALSE)</f>
        <v>0</v>
      </c>
      <c r="BC24" s="129">
        <f>VLOOKUP($B$9&amp;"-"&amp;$B24,Database!$1:$1048576,48,FALSE)</f>
        <v>0</v>
      </c>
      <c r="BD24" s="129">
        <f>VLOOKUP($B$9&amp;"-"&amp;$B24,Database!$1:$1048576,49,FALSE)</f>
        <v>0</v>
      </c>
      <c r="BE24" s="130"/>
      <c r="BF24" s="129">
        <f>VLOOKUP($B$9&amp;"-"&amp;$B24,Database!$1:$1048576,50,FALSE)</f>
        <v>0.10344827586206896</v>
      </c>
      <c r="BG24" s="129">
        <f>VLOOKUP($B$9&amp;"-"&amp;$B24,Database!$1:$1048576,51,FALSE)</f>
        <v>5.1724137931034482E-2</v>
      </c>
      <c r="BH24" s="129">
        <f>VLOOKUP($B$9&amp;"-"&amp;$B24,Database!$1:$1048576,52,FALSE)</f>
        <v>8.6206896551724144E-2</v>
      </c>
      <c r="BI24" s="129">
        <f>VLOOKUP($B$9&amp;"-"&amp;$B24,Database!$1:$1048576,53,FALSE)</f>
        <v>1.7241379310344827E-2</v>
      </c>
      <c r="BJ24" s="129">
        <f>VLOOKUP($B$9&amp;"-"&amp;$B24,Database!$1:$1048576,54,FALSE)</f>
        <v>0</v>
      </c>
      <c r="BK24" s="129">
        <f>VLOOKUP($B$9&amp;"-"&amp;$B24,Database!$1:$1048576,55,FALSE)</f>
        <v>0</v>
      </c>
    </row>
    <row r="25" spans="1:63">
      <c r="A25" s="84"/>
      <c r="B25" s="124">
        <v>42156</v>
      </c>
      <c r="C25" s="84"/>
      <c r="D25" s="125">
        <f>VLOOKUP($B$9&amp;"-"&amp;$B25,Database!$1:$1048576,10,FALSE)</f>
        <v>131</v>
      </c>
      <c r="E25" s="84"/>
      <c r="F25" s="127">
        <f>VLOOKUP($B$9&amp;"-"&amp;$B25,Database!$1:$1048576,4,FALSE)</f>
        <v>41.555555555555557</v>
      </c>
      <c r="G25" s="127">
        <f>VLOOKUP($B$9&amp;"-"&amp;$B25,Database!$1:$1048576,5,FALSE)</f>
        <v>15.75</v>
      </c>
      <c r="H25" s="127">
        <f>VLOOKUP($B$9&amp;"-"&amp;$B25,Database!$1:$1048576,6,FALSE)</f>
        <v>8.2499999999999982</v>
      </c>
      <c r="I25" s="127">
        <f>VLOOKUP($B$9&amp;"-"&amp;$B25,Database!$1:$1048576,7,FALSE)</f>
        <v>11.333333333333336</v>
      </c>
      <c r="J25" s="127">
        <f>VLOOKUP($B$9&amp;"-"&amp;$B25,Database!$1:$1048576,8,FALSE)</f>
        <v>-0.88888888888888928</v>
      </c>
      <c r="K25" s="127">
        <f>VLOOKUP($B$9&amp;"-"&amp;$B25,Database!$1:$1048576,9,FALSE)</f>
        <v>8</v>
      </c>
      <c r="L25" s="112"/>
      <c r="M25" s="128">
        <f>VLOOKUP($B$9&amp;"-"&amp;$B25,Database!$1:$1048576,12,FALSE)</f>
        <v>26.194444444444443</v>
      </c>
      <c r="N25" s="128">
        <f>VLOOKUP($B$9&amp;"-"&amp;$B25,Database!$1:$1048576,13,FALSE)</f>
        <v>-11.666666666666666</v>
      </c>
      <c r="O25" s="128">
        <f>VLOOKUP($B$9&amp;"-"&amp;$B25,Database!$1:$1048576,14,FALSE)</f>
        <v>-5.1944444444444446</v>
      </c>
      <c r="P25" s="128">
        <f>VLOOKUP($B$9&amp;"-"&amp;$B25,Database!$1:$1048576,15,FALSE)</f>
        <v>-0.88888888888888884</v>
      </c>
      <c r="Q25" s="128">
        <f>VLOOKUP($B$9&amp;"-"&amp;$B25,Database!$1:$1048576,16,FALSE)</f>
        <v>40.083333333333329</v>
      </c>
      <c r="R25" s="128">
        <f>VLOOKUP($B$9&amp;"-"&amp;$B25,Database!$1:$1048576,17,FALSE)</f>
        <v>5.5555555555555562</v>
      </c>
      <c r="S25" s="112"/>
      <c r="T25" s="128">
        <f>VLOOKUP($B$9&amp;"-"&amp;$B25,Database!$1:$1048576,18,FALSE)</f>
        <v>34.666666666666671</v>
      </c>
      <c r="U25" s="128">
        <f>VLOOKUP($B$9&amp;"-"&amp;$B25,Database!$1:$1048576,19,FALSE)</f>
        <v>4.833333333333333</v>
      </c>
      <c r="V25" s="128">
        <f>VLOOKUP($B$9&amp;"-"&amp;$B25,Database!$1:$1048576,20,FALSE)</f>
        <v>4.166666666666667</v>
      </c>
      <c r="W25" s="128">
        <f>VLOOKUP($B$9&amp;"-"&amp;$B25,Database!$1:$1048576,21,FALSE)</f>
        <v>4.0833333333333339</v>
      </c>
      <c r="X25" s="128">
        <f>VLOOKUP($B$9&amp;"-"&amp;$B25,Database!$1:$1048576,22,FALSE)</f>
        <v>85.5</v>
      </c>
      <c r="Y25" s="128">
        <f>VLOOKUP($B$9&amp;"-"&amp;$B25,Database!$1:$1048576,23,FALSE)</f>
        <v>21.527777777777775</v>
      </c>
      <c r="Z25" s="112"/>
      <c r="AA25" s="128">
        <f>VLOOKUP($B$9&amp;"-"&amp;$B25,Database!$1:$1048576,24,FALSE)</f>
        <v>0.7134363852556479</v>
      </c>
      <c r="AB25" s="128">
        <f>VLOOKUP($B$9&amp;"-"&amp;$B25,Database!$1:$1048576,25,FALSE)</f>
        <v>2.288941736028538</v>
      </c>
      <c r="AC25" s="107"/>
      <c r="AD25" s="129">
        <f>VLOOKUP($B$9&amp;"-"&amp;$B25,Database!$1:$1048576,26,FALSE)</f>
        <v>0.15254237288135594</v>
      </c>
      <c r="AE25" s="129">
        <f>VLOOKUP($B$9&amp;"-"&amp;$B25,Database!$1:$1048576,27,FALSE)</f>
        <v>0.20338983050847459</v>
      </c>
      <c r="AF25" s="129">
        <f>VLOOKUP($B$9&amp;"-"&amp;$B25,Database!$1:$1048576,28,FALSE)</f>
        <v>0.15254237288135594</v>
      </c>
      <c r="AG25" s="129">
        <f>VLOOKUP($B$9&amp;"-"&amp;$B25,Database!$1:$1048576,29,FALSE)</f>
        <v>0</v>
      </c>
      <c r="AH25" s="129">
        <f>VLOOKUP($B$9&amp;"-"&amp;$B25,Database!$1:$1048576,30,FALSE)</f>
        <v>3.3898305084745763E-2</v>
      </c>
      <c r="AI25" s="129">
        <f>VLOOKUP($B$9&amp;"-"&amp;$B25,Database!$1:$1048576,31,FALSE)</f>
        <v>0</v>
      </c>
      <c r="AJ25" s="130"/>
      <c r="AK25" s="129">
        <f>VLOOKUP($B$9&amp;"-"&amp;$B25,Database!$1:$1048576,32,FALSE)</f>
        <v>0.20338983050847459</v>
      </c>
      <c r="AL25" s="129">
        <f>VLOOKUP($B$9&amp;"-"&amp;$B25,Database!$1:$1048576,33,FALSE)</f>
        <v>0.13559322033898305</v>
      </c>
      <c r="AM25" s="129">
        <f>VLOOKUP($B$9&amp;"-"&amp;$B25,Database!$1:$1048576,34,FALSE)</f>
        <v>3.3898305084745763E-2</v>
      </c>
      <c r="AN25" s="129">
        <f>VLOOKUP($B$9&amp;"-"&amp;$B25,Database!$1:$1048576,35,FALSE)</f>
        <v>3.3898305084745763E-2</v>
      </c>
      <c r="AO25" s="129">
        <f>VLOOKUP($B$9&amp;"-"&amp;$B25,Database!$1:$1048576,36,FALSE)</f>
        <v>0</v>
      </c>
      <c r="AP25" s="129">
        <f>VLOOKUP($B$9&amp;"-"&amp;$B25,Database!$1:$1048576,37,FALSE)</f>
        <v>0</v>
      </c>
      <c r="AQ25" s="103"/>
      <c r="AR25" s="129">
        <f>VLOOKUP($B$9&amp;"-"&amp;$B25,Database!$1:$1048576,38,FALSE)</f>
        <v>0.17241379310344829</v>
      </c>
      <c r="AS25" s="129">
        <f>VLOOKUP($B$9&amp;"-"&amp;$B25,Database!$1:$1048576,39,FALSE)</f>
        <v>0.10344827586206896</v>
      </c>
      <c r="AT25" s="129">
        <f>VLOOKUP($B$9&amp;"-"&amp;$B25,Database!$1:$1048576,40,FALSE)</f>
        <v>5.1724137931034482E-2</v>
      </c>
      <c r="AU25" s="129">
        <f>VLOOKUP($B$9&amp;"-"&amp;$B25,Database!$1:$1048576,41,FALSE)</f>
        <v>1.7241379310344827E-2</v>
      </c>
      <c r="AV25" s="129">
        <f>VLOOKUP($B$9&amp;"-"&amp;$B25,Database!$1:$1048576,42,FALSE)</f>
        <v>0</v>
      </c>
      <c r="AW25" s="129">
        <f>VLOOKUP($B$9&amp;"-"&amp;$B25,Database!$1:$1048576,43,FALSE)</f>
        <v>0</v>
      </c>
      <c r="AX25" s="103"/>
      <c r="AY25" s="129">
        <f>VLOOKUP($B$9&amp;"-"&amp;$B25,Database!$1:$1048576,44,FALSE)</f>
        <v>0.22807017543859648</v>
      </c>
      <c r="AZ25" s="129">
        <f>VLOOKUP($B$9&amp;"-"&amp;$B25,Database!$1:$1048576,45,FALSE)</f>
        <v>8.771929824561403E-2</v>
      </c>
      <c r="BA25" s="129">
        <f>VLOOKUP($B$9&amp;"-"&amp;$B25,Database!$1:$1048576,46,FALSE)</f>
        <v>1.7543859649122806E-2</v>
      </c>
      <c r="BB25" s="129">
        <f>VLOOKUP($B$9&amp;"-"&amp;$B25,Database!$1:$1048576,47,FALSE)</f>
        <v>1.7543859649122806E-2</v>
      </c>
      <c r="BC25" s="129">
        <f>VLOOKUP($B$9&amp;"-"&amp;$B25,Database!$1:$1048576,48,FALSE)</f>
        <v>0</v>
      </c>
      <c r="BD25" s="129">
        <f>VLOOKUP($B$9&amp;"-"&amp;$B25,Database!$1:$1048576,49,FALSE)</f>
        <v>0</v>
      </c>
      <c r="BE25" s="130"/>
      <c r="BF25" s="129">
        <f>VLOOKUP($B$9&amp;"-"&amp;$B25,Database!$1:$1048576,50,FALSE)</f>
        <v>0.10169491525423729</v>
      </c>
      <c r="BG25" s="129">
        <f>VLOOKUP($B$9&amp;"-"&amp;$B25,Database!$1:$1048576,51,FALSE)</f>
        <v>0.15254237288135594</v>
      </c>
      <c r="BH25" s="129">
        <f>VLOOKUP($B$9&amp;"-"&amp;$B25,Database!$1:$1048576,52,FALSE)</f>
        <v>5.0847457627118647E-2</v>
      </c>
      <c r="BI25" s="129">
        <f>VLOOKUP($B$9&amp;"-"&amp;$B25,Database!$1:$1048576,53,FALSE)</f>
        <v>0</v>
      </c>
      <c r="BJ25" s="129">
        <f>VLOOKUP($B$9&amp;"-"&amp;$B25,Database!$1:$1048576,54,FALSE)</f>
        <v>0</v>
      </c>
      <c r="BK25" s="129">
        <f>VLOOKUP($B$9&amp;"-"&amp;$B25,Database!$1:$1048576,55,FALSE)</f>
        <v>0</v>
      </c>
    </row>
    <row r="26" spans="1:63">
      <c r="A26" s="84"/>
      <c r="B26" s="124">
        <v>42248</v>
      </c>
      <c r="C26" s="84"/>
      <c r="D26" s="125">
        <f>VLOOKUP($B$9&amp;"-"&amp;$B26,Database!$1:$1048576,10,FALSE)</f>
        <v>135</v>
      </c>
      <c r="E26" s="84"/>
      <c r="F26" s="127">
        <f>VLOOKUP($B$9&amp;"-"&amp;$B26,Database!$1:$1048576,4,FALSE)</f>
        <v>59</v>
      </c>
      <c r="G26" s="127">
        <f>VLOOKUP($B$9&amp;"-"&amp;$B26,Database!$1:$1048576,5,FALSE)</f>
        <v>25.9</v>
      </c>
      <c r="H26" s="127">
        <f>VLOOKUP($B$9&amp;"-"&amp;$B26,Database!$1:$1048576,6,FALSE)</f>
        <v>1.3</v>
      </c>
      <c r="I26" s="127">
        <f>VLOOKUP($B$9&amp;"-"&amp;$B26,Database!$1:$1048576,7,FALSE)</f>
        <v>10.9</v>
      </c>
      <c r="J26" s="127">
        <f>VLOOKUP($B$9&amp;"-"&amp;$B26,Database!$1:$1048576,8,FALSE)</f>
        <v>4.7</v>
      </c>
      <c r="K26" s="127">
        <f>VLOOKUP($B$9&amp;"-"&amp;$B26,Database!$1:$1048576,9,FALSE)</f>
        <v>-1.7</v>
      </c>
      <c r="L26" s="112"/>
      <c r="M26" s="128">
        <f>VLOOKUP($B$9&amp;"-"&amp;$B26,Database!$1:$1048576,12,FALSE)</f>
        <v>21</v>
      </c>
      <c r="N26" s="128">
        <f>VLOOKUP($B$9&amp;"-"&amp;$B26,Database!$1:$1048576,13,FALSE)</f>
        <v>-7.1</v>
      </c>
      <c r="O26" s="128">
        <f>VLOOKUP($B$9&amp;"-"&amp;$B26,Database!$1:$1048576,14,FALSE)</f>
        <v>-6.7</v>
      </c>
      <c r="P26" s="128">
        <f>VLOOKUP($B$9&amp;"-"&amp;$B26,Database!$1:$1048576,15,FALSE)</f>
        <v>-2.7</v>
      </c>
      <c r="Q26" s="128">
        <f>VLOOKUP($B$9&amp;"-"&amp;$B26,Database!$1:$1048576,16,FALSE)</f>
        <v>47.9</v>
      </c>
      <c r="R26" s="128">
        <f>VLOOKUP($B$9&amp;"-"&amp;$B26,Database!$1:$1048576,17,FALSE)</f>
        <v>12.6</v>
      </c>
      <c r="S26" s="112"/>
      <c r="T26" s="128">
        <f>VLOOKUP($B$9&amp;"-"&amp;$B26,Database!$1:$1048576,18,FALSE)</f>
        <v>40.384615384615387</v>
      </c>
      <c r="U26" s="128">
        <f>VLOOKUP($B$9&amp;"-"&amp;$B26,Database!$1:$1048576,19,FALSE)</f>
        <v>-3.3530571992110456</v>
      </c>
      <c r="V26" s="128">
        <f>VLOOKUP($B$9&amp;"-"&amp;$B26,Database!$1:$1048576,20,FALSE)</f>
        <v>-1.775147928994083</v>
      </c>
      <c r="W26" s="128">
        <f>VLOOKUP($B$9&amp;"-"&amp;$B26,Database!$1:$1048576,21,FALSE)</f>
        <v>7.6923076923076925</v>
      </c>
      <c r="X26" s="128">
        <f>VLOOKUP($B$9&amp;"-"&amp;$B26,Database!$1:$1048576,22,FALSE)</f>
        <v>75.854700854700852</v>
      </c>
      <c r="Y26" s="128">
        <f>VLOOKUP($B$9&amp;"-"&amp;$B26,Database!$1:$1048576,23,FALSE)</f>
        <v>33.333333333333336</v>
      </c>
      <c r="Z26" s="112"/>
      <c r="AA26" s="128">
        <f>VLOOKUP($B$9&amp;"-"&amp;$B26,Database!$1:$1048576,24,FALSE)</f>
        <v>-0.3</v>
      </c>
      <c r="AB26" s="128">
        <f>VLOOKUP($B$9&amp;"-"&amp;$B26,Database!$1:$1048576,25,FALSE)</f>
        <v>2.4</v>
      </c>
      <c r="AC26" s="107"/>
      <c r="AD26" s="129">
        <f>VLOOKUP($B$9&amp;"-"&amp;$B26,Database!$1:$1048576,26,FALSE)</f>
        <v>0.05</v>
      </c>
      <c r="AE26" s="129">
        <f>VLOOKUP($B$9&amp;"-"&amp;$B26,Database!$1:$1048576,27,FALSE)</f>
        <v>0.16</v>
      </c>
      <c r="AF26" s="129">
        <f>VLOOKUP($B$9&amp;"-"&amp;$B26,Database!$1:$1048576,28,FALSE)</f>
        <v>7.0000000000000007E-2</v>
      </c>
      <c r="AG26" s="129">
        <f>VLOOKUP($B$9&amp;"-"&amp;$B26,Database!$1:$1048576,29,FALSE)</f>
        <v>0.01</v>
      </c>
      <c r="AH26" s="129">
        <f>VLOOKUP($B$9&amp;"-"&amp;$B26,Database!$1:$1048576,30,FALSE)</f>
        <v>0.01</v>
      </c>
      <c r="AI26" s="129">
        <f>VLOOKUP($B$9&amp;"-"&amp;$B26,Database!$1:$1048576,31,FALSE)</f>
        <v>0.01</v>
      </c>
      <c r="AJ26" s="130"/>
      <c r="AK26" s="129">
        <f>VLOOKUP($B$9&amp;"-"&amp;$B26,Database!$1:$1048576,32,FALSE)</f>
        <v>7.0000000000000007E-2</v>
      </c>
      <c r="AL26" s="129">
        <f>VLOOKUP($B$9&amp;"-"&amp;$B26,Database!$1:$1048576,33,FALSE)</f>
        <v>0.14000000000000001</v>
      </c>
      <c r="AM26" s="129">
        <f>VLOOKUP($B$9&amp;"-"&amp;$B26,Database!$1:$1048576,34,FALSE)</f>
        <v>0.04</v>
      </c>
      <c r="AN26" s="129">
        <f>VLOOKUP($B$9&amp;"-"&amp;$B26,Database!$1:$1048576,35,FALSE)</f>
        <v>0.04</v>
      </c>
      <c r="AO26" s="129">
        <f>VLOOKUP($B$9&amp;"-"&amp;$B26,Database!$1:$1048576,36,FALSE)</f>
        <v>0.01</v>
      </c>
      <c r="AP26" s="129">
        <f>VLOOKUP($B$9&amp;"-"&amp;$B26,Database!$1:$1048576,37,FALSE)</f>
        <v>0.01</v>
      </c>
      <c r="AQ26" s="103"/>
      <c r="AR26" s="129">
        <f>VLOOKUP($B$9&amp;"-"&amp;$B26,Database!$1:$1048576,38,FALSE)</f>
        <v>0.05</v>
      </c>
      <c r="AS26" s="129">
        <f>VLOOKUP($B$9&amp;"-"&amp;$B26,Database!$1:$1048576,39,FALSE)</f>
        <v>0.09</v>
      </c>
      <c r="AT26" s="129">
        <f>VLOOKUP($B$9&amp;"-"&amp;$B26,Database!$1:$1048576,40,FALSE)</f>
        <v>7.0000000000000007E-2</v>
      </c>
      <c r="AU26" s="129">
        <f>VLOOKUP($B$9&amp;"-"&amp;$B26,Database!$1:$1048576,41,FALSE)</f>
        <v>0</v>
      </c>
      <c r="AV26" s="129">
        <f>VLOOKUP($B$9&amp;"-"&amp;$B26,Database!$1:$1048576,42,FALSE)</f>
        <v>0</v>
      </c>
      <c r="AW26" s="129">
        <f>VLOOKUP($B$9&amp;"-"&amp;$B26,Database!$1:$1048576,43,FALSE)</f>
        <v>0.01</v>
      </c>
      <c r="AX26" s="103"/>
      <c r="AY26" s="129">
        <f>VLOOKUP($B$9&amp;"-"&amp;$B26,Database!$1:$1048576,44,FALSE)</f>
        <v>0.11</v>
      </c>
      <c r="AZ26" s="129">
        <f>VLOOKUP($B$9&amp;"-"&amp;$B26,Database!$1:$1048576,45,FALSE)</f>
        <v>0.09</v>
      </c>
      <c r="BA26" s="129">
        <f>VLOOKUP($B$9&amp;"-"&amp;$B26,Database!$1:$1048576,46,FALSE)</f>
        <v>0.01</v>
      </c>
      <c r="BB26" s="129">
        <f>VLOOKUP($B$9&amp;"-"&amp;$B26,Database!$1:$1048576,47,FALSE)</f>
        <v>0.01</v>
      </c>
      <c r="BC26" s="129">
        <f>VLOOKUP($B$9&amp;"-"&amp;$B26,Database!$1:$1048576,48,FALSE)</f>
        <v>0</v>
      </c>
      <c r="BD26" s="129">
        <f>VLOOKUP($B$9&amp;"-"&amp;$B26,Database!$1:$1048576,49,FALSE)</f>
        <v>0.01</v>
      </c>
      <c r="BE26" s="130"/>
      <c r="BF26" s="129">
        <f>VLOOKUP($B$9&amp;"-"&amp;$B26,Database!$1:$1048576,50,FALSE)</f>
        <v>0.03</v>
      </c>
      <c r="BG26" s="129">
        <f>VLOOKUP($B$9&amp;"-"&amp;$B26,Database!$1:$1048576,51,FALSE)</f>
        <v>0.09</v>
      </c>
      <c r="BH26" s="129">
        <f>VLOOKUP($B$9&amp;"-"&amp;$B26,Database!$1:$1048576,52,FALSE)</f>
        <v>0.04</v>
      </c>
      <c r="BI26" s="129">
        <f>VLOOKUP($B$9&amp;"-"&amp;$B26,Database!$1:$1048576,53,FALSE)</f>
        <v>0.03</v>
      </c>
      <c r="BJ26" s="129">
        <f>VLOOKUP($B$9&amp;"-"&amp;$B26,Database!$1:$1048576,54,FALSE)</f>
        <v>0</v>
      </c>
      <c r="BK26" s="129">
        <f>VLOOKUP($B$9&amp;"-"&amp;$B26,Database!$1:$1048576,55,FALSE)</f>
        <v>0.03</v>
      </c>
    </row>
    <row r="27" spans="1:63">
      <c r="A27" s="84"/>
      <c r="B27" s="124">
        <v>42339</v>
      </c>
      <c r="C27" s="84"/>
      <c r="D27" s="125">
        <f>VLOOKUP($B$9&amp;"-"&amp;$B27,Database!$1:$1048576,10,FALSE)</f>
        <v>131</v>
      </c>
      <c r="E27" s="84"/>
      <c r="F27" s="127">
        <f>VLOOKUP($B$9&amp;"-"&amp;$B27,Database!$1:$1048576,4,FALSE)</f>
        <v>48.6</v>
      </c>
      <c r="G27" s="127">
        <f>VLOOKUP($B$9&amp;"-"&amp;$B27,Database!$1:$1048576,5,FALSE)</f>
        <v>13.5</v>
      </c>
      <c r="H27" s="127">
        <f>VLOOKUP($B$9&amp;"-"&amp;$B27,Database!$1:$1048576,6,FALSE)</f>
        <v>7.9</v>
      </c>
      <c r="I27" s="127">
        <f>VLOOKUP($B$9&amp;"-"&amp;$B27,Database!$1:$1048576,7,FALSE)</f>
        <v>13</v>
      </c>
      <c r="J27" s="127">
        <f>VLOOKUP($B$9&amp;"-"&amp;$B27,Database!$1:$1048576,8,FALSE)</f>
        <v>23.8</v>
      </c>
      <c r="K27" s="127">
        <f>VLOOKUP($B$9&amp;"-"&amp;$B27,Database!$1:$1048576,9,FALSE)</f>
        <v>0</v>
      </c>
      <c r="L27" s="112"/>
      <c r="M27" s="128">
        <f>VLOOKUP($B$9&amp;"-"&amp;$B27,Database!$1:$1048576,12,FALSE)</f>
        <v>13.5</v>
      </c>
      <c r="N27" s="128">
        <f>VLOOKUP($B$9&amp;"-"&amp;$B27,Database!$1:$1048576,13,FALSE)</f>
        <v>-5.7</v>
      </c>
      <c r="O27" s="128">
        <f>VLOOKUP($B$9&amp;"-"&amp;$B27,Database!$1:$1048576,14,FALSE)</f>
        <v>-7.3</v>
      </c>
      <c r="P27" s="128">
        <f>VLOOKUP($B$9&amp;"-"&amp;$B27,Database!$1:$1048576,15,FALSE)</f>
        <v>2</v>
      </c>
      <c r="Q27" s="128">
        <f>VLOOKUP($B$9&amp;"-"&amp;$B27,Database!$1:$1048576,16,FALSE)</f>
        <v>37.9</v>
      </c>
      <c r="R27" s="128">
        <f>VLOOKUP($B$9&amp;"-"&amp;$B27,Database!$1:$1048576,17,FALSE)</f>
        <v>3.3</v>
      </c>
      <c r="S27" s="112"/>
      <c r="T27" s="128">
        <f>VLOOKUP($B$9&amp;"-"&amp;$B27,Database!$1:$1048576,18,FALSE)</f>
        <v>48.664554096876422</v>
      </c>
      <c r="U27" s="128">
        <f>VLOOKUP($B$9&amp;"-"&amp;$B27,Database!$1:$1048576,19,FALSE)</f>
        <v>6.3377093707559968</v>
      </c>
      <c r="V27" s="128">
        <f>VLOOKUP($B$9&amp;"-"&amp;$B27,Database!$1:$1048576,20,FALSE)</f>
        <v>1.5391579900407426</v>
      </c>
      <c r="W27" s="128">
        <f>VLOOKUP($B$9&amp;"-"&amp;$B27,Database!$1:$1048576,21,FALSE)</f>
        <v>7.2430964237211377</v>
      </c>
      <c r="X27" s="128">
        <f>VLOOKUP($B$9&amp;"-"&amp;$B27,Database!$1:$1048576,22,FALSE)</f>
        <v>74.241738343141705</v>
      </c>
      <c r="Y27" s="128">
        <f>VLOOKUP($B$9&amp;"-"&amp;$B27,Database!$1:$1048576,23,FALSE)</f>
        <v>14.712539610683567</v>
      </c>
      <c r="Z27" s="112"/>
      <c r="AA27" s="128">
        <f>VLOOKUP($B$9&amp;"-"&amp;$B27,Database!$1:$1048576,24,FALSE)</f>
        <v>1.275992438563327</v>
      </c>
      <c r="AB27" s="128">
        <f>VLOOKUP($B$9&amp;"-"&amp;$B27,Database!$1:$1048576,25,FALSE)</f>
        <v>1.5595463137996219</v>
      </c>
      <c r="AC27" s="107"/>
      <c r="AD27" s="129">
        <f>VLOOKUP($B$9&amp;"-"&amp;$B27,Database!$1:$1048576,26,FALSE)</f>
        <v>0.12</v>
      </c>
      <c r="AE27" s="129">
        <f>VLOOKUP($B$9&amp;"-"&amp;$B27,Database!$1:$1048576,27,FALSE)</f>
        <v>0.16</v>
      </c>
      <c r="AF27" s="129">
        <f>VLOOKUP($B$9&amp;"-"&amp;$B27,Database!$1:$1048576,28,FALSE)</f>
        <v>0.14000000000000001</v>
      </c>
      <c r="AG27" s="129">
        <f>VLOOKUP($B$9&amp;"-"&amp;$B27,Database!$1:$1048576,29,FALSE)</f>
        <v>0</v>
      </c>
      <c r="AH27" s="129">
        <f>VLOOKUP($B$9&amp;"-"&amp;$B27,Database!$1:$1048576,30,FALSE)</f>
        <v>0.02</v>
      </c>
      <c r="AI27" s="129">
        <f>VLOOKUP($B$9&amp;"-"&amp;$B27,Database!$1:$1048576,31,FALSE)</f>
        <v>0</v>
      </c>
      <c r="AJ27" s="130"/>
      <c r="AK27" s="129">
        <f>VLOOKUP($B$9&amp;"-"&amp;$B27,Database!$1:$1048576,32,FALSE)</f>
        <v>0.16</v>
      </c>
      <c r="AL27" s="129">
        <f>VLOOKUP($B$9&amp;"-"&amp;$B27,Database!$1:$1048576,33,FALSE)</f>
        <v>0.16</v>
      </c>
      <c r="AM27" s="129">
        <f>VLOOKUP($B$9&amp;"-"&amp;$B27,Database!$1:$1048576,34,FALSE)</f>
        <v>0.05</v>
      </c>
      <c r="AN27" s="129">
        <f>VLOOKUP($B$9&amp;"-"&amp;$B27,Database!$1:$1048576,35,FALSE)</f>
        <v>0.02</v>
      </c>
      <c r="AO27" s="129">
        <f>VLOOKUP($B$9&amp;"-"&amp;$B27,Database!$1:$1048576,36,FALSE)</f>
        <v>0</v>
      </c>
      <c r="AP27" s="129">
        <f>VLOOKUP($B$9&amp;"-"&amp;$B27,Database!$1:$1048576,37,FALSE)</f>
        <v>0</v>
      </c>
      <c r="AQ27" s="103"/>
      <c r="AR27" s="129">
        <f>VLOOKUP($B$9&amp;"-"&amp;$B27,Database!$1:$1048576,38,FALSE)</f>
        <v>0.16</v>
      </c>
      <c r="AS27" s="129">
        <f>VLOOKUP($B$9&amp;"-"&amp;$B27,Database!$1:$1048576,39,FALSE)</f>
        <v>0.04</v>
      </c>
      <c r="AT27" s="129">
        <f>VLOOKUP($B$9&amp;"-"&amp;$B27,Database!$1:$1048576,40,FALSE)</f>
        <v>0.04</v>
      </c>
      <c r="AU27" s="129">
        <f>VLOOKUP($B$9&amp;"-"&amp;$B27,Database!$1:$1048576,41,FALSE)</f>
        <v>0</v>
      </c>
      <c r="AV27" s="129">
        <f>VLOOKUP($B$9&amp;"-"&amp;$B27,Database!$1:$1048576,42,FALSE)</f>
        <v>0.02</v>
      </c>
      <c r="AW27" s="129">
        <f>VLOOKUP($B$9&amp;"-"&amp;$B27,Database!$1:$1048576,43,FALSE)</f>
        <v>0</v>
      </c>
      <c r="AX27" s="103"/>
      <c r="AY27" s="129">
        <f>VLOOKUP($B$9&amp;"-"&amp;$B27,Database!$1:$1048576,44,FALSE)</f>
        <v>0.19</v>
      </c>
      <c r="AZ27" s="129">
        <f>VLOOKUP($B$9&amp;"-"&amp;$B27,Database!$1:$1048576,45,FALSE)</f>
        <v>0.09</v>
      </c>
      <c r="BA27" s="129">
        <f>VLOOKUP($B$9&amp;"-"&amp;$B27,Database!$1:$1048576,46,FALSE)</f>
        <v>0.02</v>
      </c>
      <c r="BB27" s="129">
        <f>VLOOKUP($B$9&amp;"-"&amp;$B27,Database!$1:$1048576,47,FALSE)</f>
        <v>0</v>
      </c>
      <c r="BC27" s="129">
        <f>VLOOKUP($B$9&amp;"-"&amp;$B27,Database!$1:$1048576,48,FALSE)</f>
        <v>0.02</v>
      </c>
      <c r="BD27" s="129">
        <f>VLOOKUP($B$9&amp;"-"&amp;$B27,Database!$1:$1048576,49,FALSE)</f>
        <v>0</v>
      </c>
      <c r="BE27" s="130"/>
      <c r="BF27" s="129">
        <f>VLOOKUP($B$9&amp;"-"&amp;$B27,Database!$1:$1048576,50,FALSE)</f>
        <v>0.1</v>
      </c>
      <c r="BG27" s="129">
        <f>VLOOKUP($B$9&amp;"-"&amp;$B27,Database!$1:$1048576,51,FALSE)</f>
        <v>7.0000000000000007E-2</v>
      </c>
      <c r="BH27" s="129">
        <f>VLOOKUP($B$9&amp;"-"&amp;$B27,Database!$1:$1048576,52,FALSE)</f>
        <v>0.05</v>
      </c>
      <c r="BI27" s="129">
        <f>VLOOKUP($B$9&amp;"-"&amp;$B27,Database!$1:$1048576,53,FALSE)</f>
        <v>0</v>
      </c>
      <c r="BJ27" s="129">
        <f>VLOOKUP($B$9&amp;"-"&amp;$B27,Database!$1:$1048576,54,FALSE)</f>
        <v>0.02</v>
      </c>
      <c r="BK27" s="129">
        <f>VLOOKUP($B$9&amp;"-"&amp;$B27,Database!$1:$1048576,55,FALSE)</f>
        <v>0</v>
      </c>
    </row>
    <row r="28" spans="1:63">
      <c r="B28" s="124">
        <v>42430</v>
      </c>
      <c r="D28" s="125">
        <f>VLOOKUP($B$9&amp;"-"&amp;$B28,Database!$1:$1048576,10,FALSE)</f>
        <v>138.46153846153845</v>
      </c>
      <c r="E28" s="84"/>
      <c r="F28" s="127">
        <f>VLOOKUP($B$9&amp;"-"&amp;$B28,Database!$1:$1048576,4,FALSE)</f>
        <v>47.892011834319526</v>
      </c>
      <c r="G28" s="127">
        <f>VLOOKUP($B$9&amp;"-"&amp;$B28,Database!$1:$1048576,5,FALSE)</f>
        <v>21.301775147928996</v>
      </c>
      <c r="H28" s="127">
        <f>VLOOKUP($B$9&amp;"-"&amp;$B28,Database!$1:$1048576,6,FALSE)</f>
        <v>7.396449704142011</v>
      </c>
      <c r="I28" s="127">
        <f>VLOOKUP($B$9&amp;"-"&amp;$B28,Database!$1:$1048576,7,FALSE)</f>
        <v>10.650887573964498</v>
      </c>
      <c r="J28" s="127">
        <f>VLOOKUP($B$9&amp;"-"&amp;$B28,Database!$1:$1048576,8,FALSE)</f>
        <v>8.1360946745562135</v>
      </c>
      <c r="K28" s="127">
        <f>VLOOKUP($B$9&amp;"-"&amp;$B28,Database!$1:$1048576,9,FALSE)</f>
        <v>0</v>
      </c>
      <c r="L28" s="112"/>
      <c r="M28" s="128">
        <f>VLOOKUP($B$9&amp;"-"&amp;$B28,Database!$1:$1048576,12,FALSE)</f>
        <v>26.035502958579887</v>
      </c>
      <c r="N28" s="128">
        <f>VLOOKUP($B$9&amp;"-"&amp;$B28,Database!$1:$1048576,13,FALSE)</f>
        <v>0.70266272189349177</v>
      </c>
      <c r="O28" s="128">
        <f>VLOOKUP($B$9&amp;"-"&amp;$B28,Database!$1:$1048576,14,FALSE)</f>
        <v>0</v>
      </c>
      <c r="P28" s="128">
        <f>VLOOKUP($B$9&amp;"-"&amp;$B28,Database!$1:$1048576,15,FALSE)</f>
        <v>0</v>
      </c>
      <c r="Q28" s="128">
        <f>VLOOKUP($B$9&amp;"-"&amp;$B28,Database!$1:$1048576,16,FALSE)</f>
        <v>62.019230769230774</v>
      </c>
      <c r="R28" s="128">
        <f>VLOOKUP($B$9&amp;"-"&amp;$B28,Database!$1:$1048576,17,FALSE)</f>
        <v>10.539940828402367</v>
      </c>
      <c r="S28" s="112"/>
      <c r="T28" s="128">
        <f>VLOOKUP($B$9&amp;"-"&amp;$B28,Database!$1:$1048576,18,FALSE)</f>
        <v>39.127218934911234</v>
      </c>
      <c r="U28" s="128">
        <f>VLOOKUP($B$9&amp;"-"&amp;$B28,Database!$1:$1048576,19,FALSE)</f>
        <v>5.7322485207100584</v>
      </c>
      <c r="V28" s="128">
        <f>VLOOKUP($B$9&amp;"-"&amp;$B28,Database!$1:$1048576,20,FALSE)</f>
        <v>4.0680473372781067</v>
      </c>
      <c r="W28" s="128">
        <f>VLOOKUP($B$9&amp;"-"&amp;$B28,Database!$1:$1048576,21,FALSE)</f>
        <v>5.5473372781065091</v>
      </c>
      <c r="X28" s="128">
        <f>VLOOKUP($B$9&amp;"-"&amp;$B28,Database!$1:$1048576,22,FALSE)</f>
        <v>85.207100591715985</v>
      </c>
      <c r="Y28" s="128">
        <f>VLOOKUP($B$9&amp;"-"&amp;$B28,Database!$1:$1048576,23,FALSE)</f>
        <v>40.38461538461538</v>
      </c>
      <c r="Z28" s="112"/>
      <c r="AA28" s="128">
        <f>VLOOKUP($B$9&amp;"-"&amp;$B28,Database!$1:$1048576,24,FALSE)</f>
        <v>0</v>
      </c>
      <c r="AB28" s="128">
        <f>VLOOKUP($B$9&amp;"-"&amp;$B28,Database!$1:$1048576,25,FALSE)</f>
        <v>2.2189349112426036</v>
      </c>
      <c r="AC28" s="107"/>
      <c r="AD28" s="129">
        <f>VLOOKUP($B$9&amp;"-"&amp;$B28,Database!$1:$1048576,26,FALSE)</f>
        <v>0.14583333333333334</v>
      </c>
      <c r="AE28" s="129">
        <f>VLOOKUP($B$9&amp;"-"&amp;$B28,Database!$1:$1048576,27,FALSE)</f>
        <v>0.20833333333333334</v>
      </c>
      <c r="AF28" s="129">
        <f>VLOOKUP($B$9&amp;"-"&amp;$B28,Database!$1:$1048576,28,FALSE)</f>
        <v>8.3333333333333329E-2</v>
      </c>
      <c r="AG28" s="129">
        <f>VLOOKUP($B$9&amp;"-"&amp;$B28,Database!$1:$1048576,29,FALSE)</f>
        <v>4.1666666666666664E-2</v>
      </c>
      <c r="AH28" s="129">
        <f>VLOOKUP($B$9&amp;"-"&amp;$B28,Database!$1:$1048576,30,FALSE)</f>
        <v>0</v>
      </c>
      <c r="AI28" s="129">
        <f>VLOOKUP($B$9&amp;"-"&amp;$B28,Database!$1:$1048576,31,FALSE)</f>
        <v>0</v>
      </c>
      <c r="AJ28" s="130"/>
      <c r="AK28" s="129">
        <f>VLOOKUP($B$9&amp;"-"&amp;$B28,Database!$1:$1048576,32,FALSE)</f>
        <v>0.13043478260869565</v>
      </c>
      <c r="AL28" s="129">
        <f>VLOOKUP($B$9&amp;"-"&amp;$B28,Database!$1:$1048576,33,FALSE)</f>
        <v>0.15217391304347827</v>
      </c>
      <c r="AM28" s="129">
        <f>VLOOKUP($B$9&amp;"-"&amp;$B28,Database!$1:$1048576,34,FALSE)</f>
        <v>0.15217391304347827</v>
      </c>
      <c r="AN28" s="129">
        <f>VLOOKUP($B$9&amp;"-"&amp;$B28,Database!$1:$1048576,35,FALSE)</f>
        <v>6.5217391304347824E-2</v>
      </c>
      <c r="AO28" s="129">
        <f>VLOOKUP($B$9&amp;"-"&amp;$B28,Database!$1:$1048576,36,FALSE)</f>
        <v>2.1739130434782608E-2</v>
      </c>
      <c r="AP28" s="129">
        <f>VLOOKUP($B$9&amp;"-"&amp;$B28,Database!$1:$1048576,37,FALSE)</f>
        <v>0</v>
      </c>
      <c r="AQ28" s="103"/>
      <c r="AR28" s="129">
        <f>VLOOKUP($B$9&amp;"-"&amp;$B28,Database!$1:$1048576,38,FALSE)</f>
        <v>0.10869565217391304</v>
      </c>
      <c r="AS28" s="129">
        <f>VLOOKUP($B$9&amp;"-"&amp;$B28,Database!$1:$1048576,39,FALSE)</f>
        <v>6.5217391304347824E-2</v>
      </c>
      <c r="AT28" s="129">
        <f>VLOOKUP($B$9&amp;"-"&amp;$B28,Database!$1:$1048576,40,FALSE)</f>
        <v>6.5217391304347824E-2</v>
      </c>
      <c r="AU28" s="129">
        <f>VLOOKUP($B$9&amp;"-"&amp;$B28,Database!$1:$1048576,41,FALSE)</f>
        <v>2.1739130434782608E-2</v>
      </c>
      <c r="AV28" s="129">
        <f>VLOOKUP($B$9&amp;"-"&amp;$B28,Database!$1:$1048576,42,FALSE)</f>
        <v>0</v>
      </c>
      <c r="AW28" s="129">
        <f>VLOOKUP($B$9&amp;"-"&amp;$B28,Database!$1:$1048576,43,FALSE)</f>
        <v>0</v>
      </c>
      <c r="AX28" s="103"/>
      <c r="AY28" s="129">
        <f>VLOOKUP($B$9&amp;"-"&amp;$B28,Database!$1:$1048576,44,FALSE)</f>
        <v>0.2391304347826087</v>
      </c>
      <c r="AZ28" s="129">
        <f>VLOOKUP($B$9&amp;"-"&amp;$B28,Database!$1:$1048576,45,FALSE)</f>
        <v>2.1739130434782608E-2</v>
      </c>
      <c r="BA28" s="129">
        <f>VLOOKUP($B$9&amp;"-"&amp;$B28,Database!$1:$1048576,46,FALSE)</f>
        <v>8.6956521739130432E-2</v>
      </c>
      <c r="BB28" s="129">
        <f>VLOOKUP($B$9&amp;"-"&amp;$B28,Database!$1:$1048576,47,FALSE)</f>
        <v>2.1739130434782608E-2</v>
      </c>
      <c r="BC28" s="129">
        <f>VLOOKUP($B$9&amp;"-"&amp;$B28,Database!$1:$1048576,48,FALSE)</f>
        <v>0</v>
      </c>
      <c r="BD28" s="129">
        <f>VLOOKUP($B$9&amp;"-"&amp;$B28,Database!$1:$1048576,49,FALSE)</f>
        <v>0</v>
      </c>
      <c r="BE28" s="130"/>
      <c r="BF28" s="129">
        <f>VLOOKUP($B$9&amp;"-"&amp;$B28,Database!$1:$1048576,50,FALSE)</f>
        <v>0.13043478260869565</v>
      </c>
      <c r="BG28" s="129">
        <f>VLOOKUP($B$9&amp;"-"&amp;$B28,Database!$1:$1048576,51,FALSE)</f>
        <v>4.3478260869565216E-2</v>
      </c>
      <c r="BH28" s="129">
        <f>VLOOKUP($B$9&amp;"-"&amp;$B28,Database!$1:$1048576,52,FALSE)</f>
        <v>0.10869565217391304</v>
      </c>
      <c r="BI28" s="129">
        <f>VLOOKUP($B$9&amp;"-"&amp;$B28,Database!$1:$1048576,53,FALSE)</f>
        <v>2.1739130434782608E-2</v>
      </c>
      <c r="BJ28" s="129">
        <f>VLOOKUP($B$9&amp;"-"&amp;$B28,Database!$1:$1048576,54,FALSE)</f>
        <v>0</v>
      </c>
      <c r="BK28" s="129">
        <f>VLOOKUP($B$9&amp;"-"&amp;$B28,Database!$1:$1048576,55,FALSE)</f>
        <v>0</v>
      </c>
    </row>
    <row r="29" spans="1:63">
      <c r="B29" s="124">
        <v>42522</v>
      </c>
      <c r="D29" s="125">
        <f>VLOOKUP($B$9&amp;"-"&amp;$B29,Database!$1:$1048576,10,FALSE)</f>
        <v>132.5</v>
      </c>
      <c r="E29" s="84"/>
      <c r="F29" s="127">
        <f>VLOOKUP($B$9&amp;"-"&amp;$B29,Database!$1:$1048576,4,FALSE)</f>
        <v>44</v>
      </c>
      <c r="G29" s="127">
        <f>VLOOKUP($B$9&amp;"-"&amp;$B29,Database!$1:$1048576,5,FALSE)</f>
        <v>30.1</v>
      </c>
      <c r="H29" s="127">
        <f>VLOOKUP($B$9&amp;"-"&amp;$B29,Database!$1:$1048576,6,FALSE)</f>
        <v>0.8</v>
      </c>
      <c r="I29" s="127">
        <f>VLOOKUP($B$9&amp;"-"&amp;$B29,Database!$1:$1048576,7,FALSE)</f>
        <v>2.9</v>
      </c>
      <c r="J29" s="127">
        <f>VLOOKUP($B$9&amp;"-"&amp;$B29,Database!$1:$1048576,8,FALSE)</f>
        <v>-2.6</v>
      </c>
      <c r="K29" s="127">
        <f>VLOOKUP($B$9&amp;"-"&amp;$B29,Database!$1:$1048576,9,FALSE)</f>
        <v>-5.8</v>
      </c>
      <c r="L29" s="112"/>
      <c r="M29" s="128">
        <f>VLOOKUP($B$9&amp;"-"&amp;$B29,Database!$1:$1048576,12,FALSE)</f>
        <v>16.3</v>
      </c>
      <c r="N29" s="128">
        <f>VLOOKUP($B$9&amp;"-"&amp;$B29,Database!$1:$1048576,13,FALSE)</f>
        <v>3.8</v>
      </c>
      <c r="O29" s="128">
        <f>VLOOKUP($B$9&amp;"-"&amp;$B29,Database!$1:$1048576,14,FALSE)</f>
        <v>-1.9</v>
      </c>
      <c r="P29" s="128">
        <f>VLOOKUP($B$9&amp;"-"&amp;$B29,Database!$1:$1048576,15,FALSE)</f>
        <v>1.3</v>
      </c>
      <c r="Q29" s="128">
        <f>VLOOKUP($B$9&amp;"-"&amp;$B29,Database!$1:$1048576,16,FALSE)</f>
        <v>44.2</v>
      </c>
      <c r="R29" s="128">
        <f>VLOOKUP($B$9&amp;"-"&amp;$B29,Database!$1:$1048576,17,FALSE)</f>
        <v>10.4</v>
      </c>
      <c r="S29" s="112"/>
      <c r="T29" s="128">
        <f>VLOOKUP($B$9&amp;"-"&amp;$B29,Database!$1:$1048576,18,FALSE)</f>
        <v>45</v>
      </c>
      <c r="U29" s="128">
        <f>VLOOKUP($B$9&amp;"-"&amp;$B29,Database!$1:$1048576,19,FALSE)</f>
        <v>8.7499999999999982</v>
      </c>
      <c r="V29" s="128">
        <f>VLOOKUP($B$9&amp;"-"&amp;$B29,Database!$1:$1048576,20,FALSE)</f>
        <v>6.8888888888888875</v>
      </c>
      <c r="W29" s="128">
        <f>VLOOKUP($B$9&amp;"-"&amp;$B29,Database!$1:$1048576,21,FALSE)</f>
        <v>14.638888888888886</v>
      </c>
      <c r="X29" s="128">
        <f>VLOOKUP($B$9&amp;"-"&amp;$B29,Database!$1:$1048576,22,FALSE)</f>
        <v>71.805555555555543</v>
      </c>
      <c r="Y29" s="128">
        <f>VLOOKUP($B$9&amp;"-"&amp;$B29,Database!$1:$1048576,23,FALSE)</f>
        <v>33.222222222222221</v>
      </c>
      <c r="Z29" s="112"/>
      <c r="AA29" s="128">
        <f>VLOOKUP($B$9&amp;"-"&amp;$B29,Database!$1:$1048576,24,FALSE)</f>
        <v>0.91666666666666685</v>
      </c>
      <c r="AB29" s="128">
        <f>VLOOKUP($B$9&amp;"-"&amp;$B29,Database!$1:$1048576,25,FALSE)</f>
        <v>1.8672795173800631</v>
      </c>
      <c r="AC29" s="107"/>
      <c r="AD29" s="129">
        <f>VLOOKUP($B$9&amp;"-"&amp;$B29,Database!$1:$1048576,26,FALSE)</f>
        <v>5.1724137931034482E-2</v>
      </c>
      <c r="AE29" s="129">
        <f>VLOOKUP($B$9&amp;"-"&amp;$B29,Database!$1:$1048576,27,FALSE)</f>
        <v>8.6206896551724144E-2</v>
      </c>
      <c r="AF29" s="129">
        <f>VLOOKUP($B$9&amp;"-"&amp;$B29,Database!$1:$1048576,28,FALSE)</f>
        <v>6.8965517241379309E-2</v>
      </c>
      <c r="AG29" s="129">
        <f>VLOOKUP($B$9&amp;"-"&amp;$B29,Database!$1:$1048576,29,FALSE)</f>
        <v>8.6206896551724144E-2</v>
      </c>
      <c r="AH29" s="129">
        <f>VLOOKUP($B$9&amp;"-"&amp;$B29,Database!$1:$1048576,30,FALSE)</f>
        <v>3.4482758620689655E-2</v>
      </c>
      <c r="AI29" s="129">
        <f>VLOOKUP($B$9&amp;"-"&amp;$B29,Database!$1:$1048576,31,FALSE)</f>
        <v>0</v>
      </c>
      <c r="AJ29" s="130"/>
      <c r="AK29" s="129">
        <f>VLOOKUP($B$9&amp;"-"&amp;$B29,Database!$1:$1048576,32,FALSE)</f>
        <v>0.101694915254237</v>
      </c>
      <c r="AL29" s="129">
        <f>VLOOKUP($B$9&amp;"-"&amp;$B29,Database!$1:$1048576,33,FALSE)</f>
        <v>6.7796610169491525E-2</v>
      </c>
      <c r="AM29" s="129">
        <f>VLOOKUP($B$9&amp;"-"&amp;$B29,Database!$1:$1048576,34,FALSE)</f>
        <v>8.4745762711864403E-2</v>
      </c>
      <c r="AN29" s="129">
        <f>VLOOKUP($B$9&amp;"-"&amp;$B29,Database!$1:$1048576,35,FALSE)</f>
        <v>3.3898305084745763E-2</v>
      </c>
      <c r="AO29" s="129">
        <f>VLOOKUP($B$9&amp;"-"&amp;$B29,Database!$1:$1048576,36,FALSE)</f>
        <v>3.3898305084745797E-2</v>
      </c>
      <c r="AP29" s="129">
        <f>VLOOKUP($B$9&amp;"-"&amp;$B29,Database!$1:$1048576,37,FALSE)</f>
        <v>0</v>
      </c>
      <c r="AQ29" s="103"/>
      <c r="AR29" s="129">
        <f>VLOOKUP($B$9&amp;"-"&amp;$B29,Database!$1:$1048576,38,FALSE)</f>
        <v>3.4482758620689655E-2</v>
      </c>
      <c r="AS29" s="129">
        <f>VLOOKUP($B$9&amp;"-"&amp;$B29,Database!$1:$1048576,39,FALSE)</f>
        <v>8.6206896551724144E-2</v>
      </c>
      <c r="AT29" s="129">
        <f>VLOOKUP($B$9&amp;"-"&amp;$B29,Database!$1:$1048576,40,FALSE)</f>
        <v>6.8965517241379309E-2</v>
      </c>
      <c r="AU29" s="129">
        <f>VLOOKUP($B$9&amp;"-"&amp;$B29,Database!$1:$1048576,41,FALSE)</f>
        <v>1.7241379310344827E-2</v>
      </c>
      <c r="AV29" s="129">
        <f>VLOOKUP($B$9&amp;"-"&amp;$B29,Database!$1:$1048576,42,FALSE)</f>
        <v>0</v>
      </c>
      <c r="AW29" s="129">
        <f>VLOOKUP($B$9&amp;"-"&amp;$B29,Database!$1:$1048576,43,FALSE)</f>
        <v>0</v>
      </c>
      <c r="AX29" s="103"/>
      <c r="AY29" s="129">
        <f>VLOOKUP($B$9&amp;"-"&amp;$B29,Database!$1:$1048576,44,FALSE)</f>
        <v>5.1724137931034482E-2</v>
      </c>
      <c r="AZ29" s="129">
        <f>VLOOKUP($B$9&amp;"-"&amp;$B29,Database!$1:$1048576,45,FALSE)</f>
        <v>0.10344827586206896</v>
      </c>
      <c r="BA29" s="129">
        <f>VLOOKUP($B$9&amp;"-"&amp;$B29,Database!$1:$1048576,46,FALSE)</f>
        <v>6.8965517241379309E-2</v>
      </c>
      <c r="BB29" s="129">
        <f>VLOOKUP($B$9&amp;"-"&amp;$B29,Database!$1:$1048576,47,FALSE)</f>
        <v>1.7241379310344827E-2</v>
      </c>
      <c r="BC29" s="129">
        <f>VLOOKUP($B$9&amp;"-"&amp;$B29,Database!$1:$1048576,48,FALSE)</f>
        <v>0</v>
      </c>
      <c r="BD29" s="129">
        <f>VLOOKUP($B$9&amp;"-"&amp;$B29,Database!$1:$1048576,49,FALSE)</f>
        <v>0</v>
      </c>
      <c r="BE29" s="130"/>
      <c r="BF29" s="129">
        <f>VLOOKUP($B$9&amp;"-"&amp;$B29,Database!$1:$1048576,50,FALSE)</f>
        <v>1.7241379310344827E-2</v>
      </c>
      <c r="BG29" s="129">
        <f>VLOOKUP($B$9&amp;"-"&amp;$B29,Database!$1:$1048576,51,FALSE)</f>
        <v>6.8965517241379309E-2</v>
      </c>
      <c r="BH29" s="129">
        <f>VLOOKUP($B$9&amp;"-"&amp;$B29,Database!$1:$1048576,52,FALSE)</f>
        <v>8.6206896551724144E-2</v>
      </c>
      <c r="BI29" s="129">
        <f>VLOOKUP($B$9&amp;"-"&amp;$B29,Database!$1:$1048576,53,FALSE)</f>
        <v>1.7241379310344827E-2</v>
      </c>
      <c r="BJ29" s="129">
        <f>VLOOKUP($B$9&amp;"-"&amp;$B29,Database!$1:$1048576,54,FALSE)</f>
        <v>3.4482758620689655E-2</v>
      </c>
      <c r="BK29" s="129">
        <f>VLOOKUP($B$9&amp;"-"&amp;$B29,Database!$1:$1048576,55,FALSE)</f>
        <v>0</v>
      </c>
    </row>
    <row r="30" spans="1:63">
      <c r="B30" s="124">
        <v>42614</v>
      </c>
      <c r="D30" s="125">
        <f>VLOOKUP($B$9&amp;"-"&amp;$B30,Database!$1:$1048576,10,FALSE)</f>
        <v>142.32394366197184</v>
      </c>
      <c r="E30" s="84"/>
      <c r="F30" s="127">
        <f>VLOOKUP($B$9&amp;"-"&amp;$B30,Database!$1:$1048576,4,FALSE)</f>
        <v>49.275937314024986</v>
      </c>
      <c r="G30" s="127">
        <f>VLOOKUP($B$9&amp;"-"&amp;$B30,Database!$1:$1048576,5,FALSE)</f>
        <v>25.391787343780997</v>
      </c>
      <c r="H30" s="127">
        <f>VLOOKUP($B$9&amp;"-"&amp;$B30,Database!$1:$1048576,6,FALSE)</f>
        <v>7.9944455465185467</v>
      </c>
      <c r="I30" s="127">
        <f>VLOOKUP($B$9&amp;"-"&amp;$B30,Database!$1:$1048576,7,FALSE)</f>
        <v>19.81749652846657</v>
      </c>
      <c r="J30" s="127">
        <f>VLOOKUP($B$9&amp;"-"&amp;$B30,Database!$1:$1048576,8,FALSE)</f>
        <v>0.19837333862328874</v>
      </c>
      <c r="K30" s="127">
        <f>VLOOKUP($B$9&amp;"-"&amp;$B30,Database!$1:$1048576,9,FALSE)</f>
        <v>-1.0315413608411026</v>
      </c>
      <c r="L30" s="112"/>
      <c r="M30" s="128">
        <f>VLOOKUP($B$9&amp;"-"&amp;$B30,Database!$1:$1048576,12,FALSE)</f>
        <v>21.444157905177544</v>
      </c>
      <c r="N30" s="128">
        <f>VLOOKUP($B$9&amp;"-"&amp;$B30,Database!$1:$1048576,13,FALSE)</f>
        <v>9.9980162666137655</v>
      </c>
      <c r="O30" s="128">
        <f>VLOOKUP($B$9&amp;"-"&amp;$B30,Database!$1:$1048576,14,FALSE)</f>
        <v>5.9512001586986711</v>
      </c>
      <c r="P30" s="128">
        <f>VLOOKUP($B$9&amp;"-"&amp;$B30,Database!$1:$1048576,15,FALSE)</f>
        <v>4.3642134497123592</v>
      </c>
      <c r="Q30" s="128">
        <f>VLOOKUP($B$9&amp;"-"&amp;$B30,Database!$1:$1048576,16,FALSE)</f>
        <v>45.685379884943458</v>
      </c>
      <c r="R30" s="128">
        <f>VLOOKUP($B$9&amp;"-"&amp;$B30,Database!$1:$1048576,17,FALSE)</f>
        <v>18.885141836937116</v>
      </c>
      <c r="S30" s="112"/>
      <c r="T30" s="128">
        <f>VLOOKUP($B$9&amp;"-"&amp;$B30,Database!$1:$1048576,18,FALSE)</f>
        <v>47.133505256893471</v>
      </c>
      <c r="U30" s="128">
        <f>VLOOKUP($B$9&amp;"-"&amp;$B30,Database!$1:$1048576,19,FALSE)</f>
        <v>15.77068042055148</v>
      </c>
      <c r="V30" s="128">
        <f>VLOOKUP($B$9&amp;"-"&amp;$B30,Database!$1:$1048576,20,FALSE)</f>
        <v>5.7131521523507232</v>
      </c>
      <c r="W30" s="128">
        <f>VLOOKUP($B$9&amp;"-"&amp;$B30,Database!$1:$1048576,21,FALSE)</f>
        <v>8.2523308867288243</v>
      </c>
      <c r="X30" s="128">
        <f>VLOOKUP($B$9&amp;"-"&amp;$B30,Database!$1:$1048576,22,FALSE)</f>
        <v>74.985121999603251</v>
      </c>
      <c r="Y30" s="128">
        <f>VLOOKUP($B$9&amp;"-"&amp;$B30,Database!$1:$1048576,23,FALSE)</f>
        <v>47.450902598690746</v>
      </c>
      <c r="Z30" s="112"/>
      <c r="AA30" s="128">
        <f>VLOOKUP($B$9&amp;"-"&amp;$B30,Database!$1:$1048576,24,FALSE)</f>
        <v>1.3265306122448979</v>
      </c>
      <c r="AB30" s="128">
        <f>VLOOKUP($B$9&amp;"-"&amp;$B30,Database!$1:$1048576,25,FALSE)</f>
        <v>2.1428571428571432</v>
      </c>
      <c r="AC30" s="107"/>
      <c r="AD30" s="129">
        <f>VLOOKUP($B$9&amp;"-"&amp;$B30,Database!$1:$1048576,26,FALSE)</f>
        <v>7.1428571428571425E-2</v>
      </c>
      <c r="AE30" s="129">
        <f>VLOOKUP($B$9&amp;"-"&amp;$B30,Database!$1:$1048576,27,FALSE)</f>
        <v>0.14285714285714285</v>
      </c>
      <c r="AF30" s="129">
        <f>VLOOKUP($B$9&amp;"-"&amp;$B30,Database!$1:$1048576,28,FALSE)</f>
        <v>0.12857142857142856</v>
      </c>
      <c r="AG30" s="129">
        <f>VLOOKUP($B$9&amp;"-"&amp;$B30,Database!$1:$1048576,29,FALSE)</f>
        <v>0</v>
      </c>
      <c r="AH30" s="129">
        <f>VLOOKUP($B$9&amp;"-"&amp;$B30,Database!$1:$1048576,30,FALSE)</f>
        <v>7.1428571428571425E-2</v>
      </c>
      <c r="AI30" s="129">
        <f>VLOOKUP($B$9&amp;"-"&amp;$B30,Database!$1:$1048576,31,FALSE)</f>
        <v>0</v>
      </c>
      <c r="AJ30" s="130"/>
      <c r="AK30" s="129">
        <f>VLOOKUP($B$9&amp;"-"&amp;$B30,Database!$1:$1048576,32,FALSE)</f>
        <v>0.10144927536231885</v>
      </c>
      <c r="AL30" s="129">
        <f>VLOOKUP($B$9&amp;"-"&amp;$B30,Database!$1:$1048576,33,FALSE)</f>
        <v>8.6956521739130432E-2</v>
      </c>
      <c r="AM30" s="129">
        <f>VLOOKUP($B$9&amp;"-"&amp;$B30,Database!$1:$1048576,34,FALSE)</f>
        <v>0.13043478260869565</v>
      </c>
      <c r="AN30" s="129">
        <f>VLOOKUP($B$9&amp;"-"&amp;$B30,Database!$1:$1048576,35,FALSE)</f>
        <v>8.6956521739130432E-2</v>
      </c>
      <c r="AO30" s="129">
        <f>VLOOKUP($B$9&amp;"-"&amp;$B30,Database!$1:$1048576,36,FALSE)</f>
        <v>1.4492753623188406E-2</v>
      </c>
      <c r="AP30" s="129">
        <f>VLOOKUP($B$9&amp;"-"&amp;$B30,Database!$1:$1048576,37,FALSE)</f>
        <v>0</v>
      </c>
      <c r="AQ30" s="103"/>
      <c r="AR30" s="129">
        <f>VLOOKUP($B$9&amp;"-"&amp;$B30,Database!$1:$1048576,38,FALSE)</f>
        <v>4.4776119402985072E-2</v>
      </c>
      <c r="AS30" s="129">
        <f>VLOOKUP($B$9&amp;"-"&amp;$B30,Database!$1:$1048576,39,FALSE)</f>
        <v>7.4626865671641784E-2</v>
      </c>
      <c r="AT30" s="129">
        <f>VLOOKUP($B$9&amp;"-"&amp;$B30,Database!$1:$1048576,40,FALSE)</f>
        <v>4.4776119402985072E-2</v>
      </c>
      <c r="AU30" s="129">
        <f>VLOOKUP($B$9&amp;"-"&amp;$B30,Database!$1:$1048576,41,FALSE)</f>
        <v>7.4626865671641784E-2</v>
      </c>
      <c r="AV30" s="129">
        <f>VLOOKUP($B$9&amp;"-"&amp;$B30,Database!$1:$1048576,42,FALSE)</f>
        <v>1.4925373134328358E-2</v>
      </c>
      <c r="AW30" s="129">
        <f>VLOOKUP($B$9&amp;"-"&amp;$B30,Database!$1:$1048576,43,FALSE)</f>
        <v>0</v>
      </c>
      <c r="AX30" s="103"/>
      <c r="AY30" s="129">
        <f>VLOOKUP($B$9&amp;"-"&amp;$B30,Database!$1:$1048576,44,FALSE)</f>
        <v>5.7971014492753624E-2</v>
      </c>
      <c r="AZ30" s="129">
        <f>VLOOKUP($B$9&amp;"-"&amp;$B30,Database!$1:$1048576,45,FALSE)</f>
        <v>0.13043478260869565</v>
      </c>
      <c r="BA30" s="129">
        <f>VLOOKUP($B$9&amp;"-"&amp;$B30,Database!$1:$1048576,46,FALSE)</f>
        <v>8.6956521739130432E-2</v>
      </c>
      <c r="BB30" s="129">
        <f>VLOOKUP($B$9&amp;"-"&amp;$B30,Database!$1:$1048576,47,FALSE)</f>
        <v>0</v>
      </c>
      <c r="BC30" s="129">
        <f>VLOOKUP($B$9&amp;"-"&amp;$B30,Database!$1:$1048576,48,FALSE)</f>
        <v>1.4492753623188406E-2</v>
      </c>
      <c r="BD30" s="129">
        <f>VLOOKUP($B$9&amp;"-"&amp;$B30,Database!$1:$1048576,49,FALSE)</f>
        <v>0</v>
      </c>
      <c r="BE30" s="130"/>
      <c r="BF30" s="129">
        <f>VLOOKUP($B$9&amp;"-"&amp;$B30,Database!$1:$1048576,50,FALSE)</f>
        <v>8.6956521739130432E-2</v>
      </c>
      <c r="BG30" s="129">
        <f>VLOOKUP($B$9&amp;"-"&amp;$B30,Database!$1:$1048576,51,FALSE)</f>
        <v>7.2463768115942032E-2</v>
      </c>
      <c r="BH30" s="129">
        <f>VLOOKUP($B$9&amp;"-"&amp;$B30,Database!$1:$1048576,52,FALSE)</f>
        <v>5.7971014492753624E-2</v>
      </c>
      <c r="BI30" s="129">
        <f>VLOOKUP($B$9&amp;"-"&amp;$B30,Database!$1:$1048576,53,FALSE)</f>
        <v>5.7971014492753624E-2</v>
      </c>
      <c r="BJ30" s="129">
        <f>VLOOKUP($B$9&amp;"-"&amp;$B30,Database!$1:$1048576,54,FALSE)</f>
        <v>1.4492753623188406E-2</v>
      </c>
      <c r="BK30" s="129">
        <f>VLOOKUP($B$9&amp;"-"&amp;$B30,Database!$1:$1048576,55,FALSE)</f>
        <v>0</v>
      </c>
    </row>
    <row r="31" spans="1:63">
      <c r="B31" s="124">
        <v>42705</v>
      </c>
      <c r="D31" s="125">
        <f>VLOOKUP($B$9&amp;"-"&amp;$B31,Database!$1:$1048576,10,FALSE)</f>
        <v>141.59836065573771</v>
      </c>
      <c r="E31" s="84"/>
      <c r="F31" s="127">
        <f>VLOOKUP($B$9&amp;"-"&amp;$B31,Database!$1:$1048576,4,FALSE)</f>
        <v>56.436441816715934</v>
      </c>
      <c r="G31" s="127">
        <f>VLOOKUP($B$9&amp;"-"&amp;$B31,Database!$1:$1048576,5,FALSE)</f>
        <v>27.411986025262024</v>
      </c>
      <c r="H31" s="127">
        <f>VLOOKUP($B$9&amp;"-"&amp;$B31,Database!$1:$1048576,6,FALSE)</f>
        <v>8.3848427841977955</v>
      </c>
      <c r="I31" s="127">
        <f>VLOOKUP($B$9&amp;"-"&amp;$B31,Database!$1:$1048576,7,FALSE)</f>
        <v>17.73716742811072</v>
      </c>
      <c r="J31" s="127">
        <f>VLOOKUP($B$9&amp;"-"&amp;$B31,Database!$1:$1048576,8,FALSE)</f>
        <v>8.7073367374361723</v>
      </c>
      <c r="K31" s="127">
        <f>VLOOKUP($B$9&amp;"-"&amp;$B31,Database!$1:$1048576,9,FALSE)</f>
        <v>-2.1499596882558447</v>
      </c>
      <c r="L31" s="112"/>
      <c r="M31" s="128">
        <f>VLOOKUP($B$9&amp;"-"&amp;$B31,Database!$1:$1048576,12,FALSE)</f>
        <v>25.342649825315782</v>
      </c>
      <c r="N31" s="128">
        <f>VLOOKUP($B$9&amp;"-"&amp;$B31,Database!$1:$1048576,13,FALSE)</f>
        <v>5.1599032518140282</v>
      </c>
      <c r="O31" s="128">
        <f>VLOOKUP($B$9&amp;"-"&amp;$B31,Database!$1:$1048576,14,FALSE)</f>
        <v>0</v>
      </c>
      <c r="P31" s="128">
        <f>VLOOKUP($B$9&amp;"-"&amp;$B31,Database!$1:$1048576,15,FALSE)</f>
        <v>3.5474334856221446</v>
      </c>
      <c r="Q31" s="128">
        <f>VLOOKUP($B$9&amp;"-"&amp;$B31,Database!$1:$1048576,16,FALSE)</f>
        <v>40.849234076861066</v>
      </c>
      <c r="R31" s="128">
        <f>VLOOKUP($B$9&amp;"-"&amp;$B31,Database!$1:$1048576,17,FALSE)</f>
        <v>14.189733942488578</v>
      </c>
      <c r="S31" s="112"/>
      <c r="T31" s="128">
        <f>VLOOKUP($B$9&amp;"-"&amp;$B31,Database!$1:$1048576,18,FALSE)</f>
        <v>45.821015855952702</v>
      </c>
      <c r="U31" s="128">
        <f>VLOOKUP($B$9&amp;"-"&amp;$B31,Database!$1:$1048576,19,FALSE)</f>
        <v>11.529158828271969</v>
      </c>
      <c r="V31" s="128">
        <f>VLOOKUP($B$9&amp;"-"&amp;$B31,Database!$1:$1048576,20,FALSE)</f>
        <v>0.61811341037355516</v>
      </c>
      <c r="W31" s="128">
        <f>VLOOKUP($B$9&amp;"-"&amp;$B31,Database!$1:$1048576,21,FALSE)</f>
        <v>1.7199677506046751</v>
      </c>
      <c r="X31" s="128">
        <f>VLOOKUP($B$9&amp;"-"&amp;$B31,Database!$1:$1048576,22,FALSE)</f>
        <v>53.990862671324919</v>
      </c>
      <c r="Y31" s="128">
        <f>VLOOKUP($B$9&amp;"-"&amp;$B31,Database!$1:$1048576,23,FALSE)</f>
        <v>34.668099973125507</v>
      </c>
      <c r="Z31" s="112"/>
      <c r="AA31" s="128">
        <f>VLOOKUP($B$9&amp;"-"&amp;$B31,Database!$1:$1048576,24,FALSE)</f>
        <v>0.75000000000000011</v>
      </c>
      <c r="AB31" s="128">
        <f>VLOOKUP($B$9&amp;"-"&amp;$B31,Database!$1:$1048576,25,FALSE)</f>
        <v>-0.37345590347601249</v>
      </c>
      <c r="AC31" s="107"/>
      <c r="AD31" s="129">
        <f>VLOOKUP($B$9&amp;"-"&amp;$B31,Database!$1:$1048576,26,FALSE)</f>
        <v>8.6206896551724144E-2</v>
      </c>
      <c r="AE31" s="129">
        <f>VLOOKUP($B$9&amp;"-"&amp;$B31,Database!$1:$1048576,27,FALSE)</f>
        <v>0.13793103448275862</v>
      </c>
      <c r="AF31" s="129">
        <f>VLOOKUP($B$9&amp;"-"&amp;$B31,Database!$1:$1048576,28,FALSE)</f>
        <v>5.1724137931034482E-2</v>
      </c>
      <c r="AG31" s="129">
        <f>VLOOKUP($B$9&amp;"-"&amp;$B31,Database!$1:$1048576,29,FALSE)</f>
        <v>5.1724137931034482E-2</v>
      </c>
      <c r="AH31" s="129">
        <f>VLOOKUP($B$9&amp;"-"&amp;$B31,Database!$1:$1048576,30,FALSE)</f>
        <v>1.7241379310344827E-2</v>
      </c>
      <c r="AI31" s="129">
        <f>VLOOKUP($B$9&amp;"-"&amp;$B31,Database!$1:$1048576,31,FALSE)</f>
        <v>0</v>
      </c>
      <c r="AJ31" s="130"/>
      <c r="AK31" s="129">
        <f>VLOOKUP($B$9&amp;"-"&amp;$B31,Database!$1:$1048576,32,FALSE)</f>
        <v>0.11864406779661017</v>
      </c>
      <c r="AL31" s="129">
        <f>VLOOKUP($B$9&amp;"-"&amp;$B31,Database!$1:$1048576,33,FALSE)</f>
        <v>8.4745762711864403E-2</v>
      </c>
      <c r="AM31" s="129">
        <f>VLOOKUP($B$9&amp;"-"&amp;$B31,Database!$1:$1048576,34,FALSE)</f>
        <v>5.0847457627118647E-2</v>
      </c>
      <c r="AN31" s="129">
        <f>VLOOKUP($B$9&amp;"-"&amp;$B31,Database!$1:$1048576,35,FALSE)</f>
        <v>5.0847457627118647E-2</v>
      </c>
      <c r="AO31" s="129">
        <f>VLOOKUP($B$9&amp;"-"&amp;$B31,Database!$1:$1048576,36,FALSE)</f>
        <v>3.3898305084745797E-2</v>
      </c>
      <c r="AP31" s="129">
        <f>VLOOKUP($B$9&amp;"-"&amp;$B31,Database!$1:$1048576,37,FALSE)</f>
        <v>0</v>
      </c>
      <c r="AQ31" s="103"/>
      <c r="AR31" s="129">
        <f>VLOOKUP($B$9&amp;"-"&amp;$B31,Database!$1:$1048576,38,FALSE)</f>
        <v>8.6206896551724144E-2</v>
      </c>
      <c r="AS31" s="129">
        <f>VLOOKUP($B$9&amp;"-"&amp;$B31,Database!$1:$1048576,39,FALSE)</f>
        <v>6.8965517241379309E-2</v>
      </c>
      <c r="AT31" s="129">
        <f>VLOOKUP($B$9&amp;"-"&amp;$B31,Database!$1:$1048576,40,FALSE)</f>
        <v>3.4482758620689655E-2</v>
      </c>
      <c r="AU31" s="129">
        <f>VLOOKUP($B$9&amp;"-"&amp;$B31,Database!$1:$1048576,41,FALSE)</f>
        <v>0</v>
      </c>
      <c r="AV31" s="129">
        <f>VLOOKUP($B$9&amp;"-"&amp;$B31,Database!$1:$1048576,42,FALSE)</f>
        <v>1.7241379310344827E-2</v>
      </c>
      <c r="AW31" s="129">
        <f>VLOOKUP($B$9&amp;"-"&amp;$B31,Database!$1:$1048576,43,FALSE)</f>
        <v>0</v>
      </c>
      <c r="AX31" s="103"/>
      <c r="AY31" s="129">
        <f>VLOOKUP($B$9&amp;"-"&amp;$B31,Database!$1:$1048576,44,FALSE)</f>
        <v>0.10344827586206896</v>
      </c>
      <c r="AZ31" s="129">
        <f>VLOOKUP($B$9&amp;"-"&amp;$B31,Database!$1:$1048576,45,FALSE)</f>
        <v>5.1724137931034482E-2</v>
      </c>
      <c r="BA31" s="129">
        <f>VLOOKUP($B$9&amp;"-"&amp;$B31,Database!$1:$1048576,46,FALSE)</f>
        <v>5.1724137931034482E-2</v>
      </c>
      <c r="BB31" s="129">
        <f>VLOOKUP($B$9&amp;"-"&amp;$B31,Database!$1:$1048576,47,FALSE)</f>
        <v>1.7241379310344827E-2</v>
      </c>
      <c r="BC31" s="129">
        <f>VLOOKUP($B$9&amp;"-"&amp;$B31,Database!$1:$1048576,48,FALSE)</f>
        <v>0</v>
      </c>
      <c r="BD31" s="129">
        <f>VLOOKUP($B$9&amp;"-"&amp;$B31,Database!$1:$1048576,49,FALSE)</f>
        <v>0</v>
      </c>
      <c r="BE31" s="130"/>
      <c r="BF31" s="129">
        <f>VLOOKUP($B$9&amp;"-"&amp;$B31,Database!$1:$1048576,50,FALSE)</f>
        <v>8.771929824561403E-2</v>
      </c>
      <c r="BG31" s="129">
        <f>VLOOKUP($B$9&amp;"-"&amp;$B31,Database!$1:$1048576,51,FALSE)</f>
        <v>1.7543859649122806E-2</v>
      </c>
      <c r="BH31" s="129">
        <f>VLOOKUP($B$9&amp;"-"&amp;$B31,Database!$1:$1048576,52,FALSE)</f>
        <v>3.5087719298245612E-2</v>
      </c>
      <c r="BI31" s="129">
        <f>VLOOKUP($B$9&amp;"-"&amp;$B31,Database!$1:$1048576,53,FALSE)</f>
        <v>3.5087719298245612E-2</v>
      </c>
      <c r="BJ31" s="129">
        <f>VLOOKUP($B$9&amp;"-"&amp;$B31,Database!$1:$1048576,54,FALSE)</f>
        <v>1.7543859649122806E-2</v>
      </c>
      <c r="BK31" s="129">
        <f>VLOOKUP($B$9&amp;"-"&amp;$B31,Database!$1:$1048576,55,FALSE)</f>
        <v>0</v>
      </c>
    </row>
    <row r="32" spans="1:63">
      <c r="B32" s="124">
        <v>42795</v>
      </c>
      <c r="D32" s="125">
        <f>VLOOKUP($B$9&amp;"-"&amp;$B32,Database!$1:$1048576,10,FALSE)</f>
        <v>142.30519480519479</v>
      </c>
      <c r="E32" s="84"/>
      <c r="F32" s="127">
        <f>VLOOKUP($B$9&amp;"-"&amp;$B32,Database!$1:$1048576,4,FALSE)</f>
        <v>54.191263282172365</v>
      </c>
      <c r="G32" s="127">
        <f>VLOOKUP($B$9&amp;"-"&amp;$B32,Database!$1:$1048576,5,FALSE)</f>
        <v>35.537190082644628</v>
      </c>
      <c r="H32" s="127">
        <f>VLOOKUP($B$9&amp;"-"&amp;$B32,Database!$1:$1048576,6,FALSE)</f>
        <v>4.4020914150784289</v>
      </c>
      <c r="I32" s="127">
        <f>VLOOKUP($B$9&amp;"-"&amp;$B32,Database!$1:$1048576,7,FALSE)</f>
        <v>17.287906898296509</v>
      </c>
      <c r="J32" s="127">
        <f>VLOOKUP($B$9&amp;"-"&amp;$B32,Database!$1:$1048576,8,FALSE)</f>
        <v>32.197672457412722</v>
      </c>
      <c r="K32" s="127">
        <f>VLOOKUP($B$9&amp;"-"&amp;$B32,Database!$1:$1048576,9,FALSE)</f>
        <v>-14.10018552875696</v>
      </c>
      <c r="L32" s="112"/>
      <c r="M32" s="128">
        <f>VLOOKUP($B$9&amp;"-"&amp;$B32,Database!$1:$1048576,12,FALSE)</f>
        <v>28.756957328385894</v>
      </c>
      <c r="N32" s="128">
        <f>VLOOKUP($B$9&amp;"-"&amp;$B32,Database!$1:$1048576,13,FALSE)</f>
        <v>13.105076741440378</v>
      </c>
      <c r="O32" s="128">
        <f>VLOOKUP($B$9&amp;"-"&amp;$B32,Database!$1:$1048576,14,FALSE)</f>
        <v>-0.42165626581211013</v>
      </c>
      <c r="P32" s="128">
        <f>VLOOKUP($B$9&amp;"-"&amp;$B32,Database!$1:$1048576,15,FALSE)</f>
        <v>6.4766402428740069</v>
      </c>
      <c r="Q32" s="128">
        <f>VLOOKUP($B$9&amp;"-"&amp;$B32,Database!$1:$1048576,16,FALSE)</f>
        <v>35.672120087704499</v>
      </c>
      <c r="R32" s="128">
        <f>VLOOKUP($B$9&amp;"-"&amp;$B32,Database!$1:$1048576,17,FALSE)</f>
        <v>11.131725417439704</v>
      </c>
      <c r="S32" s="112"/>
      <c r="T32" s="128">
        <f>VLOOKUP($B$9&amp;"-"&amp;$B32,Database!$1:$1048576,18,FALSE)</f>
        <v>40.141676505312859</v>
      </c>
      <c r="U32" s="128">
        <f>VLOOKUP($B$9&amp;"-"&amp;$B32,Database!$1:$1048576,19,FALSE)</f>
        <v>17.001180637544273</v>
      </c>
      <c r="V32" s="128">
        <f>VLOOKUP($B$9&amp;"-"&amp;$B32,Database!$1:$1048576,20,FALSE)</f>
        <v>2.496205093607692</v>
      </c>
      <c r="W32" s="128">
        <f>VLOOKUP($B$9&amp;"-"&amp;$B32,Database!$1:$1048576,21,FALSE)</f>
        <v>11.097992916174734</v>
      </c>
      <c r="X32" s="128">
        <f>VLOOKUP($B$9&amp;"-"&amp;$B32,Database!$1:$1048576,22,FALSE)</f>
        <v>78.934052960026975</v>
      </c>
      <c r="Y32" s="128">
        <f>VLOOKUP($B$9&amp;"-"&amp;$B32,Database!$1:$1048576,23,FALSE)</f>
        <v>44.240175409006568</v>
      </c>
      <c r="Z32" s="112"/>
      <c r="AA32" s="128">
        <f>VLOOKUP($B$9&amp;"-"&amp;$B32,Database!$1:$1048576,24,FALSE)</f>
        <v>-1.1555555555555552</v>
      </c>
      <c r="AB32" s="128">
        <f>VLOOKUP($B$9&amp;"-"&amp;$B32,Database!$1:$1048576,25,FALSE)</f>
        <v>0.90666666666666651</v>
      </c>
      <c r="AC32" s="107"/>
      <c r="AD32" s="129">
        <f>VLOOKUP($B$9&amp;"-"&amp;$B32,Database!$1:$1048576,26,FALSE)</f>
        <v>0.08</v>
      </c>
      <c r="AE32" s="129">
        <f>VLOOKUP($B$9&amp;"-"&amp;$B32,Database!$1:$1048576,27,FALSE)</f>
        <v>0.17333333333333334</v>
      </c>
      <c r="AF32" s="129">
        <f>VLOOKUP($B$9&amp;"-"&amp;$B32,Database!$1:$1048576,28,FALSE)</f>
        <v>0.10666666666666667</v>
      </c>
      <c r="AG32" s="129">
        <f>VLOOKUP($B$9&amp;"-"&amp;$B32,Database!$1:$1048576,29,FALSE)</f>
        <v>2.6666666666666668E-2</v>
      </c>
      <c r="AH32" s="129">
        <f>VLOOKUP($B$9&amp;"-"&amp;$B32,Database!$1:$1048576,30,FALSE)</f>
        <v>0</v>
      </c>
      <c r="AI32" s="129">
        <f>VLOOKUP($B$9&amp;"-"&amp;$B32,Database!$1:$1048576,31,FALSE)</f>
        <v>0</v>
      </c>
      <c r="AJ32" s="130"/>
      <c r="AK32" s="129">
        <f>VLOOKUP($B$9&amp;"-"&amp;$B32,Database!$1:$1048576,32,FALSE)</f>
        <v>0.19178082191780821</v>
      </c>
      <c r="AL32" s="129">
        <f>VLOOKUP($B$9&amp;"-"&amp;$B32,Database!$1:$1048576,33,FALSE)</f>
        <v>8.2191780821917804E-2</v>
      </c>
      <c r="AM32" s="129">
        <f>VLOOKUP($B$9&amp;"-"&amp;$B32,Database!$1:$1048576,34,FALSE)</f>
        <v>1.3698630136986301E-2</v>
      </c>
      <c r="AN32" s="129">
        <f>VLOOKUP($B$9&amp;"-"&amp;$B32,Database!$1:$1048576,35,FALSE)</f>
        <v>5.4794520547945202E-2</v>
      </c>
      <c r="AO32" s="129">
        <f>VLOOKUP($B$9&amp;"-"&amp;$B32,Database!$1:$1048576,36,FALSE)</f>
        <v>2.7397260273972601E-2</v>
      </c>
      <c r="AP32" s="129">
        <f>VLOOKUP($B$9&amp;"-"&amp;$B32,Database!$1:$1048576,37,FALSE)</f>
        <v>0</v>
      </c>
      <c r="AQ32" s="103"/>
      <c r="AR32" s="129">
        <f>VLOOKUP($B$9&amp;"-"&amp;$B32,Database!$1:$1048576,38,FALSE)</f>
        <v>9.5890410958904104E-2</v>
      </c>
      <c r="AS32" s="129">
        <f>VLOOKUP($B$9&amp;"-"&amp;$B32,Database!$1:$1048576,39,FALSE)</f>
        <v>8.2191780821917804E-2</v>
      </c>
      <c r="AT32" s="129">
        <f>VLOOKUP($B$9&amp;"-"&amp;$B32,Database!$1:$1048576,40,FALSE)</f>
        <v>5.4794520547945202E-2</v>
      </c>
      <c r="AU32" s="129">
        <f>VLOOKUP($B$9&amp;"-"&amp;$B32,Database!$1:$1048576,41,FALSE)</f>
        <v>1.3698630136986301E-2</v>
      </c>
      <c r="AV32" s="129">
        <f>VLOOKUP($B$9&amp;"-"&amp;$B32,Database!$1:$1048576,42,FALSE)</f>
        <v>1.3698630136986301E-2</v>
      </c>
      <c r="AW32" s="129">
        <f>VLOOKUP($B$9&amp;"-"&amp;$B32,Database!$1:$1048576,43,FALSE)</f>
        <v>0</v>
      </c>
      <c r="AX32" s="103"/>
      <c r="AY32" s="129">
        <f>VLOOKUP($B$9&amp;"-"&amp;$B32,Database!$1:$1048576,44,FALSE)</f>
        <v>0.19178082191780821</v>
      </c>
      <c r="AZ32" s="129">
        <f>VLOOKUP($B$9&amp;"-"&amp;$B32,Database!$1:$1048576,45,FALSE)</f>
        <v>2.7397260273972601E-2</v>
      </c>
      <c r="BA32" s="129">
        <f>VLOOKUP($B$9&amp;"-"&amp;$B32,Database!$1:$1048576,46,FALSE)</f>
        <v>2.7397260273972601E-2</v>
      </c>
      <c r="BB32" s="129">
        <f>VLOOKUP($B$9&amp;"-"&amp;$B32,Database!$1:$1048576,47,FALSE)</f>
        <v>4.1095890410958902E-2</v>
      </c>
      <c r="BC32" s="129">
        <f>VLOOKUP($B$9&amp;"-"&amp;$B32,Database!$1:$1048576,48,FALSE)</f>
        <v>0</v>
      </c>
      <c r="BD32" s="129">
        <f>VLOOKUP($B$9&amp;"-"&amp;$B32,Database!$1:$1048576,49,FALSE)</f>
        <v>0</v>
      </c>
      <c r="BE32" s="130"/>
      <c r="BF32" s="129">
        <f>VLOOKUP($B$9&amp;"-"&amp;$B32,Database!$1:$1048576,50,FALSE)</f>
        <v>0.15068493150684931</v>
      </c>
      <c r="BG32" s="129">
        <f>VLOOKUP($B$9&amp;"-"&amp;$B32,Database!$1:$1048576,51,FALSE)</f>
        <v>6.8493150684931503E-2</v>
      </c>
      <c r="BH32" s="129">
        <f>VLOOKUP($B$9&amp;"-"&amp;$B32,Database!$1:$1048576,52,FALSE)</f>
        <v>1.3698630136986301E-2</v>
      </c>
      <c r="BI32" s="129">
        <f>VLOOKUP($B$9&amp;"-"&amp;$B32,Database!$1:$1048576,53,FALSE)</f>
        <v>2.7397260273972601E-2</v>
      </c>
      <c r="BJ32" s="129">
        <f>VLOOKUP($B$9&amp;"-"&amp;$B32,Database!$1:$1048576,54,FALSE)</f>
        <v>0</v>
      </c>
      <c r="BK32" s="129">
        <f>VLOOKUP($B$9&amp;"-"&amp;$B32,Database!$1:$1048576,55,FALSE)</f>
        <v>0</v>
      </c>
    </row>
    <row r="33" spans="2:63">
      <c r="B33" s="124">
        <v>42887</v>
      </c>
      <c r="D33" s="125">
        <f>VLOOKUP($B$9&amp;"-"&amp;$B33,Database!$1:$1048576,10,FALSE)</f>
        <v>138.18181818181819</v>
      </c>
      <c r="E33" s="84"/>
      <c r="F33" s="127">
        <f>VLOOKUP($B$9&amp;"-"&amp;$B33,Database!$1:$1048576,4,FALSE)</f>
        <v>36.835891381345924</v>
      </c>
      <c r="G33" s="127">
        <f>VLOOKUP($B$9&amp;"-"&amp;$B33,Database!$1:$1048576,5,FALSE)</f>
        <v>35.537190082644628</v>
      </c>
      <c r="H33" s="127">
        <f>VLOOKUP($B$9&amp;"-"&amp;$B33,Database!$1:$1048576,6,FALSE)</f>
        <v>0.65778377466689042</v>
      </c>
      <c r="I33" s="127">
        <f>VLOOKUP($B$9&amp;"-"&amp;$B33,Database!$1:$1048576,7,FALSE)</f>
        <v>17.001180637544273</v>
      </c>
      <c r="J33" s="127">
        <f>VLOOKUP($B$9&amp;"-"&amp;$B33,Database!$1:$1048576,8,FALSE)</f>
        <v>21.706864564007422</v>
      </c>
      <c r="K33" s="127">
        <f>VLOOKUP($B$9&amp;"-"&amp;$B33,Database!$1:$1048576,9,FALSE)</f>
        <v>-15.60128183504807</v>
      </c>
      <c r="L33" s="112"/>
      <c r="M33" s="128">
        <f>VLOOKUP($B$9&amp;"-"&amp;$B33,Database!$1:$1048576,12,FALSE)</f>
        <v>25.957159723393485</v>
      </c>
      <c r="N33" s="128">
        <f>VLOOKUP($B$9&amp;"-"&amp;$B33,Database!$1:$1048576,13,FALSE)</f>
        <v>10.929330409849893</v>
      </c>
      <c r="O33" s="128">
        <f>VLOOKUP($B$9&amp;"-"&amp;$B33,Database!$1:$1048576,14,FALSE)</f>
        <v>1.3493000505987516</v>
      </c>
      <c r="P33" s="128">
        <f>VLOOKUP($B$9&amp;"-"&amp;$B33,Database!$1:$1048576,15,FALSE)</f>
        <v>5.3803339517625233</v>
      </c>
      <c r="Q33" s="128">
        <f>VLOOKUP($B$9&amp;"-"&amp;$B33,Database!$1:$1048576,16,FALSE)</f>
        <v>34.002361275088546</v>
      </c>
      <c r="R33" s="128">
        <f>VLOOKUP($B$9&amp;"-"&amp;$B33,Database!$1:$1048576,17,FALSE)</f>
        <v>20.39129701467364</v>
      </c>
      <c r="S33" s="112"/>
      <c r="T33" s="128">
        <f>VLOOKUP($B$9&amp;"-"&amp;$B33,Database!$1:$1048576,18,FALSE)</f>
        <v>38.99477146230393</v>
      </c>
      <c r="U33" s="128">
        <f>VLOOKUP($B$9&amp;"-"&amp;$B33,Database!$1:$1048576,19,FALSE)</f>
        <v>23.680215888008096</v>
      </c>
      <c r="V33" s="128">
        <f>VLOOKUP($B$9&amp;"-"&amp;$B33,Database!$1:$1048576,20,FALSE)</f>
        <v>3.3732501264968788</v>
      </c>
      <c r="W33" s="128">
        <f>VLOOKUP($B$9&amp;"-"&amp;$B33,Database!$1:$1048576,21,FALSE)</f>
        <v>7.4886152808230726</v>
      </c>
      <c r="X33" s="128">
        <f>VLOOKUP($B$9&amp;"-"&amp;$B33,Database!$1:$1048576,22,FALSE)</f>
        <v>55.422499578343739</v>
      </c>
      <c r="Y33" s="128">
        <f>VLOOKUP($B$9&amp;"-"&amp;$B33,Database!$1:$1048576,23,FALSE)</f>
        <v>36.194973857311517</v>
      </c>
      <c r="Z33" s="112"/>
      <c r="AA33" s="128">
        <f>VLOOKUP($B$9&amp;"-"&amp;$B33,Database!$1:$1048576,24,FALSE)</f>
        <v>0</v>
      </c>
      <c r="AB33" s="128">
        <f>VLOOKUP($B$9&amp;"-"&amp;$B33,Database!$1:$1048576,25,FALSE)</f>
        <v>1.2799999999999998</v>
      </c>
      <c r="AC33" s="107"/>
      <c r="AD33" s="129">
        <f>VLOOKUP($B$9&amp;"-"&amp;$B33,Database!$1:$1048576,26,FALSE)</f>
        <v>5.2631578947368418E-2</v>
      </c>
      <c r="AE33" s="129">
        <f>VLOOKUP($B$9&amp;"-"&amp;$B33,Database!$1:$1048576,27,FALSE)</f>
        <v>0.19736842105263158</v>
      </c>
      <c r="AF33" s="129">
        <f>VLOOKUP($B$9&amp;"-"&amp;$B33,Database!$1:$1048576,28,FALSE)</f>
        <v>6.5789473684210523E-2</v>
      </c>
      <c r="AG33" s="129">
        <f>VLOOKUP($B$9&amp;"-"&amp;$B33,Database!$1:$1048576,29,FALSE)</f>
        <v>3.9473684210526314E-2</v>
      </c>
      <c r="AH33" s="129">
        <f>VLOOKUP($B$9&amp;"-"&amp;$B33,Database!$1:$1048576,30,FALSE)</f>
        <v>1.3157894736842105E-2</v>
      </c>
      <c r="AI33" s="129">
        <f>VLOOKUP($B$9&amp;"-"&amp;$B33,Database!$1:$1048576,31,FALSE)</f>
        <v>0</v>
      </c>
      <c r="AJ33" s="130"/>
      <c r="AK33" s="129">
        <f>VLOOKUP($B$9&amp;"-"&amp;$B33,Database!$1:$1048576,32,FALSE)</f>
        <v>0.12</v>
      </c>
      <c r="AL33" s="129">
        <f>VLOOKUP($B$9&amp;"-"&amp;$B33,Database!$1:$1048576,33,FALSE)</f>
        <v>6.6666666666666666E-2</v>
      </c>
      <c r="AM33" s="129">
        <f>VLOOKUP($B$9&amp;"-"&amp;$B33,Database!$1:$1048576,34,FALSE)</f>
        <v>0.08</v>
      </c>
      <c r="AN33" s="129">
        <f>VLOOKUP($B$9&amp;"-"&amp;$B33,Database!$1:$1048576,35,FALSE)</f>
        <v>0.04</v>
      </c>
      <c r="AO33" s="129">
        <f>VLOOKUP($B$9&amp;"-"&amp;$B33,Database!$1:$1048576,36,FALSE)</f>
        <v>2.6666666666666668E-2</v>
      </c>
      <c r="AP33" s="129">
        <f>VLOOKUP($B$9&amp;"-"&amp;$B33,Database!$1:$1048576,37,FALSE)</f>
        <v>1.3333333333333334E-2</v>
      </c>
      <c r="AQ33" s="103"/>
      <c r="AR33" s="129">
        <f>VLOOKUP($B$9&amp;"-"&amp;$B33,Database!$1:$1048576,38,FALSE)</f>
        <v>9.3333333333333338E-2</v>
      </c>
      <c r="AS33" s="129">
        <f>VLOOKUP($B$9&amp;"-"&amp;$B33,Database!$1:$1048576,39,FALSE)</f>
        <v>6.6666666666666666E-2</v>
      </c>
      <c r="AT33" s="129">
        <f>VLOOKUP($B$9&amp;"-"&amp;$B33,Database!$1:$1048576,40,FALSE)</f>
        <v>0.08</v>
      </c>
      <c r="AU33" s="129">
        <f>VLOOKUP($B$9&amp;"-"&amp;$B33,Database!$1:$1048576,41,FALSE)</f>
        <v>1.3333333333333334E-2</v>
      </c>
      <c r="AV33" s="129">
        <f>VLOOKUP($B$9&amp;"-"&amp;$B33,Database!$1:$1048576,42,FALSE)</f>
        <v>0</v>
      </c>
      <c r="AW33" s="129">
        <f>VLOOKUP($B$9&amp;"-"&amp;$B33,Database!$1:$1048576,43,FALSE)</f>
        <v>0</v>
      </c>
      <c r="AX33" s="103"/>
      <c r="AY33" s="129">
        <f>VLOOKUP($B$9&amp;"-"&amp;$B33,Database!$1:$1048576,44,FALSE)</f>
        <v>0.14666666666666667</v>
      </c>
      <c r="AZ33" s="129">
        <f>VLOOKUP($B$9&amp;"-"&amp;$B33,Database!$1:$1048576,45,FALSE)</f>
        <v>0.10666666666666667</v>
      </c>
      <c r="BA33" s="129">
        <f>VLOOKUP($B$9&amp;"-"&amp;$B33,Database!$1:$1048576,46,FALSE)</f>
        <v>1.3333333333333334E-2</v>
      </c>
      <c r="BB33" s="129">
        <f>VLOOKUP($B$9&amp;"-"&amp;$B33,Database!$1:$1048576,47,FALSE)</f>
        <v>2.6666666666666668E-2</v>
      </c>
      <c r="BC33" s="129">
        <f>VLOOKUP($B$9&amp;"-"&amp;$B33,Database!$1:$1048576,48,FALSE)</f>
        <v>0</v>
      </c>
      <c r="BD33" s="129">
        <f>VLOOKUP($B$9&amp;"-"&amp;$B33,Database!$1:$1048576,49,FALSE)</f>
        <v>0</v>
      </c>
      <c r="BE33" s="130"/>
      <c r="BF33" s="129">
        <f>VLOOKUP($B$9&amp;"-"&amp;$B33,Database!$1:$1048576,50,FALSE)</f>
        <v>6.6666666666666666E-2</v>
      </c>
      <c r="BG33" s="129">
        <f>VLOOKUP($B$9&amp;"-"&amp;$B33,Database!$1:$1048576,51,FALSE)</f>
        <v>0.08</v>
      </c>
      <c r="BH33" s="129">
        <f>VLOOKUP($B$9&amp;"-"&amp;$B33,Database!$1:$1048576,52,FALSE)</f>
        <v>6.6666666666666666E-2</v>
      </c>
      <c r="BI33" s="129">
        <f>VLOOKUP($B$9&amp;"-"&amp;$B33,Database!$1:$1048576,53,FALSE)</f>
        <v>2.6666666666666668E-2</v>
      </c>
      <c r="BJ33" s="129">
        <f>VLOOKUP($B$9&amp;"-"&amp;$B33,Database!$1:$1048576,54,FALSE)</f>
        <v>0</v>
      </c>
      <c r="BK33" s="129">
        <f>VLOOKUP($B$9&amp;"-"&amp;$B33,Database!$1:$1048576,55,FALSE)</f>
        <v>1.3333333333333334E-2</v>
      </c>
    </row>
    <row r="34" spans="2:63">
      <c r="B34" s="124">
        <v>42979</v>
      </c>
      <c r="D34" s="125">
        <f>VLOOKUP($B$9&amp;"-"&amp;$B34,Database!$1:$1048576,10,FALSE)</f>
        <v>146.28865677120993</v>
      </c>
      <c r="E34" s="84"/>
      <c r="F34" s="127">
        <f>VLOOKUP($B$9&amp;"-"&amp;$B34,Database!$1:$1048576,4,FALSE)</f>
        <v>52.170035671819257</v>
      </c>
      <c r="G34" s="127">
        <f>VLOOKUP($B$9&amp;"-"&amp;$B34,Database!$1:$1048576,5,FALSE)</f>
        <v>32.342449464922716</v>
      </c>
      <c r="H34" s="127">
        <f>VLOOKUP($B$9&amp;"-"&amp;$B34,Database!$1:$1048576,6,FALSE)</f>
        <v>8.3234244946492257</v>
      </c>
      <c r="I34" s="127">
        <f>VLOOKUP($B$9&amp;"-"&amp;$B34,Database!$1:$1048576,7,FALSE)</f>
        <v>21.945213911972914</v>
      </c>
      <c r="J34" s="127">
        <f>VLOOKUP($B$9&amp;"-"&amp;$B34,Database!$1:$1048576,8,FALSE)</f>
        <v>15.234839476813317</v>
      </c>
      <c r="K34" s="127">
        <f>VLOOKUP($B$9&amp;"-"&amp;$B34,Database!$1:$1048576,9,FALSE)</f>
        <v>-7.7288941736028542</v>
      </c>
      <c r="L34" s="112"/>
      <c r="M34" s="128">
        <f>VLOOKUP($B$9&amp;"-"&amp;$B34,Database!$1:$1048576,12,FALSE)</f>
        <v>26.159334126040427</v>
      </c>
      <c r="N34" s="128">
        <f>VLOOKUP($B$9&amp;"-"&amp;$B34,Database!$1:$1048576,13,FALSE)</f>
        <v>15.173899661434287</v>
      </c>
      <c r="O34" s="128">
        <f>VLOOKUP($B$9&amp;"-"&amp;$B34,Database!$1:$1048576,14,FALSE)</f>
        <v>8.6419753086419764</v>
      </c>
      <c r="P34" s="128">
        <f>VLOOKUP($B$9&amp;"-"&amp;$B34,Database!$1:$1048576,15,FALSE)</f>
        <v>7.4047703809184764</v>
      </c>
      <c r="Q34" s="128">
        <f>VLOOKUP($B$9&amp;"-"&amp;$B34,Database!$1:$1048576,16,FALSE)</f>
        <v>47.702479338842977</v>
      </c>
      <c r="R34" s="128">
        <f>VLOOKUP($B$9&amp;"-"&amp;$B34,Database!$1:$1048576,17,FALSE)</f>
        <v>32.818930041152264</v>
      </c>
      <c r="S34" s="112"/>
      <c r="T34" s="128">
        <f>VLOOKUP($B$9&amp;"-"&amp;$B34,Database!$1:$1048576,18,FALSE)</f>
        <v>29.687499999999996</v>
      </c>
      <c r="U34" s="128">
        <f>VLOOKUP($B$9&amp;"-"&amp;$B34,Database!$1:$1048576,19,FALSE)</f>
        <v>38.743622448979593</v>
      </c>
      <c r="V34" s="128">
        <f>VLOOKUP($B$9&amp;"-"&amp;$B34,Database!$1:$1048576,20,FALSE)</f>
        <v>11.797337278106509</v>
      </c>
      <c r="W34" s="128">
        <f>VLOOKUP($B$9&amp;"-"&amp;$B34,Database!$1:$1048576,21,FALSE)</f>
        <v>10.939643347050753</v>
      </c>
      <c r="X34" s="128">
        <f>VLOOKUP($B$9&amp;"-"&amp;$B34,Database!$1:$1048576,22,FALSE)</f>
        <v>55.555555555555571</v>
      </c>
      <c r="Y34" s="128">
        <f>VLOOKUP($B$9&amp;"-"&amp;$B34,Database!$1:$1048576,23,FALSE)</f>
        <v>45.567817728729089</v>
      </c>
      <c r="Z34" s="112"/>
      <c r="AA34" s="128">
        <f>VLOOKUP($B$9&amp;"-"&amp;$B34,Database!$1:$1048576,24,FALSE)</f>
        <v>0.26753864447086811</v>
      </c>
      <c r="AB34" s="128">
        <f>VLOOKUP($B$9&amp;"-"&amp;$B34,Database!$1:$1048576,25,FALSE)</f>
        <v>1.1890606420927463</v>
      </c>
      <c r="AC34" s="107"/>
      <c r="AD34" s="129">
        <f>VLOOKUP($B$9&amp;"-"&amp;$B34,Database!$1:$1048576,26,FALSE)</f>
        <v>0.10714285714285714</v>
      </c>
      <c r="AE34" s="129">
        <f>VLOOKUP($B$9&amp;"-"&amp;$B34,Database!$1:$1048576,27,FALSE)</f>
        <v>0.16071428571428573</v>
      </c>
      <c r="AF34" s="129">
        <f>VLOOKUP($B$9&amp;"-"&amp;$B34,Database!$1:$1048576,28,FALSE)</f>
        <v>1.7857142857142856E-2</v>
      </c>
      <c r="AG34" s="129">
        <f>VLOOKUP($B$9&amp;"-"&amp;$B34,Database!$1:$1048576,29,FALSE)</f>
        <v>8.9285714285714288E-2</v>
      </c>
      <c r="AH34" s="129">
        <f>VLOOKUP($B$9&amp;"-"&amp;$B34,Database!$1:$1048576,30,FALSE)</f>
        <v>0</v>
      </c>
      <c r="AI34" s="129">
        <f>VLOOKUP($B$9&amp;"-"&amp;$B34,Database!$1:$1048576,31,FALSE)</f>
        <v>0</v>
      </c>
      <c r="AJ34" s="130"/>
      <c r="AK34" s="129">
        <f>VLOOKUP($B$9&amp;"-"&amp;$B34,Database!$1:$1048576,32,FALSE)</f>
        <v>0.12727272727272726</v>
      </c>
      <c r="AL34" s="129">
        <f>VLOOKUP($B$9&amp;"-"&amp;$B34,Database!$1:$1048576,33,FALSE)</f>
        <v>0.10909090909090909</v>
      </c>
      <c r="AM34" s="129">
        <f>VLOOKUP($B$9&amp;"-"&amp;$B34,Database!$1:$1048576,34,FALSE)</f>
        <v>7.2727272727272724E-2</v>
      </c>
      <c r="AN34" s="129">
        <f>VLOOKUP($B$9&amp;"-"&amp;$B34,Database!$1:$1048576,35,FALSE)</f>
        <v>9.0909090909090912E-2</v>
      </c>
      <c r="AO34" s="129">
        <f>VLOOKUP($B$9&amp;"-"&amp;$B34,Database!$1:$1048576,36,FALSE)</f>
        <v>0</v>
      </c>
      <c r="AP34" s="129">
        <f>VLOOKUP($B$9&amp;"-"&amp;$B34,Database!$1:$1048576,37,FALSE)</f>
        <v>1.8181818181818181E-2</v>
      </c>
      <c r="AQ34" s="103"/>
      <c r="AR34" s="129">
        <f>VLOOKUP($B$9&amp;"-"&amp;$B34,Database!$1:$1048576,38,FALSE)</f>
        <v>9.2592592592592587E-2</v>
      </c>
      <c r="AS34" s="129">
        <f>VLOOKUP($B$9&amp;"-"&amp;$B34,Database!$1:$1048576,39,FALSE)</f>
        <v>5.5555555555555552E-2</v>
      </c>
      <c r="AT34" s="129">
        <f>VLOOKUP($B$9&amp;"-"&amp;$B34,Database!$1:$1048576,40,FALSE)</f>
        <v>7.407407407407407E-2</v>
      </c>
      <c r="AU34" s="129">
        <f>VLOOKUP($B$9&amp;"-"&amp;$B34,Database!$1:$1048576,41,FALSE)</f>
        <v>1.8518518518518517E-2</v>
      </c>
      <c r="AV34" s="129">
        <f>VLOOKUP($B$9&amp;"-"&amp;$B34,Database!$1:$1048576,42,FALSE)</f>
        <v>0</v>
      </c>
      <c r="AW34" s="129">
        <f>VLOOKUP($B$9&amp;"-"&amp;$B34,Database!$1:$1048576,43,FALSE)</f>
        <v>0</v>
      </c>
      <c r="AX34" s="103"/>
      <c r="AY34" s="129">
        <f>VLOOKUP($B$9&amp;"-"&amp;$B34,Database!$1:$1048576,44,FALSE)</f>
        <v>9.2592592592592587E-2</v>
      </c>
      <c r="AZ34" s="129">
        <f>VLOOKUP($B$9&amp;"-"&amp;$B34,Database!$1:$1048576,45,FALSE)</f>
        <v>9.2592592592592587E-2</v>
      </c>
      <c r="BA34" s="129">
        <f>VLOOKUP($B$9&amp;"-"&amp;$B34,Database!$1:$1048576,46,FALSE)</f>
        <v>3.7037037037037035E-2</v>
      </c>
      <c r="BB34" s="129">
        <f>VLOOKUP($B$9&amp;"-"&amp;$B34,Database!$1:$1048576,47,FALSE)</f>
        <v>1.8518518518518517E-2</v>
      </c>
      <c r="BC34" s="129">
        <f>VLOOKUP($B$9&amp;"-"&amp;$B34,Database!$1:$1048576,48,FALSE)</f>
        <v>0</v>
      </c>
      <c r="BD34" s="129">
        <f>VLOOKUP($B$9&amp;"-"&amp;$B34,Database!$1:$1048576,49,FALSE)</f>
        <v>0</v>
      </c>
      <c r="BE34" s="130"/>
      <c r="BF34" s="129">
        <f>VLOOKUP($B$9&amp;"-"&amp;$B34,Database!$1:$1048576,50,FALSE)</f>
        <v>0.10909090909090909</v>
      </c>
      <c r="BG34" s="129">
        <f>VLOOKUP($B$9&amp;"-"&amp;$B34,Database!$1:$1048576,51,FALSE)</f>
        <v>5.4545454545454543E-2</v>
      </c>
      <c r="BH34" s="129">
        <f>VLOOKUP($B$9&amp;"-"&amp;$B34,Database!$1:$1048576,52,FALSE)</f>
        <v>1.8181818181818181E-2</v>
      </c>
      <c r="BI34" s="129">
        <f>VLOOKUP($B$9&amp;"-"&amp;$B34,Database!$1:$1048576,53,FALSE)</f>
        <v>5.4545454545454543E-2</v>
      </c>
      <c r="BJ34" s="129">
        <f>VLOOKUP($B$9&amp;"-"&amp;$B34,Database!$1:$1048576,54,FALSE)</f>
        <v>1.8181818181818181E-2</v>
      </c>
      <c r="BK34" s="129">
        <f>VLOOKUP($B$9&amp;"-"&amp;$B34,Database!$1:$1048576,55,FALSE)</f>
        <v>0</v>
      </c>
    </row>
    <row r="35" spans="2:63">
      <c r="B35" s="124">
        <v>43070</v>
      </c>
      <c r="D35" s="125">
        <f>VLOOKUP($B$9&amp;"-"&amp;$B35,Database!$1:$1048576,10,FALSE)</f>
        <v>136.92068210280664</v>
      </c>
      <c r="E35" s="84"/>
      <c r="F35" s="127">
        <f>VLOOKUP($B$9&amp;"-"&amp;$B35,Database!$1:$1048576,4,FALSE)</f>
        <v>32.123735871505048</v>
      </c>
      <c r="G35" s="127">
        <f>VLOOKUP($B$9&amp;"-"&amp;$B35,Database!$1:$1048576,5,FALSE)</f>
        <v>20.88042831647828</v>
      </c>
      <c r="H35" s="127">
        <f>VLOOKUP($B$9&amp;"-"&amp;$B35,Database!$1:$1048576,6,FALSE)</f>
        <v>5.7108863771564549</v>
      </c>
      <c r="I35" s="127">
        <f>VLOOKUP($B$9&amp;"-"&amp;$B35,Database!$1:$1048576,7,FALSE)</f>
        <v>19.03628792385485</v>
      </c>
      <c r="J35" s="127">
        <f>VLOOKUP($B$9&amp;"-"&amp;$B35,Database!$1:$1048576,8,FALSE)</f>
        <v>9.1612135633551439</v>
      </c>
      <c r="K35" s="127">
        <f>VLOOKUP($B$9&amp;"-"&amp;$B35,Database!$1:$1048576,9,FALSE)</f>
        <v>0</v>
      </c>
      <c r="L35" s="112"/>
      <c r="M35" s="128">
        <f>VLOOKUP($B$9&amp;"-"&amp;$B35,Database!$1:$1048576,12,FALSE)</f>
        <v>37.299226650803092</v>
      </c>
      <c r="N35" s="128">
        <f>VLOOKUP($B$9&amp;"-"&amp;$B35,Database!$1:$1048576,13,FALSE)</f>
        <v>12.42603550295858</v>
      </c>
      <c r="O35" s="128">
        <f>VLOOKUP($B$9&amp;"-"&amp;$B35,Database!$1:$1048576,14,FALSE)</f>
        <v>6.481481481481481</v>
      </c>
      <c r="P35" s="128">
        <f>VLOOKUP($B$9&amp;"-"&amp;$B35,Database!$1:$1048576,15,FALSE)</f>
        <v>6.481481481481481</v>
      </c>
      <c r="Q35" s="128">
        <f>VLOOKUP($B$9&amp;"-"&amp;$B35,Database!$1:$1048576,16,FALSE)</f>
        <v>68.653061224489804</v>
      </c>
      <c r="R35" s="128">
        <f>VLOOKUP($B$9&amp;"-"&amp;$B35,Database!$1:$1048576,17,FALSE)</f>
        <v>23.140495867768593</v>
      </c>
      <c r="S35" s="112"/>
      <c r="T35" s="128">
        <f>VLOOKUP($B$9&amp;"-"&amp;$B35,Database!$1:$1048576,18,FALSE)</f>
        <v>55.681142177275433</v>
      </c>
      <c r="U35" s="128">
        <f>VLOOKUP($B$9&amp;"-"&amp;$B35,Database!$1:$1048576,19,FALSE)</f>
        <v>29.585798816568047</v>
      </c>
      <c r="V35" s="128">
        <f>VLOOKUP($B$9&amp;"-"&amp;$B35,Database!$1:$1048576,20,FALSE)</f>
        <v>6.8571428571428559</v>
      </c>
      <c r="W35" s="128">
        <f>VLOOKUP($B$9&amp;"-"&amp;$B35,Database!$1:$1048576,21,FALSE)</f>
        <v>9.9722991689750682</v>
      </c>
      <c r="X35" s="128">
        <f>VLOOKUP($B$9&amp;"-"&amp;$B35,Database!$1:$1048576,22,FALSE)</f>
        <v>78.935185185185176</v>
      </c>
      <c r="Y35" s="128">
        <f>VLOOKUP($B$9&amp;"-"&amp;$B35,Database!$1:$1048576,23,FALSE)</f>
        <v>50.285714285714285</v>
      </c>
      <c r="Z35" s="112"/>
      <c r="AA35" s="128">
        <f>VLOOKUP($B$9&amp;"-"&amp;$B35,Database!$1:$1048576,24,FALSE)</f>
        <v>2.9999999999999991</v>
      </c>
      <c r="AB35" s="128">
        <f>VLOOKUP($B$9&amp;"-"&amp;$B35,Database!$1:$1048576,25,FALSE)</f>
        <v>2.9999999999999991</v>
      </c>
      <c r="AC35" s="107"/>
      <c r="AD35" s="129">
        <f>VLOOKUP($B$9&amp;"-"&amp;$B35,Database!$1:$1048576,26,FALSE)</f>
        <v>0.12820512820512819</v>
      </c>
      <c r="AE35" s="129">
        <f>VLOOKUP($B$9&amp;"-"&amp;$B35,Database!$1:$1048576,27,FALSE)</f>
        <v>0.10256410256410256</v>
      </c>
      <c r="AF35" s="129">
        <f>VLOOKUP($B$9&amp;"-"&amp;$B35,Database!$1:$1048576,28,FALSE)</f>
        <v>0</v>
      </c>
      <c r="AG35" s="129">
        <f>VLOOKUP($B$9&amp;"-"&amp;$B35,Database!$1:$1048576,29,FALSE)</f>
        <v>2.564102564102564E-2</v>
      </c>
      <c r="AH35" s="129">
        <f>VLOOKUP($B$9&amp;"-"&amp;$B35,Database!$1:$1048576,30,FALSE)</f>
        <v>2.564102564102564E-2</v>
      </c>
      <c r="AI35" s="129">
        <f>VLOOKUP($B$9&amp;"-"&amp;$B35,Database!$1:$1048576,31,FALSE)</f>
        <v>0</v>
      </c>
      <c r="AJ35" s="130"/>
      <c r="AK35" s="129">
        <f>VLOOKUP($B$9&amp;"-"&amp;$B35,Database!$1:$1048576,32,FALSE)</f>
        <v>0.12820512820512819</v>
      </c>
      <c r="AL35" s="129">
        <f>VLOOKUP($B$9&amp;"-"&amp;$B35,Database!$1:$1048576,33,FALSE)</f>
        <v>0.12820512820512819</v>
      </c>
      <c r="AM35" s="129">
        <f>VLOOKUP($B$9&amp;"-"&amp;$B35,Database!$1:$1048576,34,FALSE)</f>
        <v>5.128205128205128E-2</v>
      </c>
      <c r="AN35" s="129">
        <f>VLOOKUP($B$9&amp;"-"&amp;$B35,Database!$1:$1048576,35,FALSE)</f>
        <v>2.564102564102564E-2</v>
      </c>
      <c r="AO35" s="129">
        <f>VLOOKUP($B$9&amp;"-"&amp;$B35,Database!$1:$1048576,36,FALSE)</f>
        <v>0</v>
      </c>
      <c r="AP35" s="129">
        <f>VLOOKUP($B$9&amp;"-"&amp;$B35,Database!$1:$1048576,37,FALSE)</f>
        <v>2.564102564102564E-2</v>
      </c>
      <c r="AQ35" s="103"/>
      <c r="AR35" s="129">
        <f>VLOOKUP($B$9&amp;"-"&amp;$B35,Database!$1:$1048576,38,FALSE)</f>
        <v>0.15384615384615385</v>
      </c>
      <c r="AS35" s="129">
        <f>VLOOKUP($B$9&amp;"-"&amp;$B35,Database!$1:$1048576,39,FALSE)</f>
        <v>0.12820512820512819</v>
      </c>
      <c r="AT35" s="129">
        <f>VLOOKUP($B$9&amp;"-"&amp;$B35,Database!$1:$1048576,40,FALSE)</f>
        <v>0</v>
      </c>
      <c r="AU35" s="129">
        <f>VLOOKUP($B$9&amp;"-"&amp;$B35,Database!$1:$1048576,41,FALSE)</f>
        <v>0</v>
      </c>
      <c r="AV35" s="129">
        <f>VLOOKUP($B$9&amp;"-"&amp;$B35,Database!$1:$1048576,42,FALSE)</f>
        <v>0</v>
      </c>
      <c r="AW35" s="129">
        <f>VLOOKUP($B$9&amp;"-"&amp;$B35,Database!$1:$1048576,43,FALSE)</f>
        <v>2.564102564102564E-2</v>
      </c>
      <c r="AX35" s="103"/>
      <c r="AY35" s="129">
        <f>VLOOKUP($B$9&amp;"-"&amp;$B35,Database!$1:$1048576,44,FALSE)</f>
        <v>0.15384615384615385</v>
      </c>
      <c r="AZ35" s="129">
        <f>VLOOKUP($B$9&amp;"-"&amp;$B35,Database!$1:$1048576,45,FALSE)</f>
        <v>0.15384615384615385</v>
      </c>
      <c r="BA35" s="129">
        <f>VLOOKUP($B$9&amp;"-"&amp;$B35,Database!$1:$1048576,46,FALSE)</f>
        <v>0</v>
      </c>
      <c r="BB35" s="129">
        <f>VLOOKUP($B$9&amp;"-"&amp;$B35,Database!$1:$1048576,47,FALSE)</f>
        <v>2.564102564102564E-2</v>
      </c>
      <c r="BC35" s="129">
        <f>VLOOKUP($B$9&amp;"-"&amp;$B35,Database!$1:$1048576,48,FALSE)</f>
        <v>0</v>
      </c>
      <c r="BD35" s="129">
        <f>VLOOKUP($B$9&amp;"-"&amp;$B35,Database!$1:$1048576,49,FALSE)</f>
        <v>0</v>
      </c>
      <c r="BE35" s="130"/>
      <c r="BF35" s="129">
        <f>VLOOKUP($B$9&amp;"-"&amp;$B35,Database!$1:$1048576,50,FALSE)</f>
        <v>0.10256410256410256</v>
      </c>
      <c r="BG35" s="129">
        <f>VLOOKUP($B$9&amp;"-"&amp;$B35,Database!$1:$1048576,51,FALSE)</f>
        <v>0.12820512820512819</v>
      </c>
      <c r="BH35" s="129">
        <f>VLOOKUP($B$9&amp;"-"&amp;$B35,Database!$1:$1048576,52,FALSE)</f>
        <v>0</v>
      </c>
      <c r="BI35" s="129">
        <f>VLOOKUP($B$9&amp;"-"&amp;$B35,Database!$1:$1048576,53,FALSE)</f>
        <v>0</v>
      </c>
      <c r="BJ35" s="129">
        <f>VLOOKUP($B$9&amp;"-"&amp;$B35,Database!$1:$1048576,54,FALSE)</f>
        <v>5.128205128205128E-2</v>
      </c>
      <c r="BK35" s="129">
        <f>VLOOKUP($B$9&amp;"-"&amp;$B35,Database!$1:$1048576,55,FALSE)</f>
        <v>0</v>
      </c>
    </row>
    <row r="36" spans="2:63">
      <c r="B36" s="124">
        <v>43160</v>
      </c>
      <c r="D36" s="125">
        <f>VLOOKUP($B$9&amp;"-"&amp;$B36,Database!$1:$1048576,10,FALSE)</f>
        <v>143.80045311672023</v>
      </c>
      <c r="E36" s="84"/>
      <c r="F36" s="127">
        <f>VLOOKUP($B$9&amp;"-"&amp;$B36,Database!$1:$1048576,4,FALSE)</f>
        <v>56.043388429752063</v>
      </c>
      <c r="G36" s="127">
        <f>VLOOKUP($B$9&amp;"-"&amp;$B36,Database!$1:$1048576,5,FALSE)</f>
        <v>36.828512396694215</v>
      </c>
      <c r="H36" s="127">
        <f>VLOOKUP($B$9&amp;"-"&amp;$B36,Database!$1:$1048576,6,FALSE)</f>
        <v>8.2644628099173563</v>
      </c>
      <c r="I36" s="127">
        <f>VLOOKUP($B$9&amp;"-"&amp;$B36,Database!$1:$1048576,7,FALSE)</f>
        <v>19.369834710743795</v>
      </c>
      <c r="J36" s="127">
        <f>VLOOKUP($B$9&amp;"-"&amp;$B36,Database!$1:$1048576,8,FALSE)</f>
        <v>19.111570247933887</v>
      </c>
      <c r="K36" s="127">
        <f>VLOOKUP($B$9&amp;"-"&amp;$B36,Database!$1:$1048576,9,FALSE)</f>
        <v>-2.8925619834710754</v>
      </c>
      <c r="L36" s="112"/>
      <c r="M36" s="128">
        <f>VLOOKUP($B$9&amp;"-"&amp;$B36,Database!$1:$1048576,12,FALSE)</f>
        <v>37.5</v>
      </c>
      <c r="N36" s="128">
        <f>VLOOKUP($B$9&amp;"-"&amp;$B36,Database!$1:$1048576,13,FALSE)</f>
        <v>22.1606648199446</v>
      </c>
      <c r="O36" s="128">
        <f>VLOOKUP($B$9&amp;"-"&amp;$B36,Database!$1:$1048576,14,FALSE)</f>
        <v>8.1024930747922426</v>
      </c>
      <c r="P36" s="128">
        <f>VLOOKUP($B$9&amp;"-"&amp;$B36,Database!$1:$1048576,15,FALSE)</f>
        <v>1.3157894736842104</v>
      </c>
      <c r="Q36" s="128">
        <f>VLOOKUP($B$9&amp;"-"&amp;$B36,Database!$1:$1048576,16,FALSE)</f>
        <v>49.3791088385683</v>
      </c>
      <c r="R36" s="128">
        <f>VLOOKUP($B$9&amp;"-"&amp;$B36,Database!$1:$1048576,17,FALSE)</f>
        <v>19.675925925925924</v>
      </c>
      <c r="S36" s="112"/>
      <c r="T36" s="128">
        <f>VLOOKUP($B$9&amp;"-"&amp;$B36,Database!$1:$1048576,18,FALSE)</f>
        <v>29.529475392103844</v>
      </c>
      <c r="U36" s="128">
        <f>VLOOKUP($B$9&amp;"-"&amp;$B36,Database!$1:$1048576,19,FALSE)</f>
        <v>22.248661511005356</v>
      </c>
      <c r="V36" s="128">
        <f>VLOOKUP($B$9&amp;"-"&amp;$B36,Database!$1:$1048576,20,FALSE)</f>
        <v>8.7500000000000018</v>
      </c>
      <c r="W36" s="128">
        <f>VLOOKUP($B$9&amp;"-"&amp;$B36,Database!$1:$1048576,21,FALSE)</f>
        <v>1.6875000000000016</v>
      </c>
      <c r="X36" s="128">
        <f>VLOOKUP($B$9&amp;"-"&amp;$B36,Database!$1:$1048576,22,FALSE)</f>
        <v>61.249999999999993</v>
      </c>
      <c r="Y36" s="128">
        <f>VLOOKUP($B$9&amp;"-"&amp;$B36,Database!$1:$1048576,23,FALSE)</f>
        <v>40.277777777777779</v>
      </c>
      <c r="Z36" s="112"/>
      <c r="AA36" s="128">
        <f>VLOOKUP($B$9&amp;"-"&amp;$B36,Database!$1:$1048576,24,FALSE)</f>
        <v>5.1652892561983431E-2</v>
      </c>
      <c r="AB36" s="128">
        <f>VLOOKUP($B$9&amp;"-"&amp;$B36,Database!$1:$1048576,25,FALSE)</f>
        <v>2.5959978366684697</v>
      </c>
      <c r="AC36" s="107"/>
      <c r="AD36" s="129">
        <f>VLOOKUP($B$9&amp;"-"&amp;$B36,Database!$1:$1048576,26,FALSE)</f>
        <v>0.20454545454545456</v>
      </c>
      <c r="AE36" s="129">
        <f>VLOOKUP($B$9&amp;"-"&amp;$B36,Database!$1:$1048576,27,FALSE)</f>
        <v>0.18181818181818182</v>
      </c>
      <c r="AF36" s="129">
        <f>VLOOKUP($B$9&amp;"-"&amp;$B36,Database!$1:$1048576,28,FALSE)</f>
        <v>6.8181818181818177E-2</v>
      </c>
      <c r="AG36" s="129">
        <f>VLOOKUP($B$9&amp;"-"&amp;$B36,Database!$1:$1048576,29,FALSE)</f>
        <v>0</v>
      </c>
      <c r="AH36" s="129">
        <f>VLOOKUP($B$9&amp;"-"&amp;$B36,Database!$1:$1048576,30,FALSE)</f>
        <v>0</v>
      </c>
      <c r="AI36" s="129">
        <f>VLOOKUP($B$9&amp;"-"&amp;$B36,Database!$1:$1048576,31,FALSE)</f>
        <v>0</v>
      </c>
      <c r="AJ36" s="130"/>
      <c r="AK36" s="129">
        <f>VLOOKUP($B$9&amp;"-"&amp;$B36,Database!$1:$1048576,32,FALSE)</f>
        <v>0.20930232558139536</v>
      </c>
      <c r="AL36" s="129">
        <f>VLOOKUP($B$9&amp;"-"&amp;$B36,Database!$1:$1048576,33,FALSE)</f>
        <v>0.11627906976744186</v>
      </c>
      <c r="AM36" s="129">
        <f>VLOOKUP($B$9&amp;"-"&amp;$B36,Database!$1:$1048576,34,FALSE)</f>
        <v>9.3023255813953487E-2</v>
      </c>
      <c r="AN36" s="129">
        <f>VLOOKUP($B$9&amp;"-"&amp;$B36,Database!$1:$1048576,35,FALSE)</f>
        <v>2.3255813953488372E-2</v>
      </c>
      <c r="AO36" s="129">
        <f>VLOOKUP($B$9&amp;"-"&amp;$B36,Database!$1:$1048576,36,FALSE)</f>
        <v>0</v>
      </c>
      <c r="AP36" s="129">
        <f>VLOOKUP($B$9&amp;"-"&amp;$B36,Database!$1:$1048576,37,FALSE)</f>
        <v>0</v>
      </c>
      <c r="AQ36" s="103"/>
      <c r="AR36" s="129">
        <f>VLOOKUP($B$9&amp;"-"&amp;$B36,Database!$1:$1048576,38,FALSE)</f>
        <v>0.11627906976744186</v>
      </c>
      <c r="AS36" s="129">
        <f>VLOOKUP($B$9&amp;"-"&amp;$B36,Database!$1:$1048576,39,FALSE)</f>
        <v>0.16279069767441862</v>
      </c>
      <c r="AT36" s="129">
        <f>VLOOKUP($B$9&amp;"-"&amp;$B36,Database!$1:$1048576,40,FALSE)</f>
        <v>4.6511627906976744E-2</v>
      </c>
      <c r="AU36" s="129">
        <f>VLOOKUP($B$9&amp;"-"&amp;$B36,Database!$1:$1048576,41,FALSE)</f>
        <v>0</v>
      </c>
      <c r="AV36" s="129">
        <f>VLOOKUP($B$9&amp;"-"&amp;$B36,Database!$1:$1048576,42,FALSE)</f>
        <v>0</v>
      </c>
      <c r="AW36" s="129">
        <f>VLOOKUP($B$9&amp;"-"&amp;$B36,Database!$1:$1048576,43,FALSE)</f>
        <v>0</v>
      </c>
      <c r="AX36" s="103"/>
      <c r="AY36" s="129">
        <f>VLOOKUP($B$9&amp;"-"&amp;$B36,Database!$1:$1048576,44,FALSE)</f>
        <v>0.18604651162790697</v>
      </c>
      <c r="AZ36" s="129">
        <f>VLOOKUP($B$9&amp;"-"&amp;$B36,Database!$1:$1048576,45,FALSE)</f>
        <v>0.13953488372093023</v>
      </c>
      <c r="BA36" s="129">
        <f>VLOOKUP($B$9&amp;"-"&amp;$B36,Database!$1:$1048576,46,FALSE)</f>
        <v>4.6511627906976744E-2</v>
      </c>
      <c r="BB36" s="129">
        <f>VLOOKUP($B$9&amp;"-"&amp;$B36,Database!$1:$1048576,47,FALSE)</f>
        <v>0</v>
      </c>
      <c r="BC36" s="129">
        <f>VLOOKUP($B$9&amp;"-"&amp;$B36,Database!$1:$1048576,48,FALSE)</f>
        <v>0</v>
      </c>
      <c r="BD36" s="129">
        <f>VLOOKUP($B$9&amp;"-"&amp;$B36,Database!$1:$1048576,49,FALSE)</f>
        <v>0</v>
      </c>
      <c r="BE36" s="130"/>
      <c r="BF36" s="129">
        <f>VLOOKUP($B$9&amp;"-"&amp;$B36,Database!$1:$1048576,50,FALSE)</f>
        <v>0.11627906976744186</v>
      </c>
      <c r="BG36" s="129">
        <f>VLOOKUP($B$9&amp;"-"&amp;$B36,Database!$1:$1048576,51,FALSE)</f>
        <v>0.13953488372093023</v>
      </c>
      <c r="BH36" s="129">
        <f>VLOOKUP($B$9&amp;"-"&amp;$B36,Database!$1:$1048576,52,FALSE)</f>
        <v>2.3255813953488372E-2</v>
      </c>
      <c r="BI36" s="129">
        <f>VLOOKUP($B$9&amp;"-"&amp;$B36,Database!$1:$1048576,53,FALSE)</f>
        <v>4.6511627906976744E-2</v>
      </c>
      <c r="BJ36" s="129">
        <f>VLOOKUP($B$9&amp;"-"&amp;$B36,Database!$1:$1048576,54,FALSE)</f>
        <v>0</v>
      </c>
      <c r="BK36" s="129">
        <f>VLOOKUP($B$9&amp;"-"&amp;$B36,Database!$1:$1048576,55,FALSE)</f>
        <v>0</v>
      </c>
    </row>
    <row r="37" spans="2:63">
      <c r="B37" s="124">
        <v>43252</v>
      </c>
      <c r="D37" s="125">
        <f>VLOOKUP($B$9&amp;"-"&amp;$B37,Database!$1:$1048576,10,FALSE)</f>
        <v>135.59011313352943</v>
      </c>
      <c r="E37" s="84"/>
      <c r="F37" s="127">
        <f>VLOOKUP($B$9&amp;"-"&amp;$B37,Database!$1:$1048576,4,FALSE)</f>
        <v>37.037037037037038</v>
      </c>
      <c r="G37" s="127">
        <f>VLOOKUP($B$9&amp;"-"&amp;$B37,Database!$1:$1048576,5,FALSE)</f>
        <v>24.691358024691358</v>
      </c>
      <c r="H37" s="127">
        <f>VLOOKUP($B$9&amp;"-"&amp;$B37,Database!$1:$1048576,6,FALSE)</f>
        <v>7.4074074074074083</v>
      </c>
      <c r="I37" s="127">
        <f>VLOOKUP($B$9&amp;"-"&amp;$B37,Database!$1:$1048576,7,FALSE)</f>
        <v>9.8765432098765427</v>
      </c>
      <c r="J37" s="127">
        <f>VLOOKUP($B$9&amp;"-"&amp;$B37,Database!$1:$1048576,8,FALSE)</f>
        <v>15.123456790123454</v>
      </c>
      <c r="K37" s="127">
        <f>VLOOKUP($B$9&amp;"-"&amp;$B37,Database!$1:$1048576,9,FALSE)</f>
        <v>-32.793209876543209</v>
      </c>
      <c r="L37" s="112"/>
      <c r="M37" s="128">
        <f>VLOOKUP($B$9&amp;"-"&amp;$B37,Database!$1:$1048576,12,FALSE)</f>
        <v>21.30612244897959</v>
      </c>
      <c r="N37" s="128">
        <f>VLOOKUP($B$9&amp;"-"&amp;$B37,Database!$1:$1048576,13,FALSE)</f>
        <v>8.1018518518518512</v>
      </c>
      <c r="O37" s="128">
        <f>VLOOKUP($B$9&amp;"-"&amp;$B37,Database!$1:$1048576,14,FALSE)</f>
        <v>6.6115702479338827</v>
      </c>
      <c r="P37" s="128">
        <f>VLOOKUP($B$9&amp;"-"&amp;$B37,Database!$1:$1048576,15,FALSE)</f>
        <v>-8.203125</v>
      </c>
      <c r="Q37" s="128">
        <f>VLOOKUP($B$9&amp;"-"&amp;$B37,Database!$1:$1048576,16,FALSE)</f>
        <v>70.239334027055151</v>
      </c>
      <c r="R37" s="128">
        <f>VLOOKUP($B$9&amp;"-"&amp;$B37,Database!$1:$1048576,17,FALSE)</f>
        <v>15.888888888888891</v>
      </c>
      <c r="S37" s="112"/>
      <c r="T37" s="128">
        <f>VLOOKUP($B$9&amp;"-"&amp;$B37,Database!$1:$1048576,18,FALSE)</f>
        <v>24.979591836734695</v>
      </c>
      <c r="U37" s="128">
        <f>VLOOKUP($B$9&amp;"-"&amp;$B37,Database!$1:$1048576,19,FALSE)</f>
        <v>44.081632653061227</v>
      </c>
      <c r="V37" s="128">
        <f>VLOOKUP($B$9&amp;"-"&amp;$B37,Database!$1:$1048576,20,FALSE)</f>
        <v>2.2189349112426036</v>
      </c>
      <c r="W37" s="128">
        <f>VLOOKUP($B$9&amp;"-"&amp;$B37,Database!$1:$1048576,21,FALSE)</f>
        <v>-1.7835909631391207</v>
      </c>
      <c r="X37" s="128">
        <f>VLOOKUP($B$9&amp;"-"&amp;$B37,Database!$1:$1048576,22,FALSE)</f>
        <v>90.530697190426636</v>
      </c>
      <c r="Y37" s="128">
        <f>VLOOKUP($B$9&amp;"-"&amp;$B37,Database!$1:$1048576,23,FALSE)</f>
        <v>41.022592152199756</v>
      </c>
      <c r="Z37" s="112"/>
      <c r="AA37" s="128">
        <f>VLOOKUP($B$9&amp;"-"&amp;$B37,Database!$1:$1048576,24,FALSE)</f>
        <v>0.40816326530612268</v>
      </c>
      <c r="AB37" s="128">
        <f>VLOOKUP($B$9&amp;"-"&amp;$B37,Database!$1:$1048576,25,FALSE)</f>
        <v>0.57142857142857129</v>
      </c>
      <c r="AC37" s="107"/>
      <c r="AD37" s="129">
        <f>VLOOKUP($B$9&amp;"-"&amp;$B37,Database!$1:$1048576,26,FALSE)</f>
        <v>0.19444444444444445</v>
      </c>
      <c r="AE37" s="129">
        <f>VLOOKUP($B$9&amp;"-"&amp;$B37,Database!$1:$1048576,27,FALSE)</f>
        <v>5.5555555555555552E-2</v>
      </c>
      <c r="AF37" s="129">
        <f>VLOOKUP($B$9&amp;"-"&amp;$B37,Database!$1:$1048576,28,FALSE)</f>
        <v>0</v>
      </c>
      <c r="AG37" s="129">
        <f>VLOOKUP($B$9&amp;"-"&amp;$B37,Database!$1:$1048576,29,FALSE)</f>
        <v>0</v>
      </c>
      <c r="AH37" s="129">
        <f>VLOOKUP($B$9&amp;"-"&amp;$B37,Database!$1:$1048576,30,FALSE)</f>
        <v>0</v>
      </c>
      <c r="AI37" s="129">
        <f>VLOOKUP($B$9&amp;"-"&amp;$B37,Database!$1:$1048576,31,FALSE)</f>
        <v>0</v>
      </c>
      <c r="AJ37" s="130"/>
      <c r="AK37" s="129">
        <f>VLOOKUP($B$9&amp;"-"&amp;$B37,Database!$1:$1048576,32,FALSE)</f>
        <v>0.16666666666666666</v>
      </c>
      <c r="AL37" s="129">
        <f>VLOOKUP($B$9&amp;"-"&amp;$B37,Database!$1:$1048576,33,FALSE)</f>
        <v>8.3333333333333329E-2</v>
      </c>
      <c r="AM37" s="129">
        <f>VLOOKUP($B$9&amp;"-"&amp;$B37,Database!$1:$1048576,34,FALSE)</f>
        <v>2.7777777777777776E-2</v>
      </c>
      <c r="AN37" s="129">
        <f>VLOOKUP($B$9&amp;"-"&amp;$B37,Database!$1:$1048576,35,FALSE)</f>
        <v>0</v>
      </c>
      <c r="AO37" s="129">
        <f>VLOOKUP($B$9&amp;"-"&amp;$B37,Database!$1:$1048576,36,FALSE)</f>
        <v>0</v>
      </c>
      <c r="AP37" s="129">
        <f>VLOOKUP($B$9&amp;"-"&amp;$B37,Database!$1:$1048576,37,FALSE)</f>
        <v>0</v>
      </c>
      <c r="AQ37" s="103"/>
      <c r="AR37" s="129">
        <f>VLOOKUP($B$9&amp;"-"&amp;$B37,Database!$1:$1048576,38,FALSE)</f>
        <v>0.1388888888888889</v>
      </c>
      <c r="AS37" s="129">
        <f>VLOOKUP($B$9&amp;"-"&amp;$B37,Database!$1:$1048576,39,FALSE)</f>
        <v>2.7777777777777776E-2</v>
      </c>
      <c r="AT37" s="129">
        <f>VLOOKUP($B$9&amp;"-"&amp;$B37,Database!$1:$1048576,40,FALSE)</f>
        <v>0</v>
      </c>
      <c r="AU37" s="129">
        <f>VLOOKUP($B$9&amp;"-"&amp;$B37,Database!$1:$1048576,41,FALSE)</f>
        <v>0</v>
      </c>
      <c r="AV37" s="129">
        <f>VLOOKUP($B$9&amp;"-"&amp;$B37,Database!$1:$1048576,42,FALSE)</f>
        <v>0</v>
      </c>
      <c r="AW37" s="129">
        <f>VLOOKUP($B$9&amp;"-"&amp;$B37,Database!$1:$1048576,43,FALSE)</f>
        <v>0</v>
      </c>
      <c r="AX37" s="103"/>
      <c r="AY37" s="129">
        <f>VLOOKUP($B$9&amp;"-"&amp;$B37,Database!$1:$1048576,44,FALSE)</f>
        <v>0.1388888888888889</v>
      </c>
      <c r="AZ37" s="129">
        <f>VLOOKUP($B$9&amp;"-"&amp;$B37,Database!$1:$1048576,45,FALSE)</f>
        <v>2.7777777777777776E-2</v>
      </c>
      <c r="BA37" s="129">
        <f>VLOOKUP($B$9&amp;"-"&amp;$B37,Database!$1:$1048576,46,FALSE)</f>
        <v>2.7777777777777776E-2</v>
      </c>
      <c r="BB37" s="129">
        <f>VLOOKUP($B$9&amp;"-"&amp;$B37,Database!$1:$1048576,47,FALSE)</f>
        <v>0</v>
      </c>
      <c r="BC37" s="129">
        <f>VLOOKUP($B$9&amp;"-"&amp;$B37,Database!$1:$1048576,48,FALSE)</f>
        <v>0</v>
      </c>
      <c r="BD37" s="129">
        <f>VLOOKUP($B$9&amp;"-"&amp;$B37,Database!$1:$1048576,49,FALSE)</f>
        <v>0</v>
      </c>
      <c r="BE37" s="130"/>
      <c r="BF37" s="129">
        <f>VLOOKUP($B$9&amp;"-"&amp;$B37,Database!$1:$1048576,50,FALSE)</f>
        <v>0.1111111111111111</v>
      </c>
      <c r="BG37" s="129">
        <f>VLOOKUP($B$9&amp;"-"&amp;$B37,Database!$1:$1048576,51,FALSE)</f>
        <v>5.5555555555555552E-2</v>
      </c>
      <c r="BH37" s="129">
        <f>VLOOKUP($B$9&amp;"-"&amp;$B37,Database!$1:$1048576,52,FALSE)</f>
        <v>0</v>
      </c>
      <c r="BI37" s="129">
        <f>VLOOKUP($B$9&amp;"-"&amp;$B37,Database!$1:$1048576,53,FALSE)</f>
        <v>0</v>
      </c>
      <c r="BJ37" s="129">
        <f>VLOOKUP($B$9&amp;"-"&amp;$B37,Database!$1:$1048576,54,FALSE)</f>
        <v>0</v>
      </c>
      <c r="BK37" s="129">
        <f>VLOOKUP($B$9&amp;"-"&amp;$B37,Database!$1:$1048576,55,FALSE)</f>
        <v>0</v>
      </c>
    </row>
    <row r="38" spans="2:63">
      <c r="B38" s="124">
        <v>43344</v>
      </c>
      <c r="D38" s="125">
        <f>VLOOKUP($B$9&amp;"-"&amp;$B38,Database!$1:$1048576,10,FALSE)</f>
        <v>133.97053018820262</v>
      </c>
      <c r="E38" s="84"/>
      <c r="F38" s="127">
        <f>VLOOKUP($B$9&amp;"-"&amp;$B38,Database!$1:$1048576,4,FALSE)</f>
        <v>62.782401902497028</v>
      </c>
      <c r="G38" s="127">
        <f>VLOOKUP($B$9&amp;"-"&amp;$B38,Database!$1:$1048576,5,FALSE)</f>
        <v>37.455410225921526</v>
      </c>
      <c r="H38" s="127">
        <f>VLOOKUP($B$9&amp;"-"&amp;$B38,Database!$1:$1048576,6,FALSE)</f>
        <v>-2.8537455410225925</v>
      </c>
      <c r="I38" s="127">
        <f>VLOOKUP($B$9&amp;"-"&amp;$B38,Database!$1:$1048576,7,FALSE)</f>
        <v>3.329369797859691</v>
      </c>
      <c r="J38" s="127">
        <f>VLOOKUP($B$9&amp;"-"&amp;$B38,Database!$1:$1048576,8,FALSE)</f>
        <v>35.315101070154576</v>
      </c>
      <c r="K38" s="127">
        <f>VLOOKUP($B$9&amp;"-"&amp;$B38,Database!$1:$1048576,9,FALSE)</f>
        <v>-19.024970273483948</v>
      </c>
      <c r="L38" s="112"/>
      <c r="M38" s="128">
        <f>VLOOKUP($B$9&amp;"-"&amp;$B38,Database!$1:$1048576,12,FALSE)</f>
        <v>2.0576131687242798</v>
      </c>
      <c r="N38" s="128">
        <f>VLOOKUP($B$9&amp;"-"&amp;$B38,Database!$1:$1048576,13,FALSE)</f>
        <v>13.16872427983539</v>
      </c>
      <c r="O38" s="128">
        <f>VLOOKUP($B$9&amp;"-"&amp;$B38,Database!$1:$1048576,14,FALSE)</f>
        <v>11.834319526627219</v>
      </c>
      <c r="P38" s="128">
        <f>VLOOKUP($B$9&amp;"-"&amp;$B38,Database!$1:$1048576,15,FALSE)</f>
        <v>-12.42603550295858</v>
      </c>
      <c r="Q38" s="128">
        <f>VLOOKUP($B$9&amp;"-"&amp;$B38,Database!$1:$1048576,16,FALSE)</f>
        <v>54.6875</v>
      </c>
      <c r="R38" s="128">
        <f>VLOOKUP($B$9&amp;"-"&amp;$B38,Database!$1:$1048576,17,FALSE)</f>
        <v>8.3333333333333339</v>
      </c>
      <c r="S38" s="112"/>
      <c r="T38" s="128">
        <f>VLOOKUP($B$9&amp;"-"&amp;$B38,Database!$1:$1048576,18,FALSE)</f>
        <v>15.45778834720571</v>
      </c>
      <c r="U38" s="128">
        <f>VLOOKUP($B$9&amp;"-"&amp;$B38,Database!$1:$1048576,19,FALSE)</f>
        <v>44.946492271105818</v>
      </c>
      <c r="V38" s="128">
        <f>VLOOKUP($B$9&amp;"-"&amp;$B38,Database!$1:$1048576,20,FALSE)</f>
        <v>18.367346938775508</v>
      </c>
      <c r="W38" s="128">
        <f>VLOOKUP($B$9&amp;"-"&amp;$B38,Database!$1:$1048576,21,FALSE)</f>
        <v>7.6530612244897966</v>
      </c>
      <c r="X38" s="128">
        <f>VLOOKUP($B$9&amp;"-"&amp;$B38,Database!$1:$1048576,22,FALSE)</f>
        <v>70.408163265306129</v>
      </c>
      <c r="Y38" s="128">
        <f>VLOOKUP($B$9&amp;"-"&amp;$B38,Database!$1:$1048576,23,FALSE)</f>
        <v>30.357142857142861</v>
      </c>
      <c r="Z38" s="112"/>
      <c r="AA38" s="128">
        <f>VLOOKUP($B$9&amp;"-"&amp;$B38,Database!$1:$1048576,24,FALSE)</f>
        <v>0</v>
      </c>
      <c r="AB38" s="128">
        <f>VLOOKUP($B$9&amp;"-"&amp;$B38,Database!$1:$1048576,25,FALSE)</f>
        <v>3.4438775510204076</v>
      </c>
      <c r="AC38" s="107"/>
      <c r="AD38" s="129">
        <f>VLOOKUP($B$9&amp;"-"&amp;$B38,Database!$1:$1048576,26,FALSE)</f>
        <v>0.10344827586206896</v>
      </c>
      <c r="AE38" s="129">
        <f>VLOOKUP($B$9&amp;"-"&amp;$B38,Database!$1:$1048576,27,FALSE)</f>
        <v>6.8965517241379309E-2</v>
      </c>
      <c r="AF38" s="129">
        <f>VLOOKUP($B$9&amp;"-"&amp;$B38,Database!$1:$1048576,28,FALSE)</f>
        <v>6.8965517241379309E-2</v>
      </c>
      <c r="AG38" s="129">
        <f>VLOOKUP($B$9&amp;"-"&amp;$B38,Database!$1:$1048576,29,FALSE)</f>
        <v>3.4482758620689655E-2</v>
      </c>
      <c r="AH38" s="129">
        <f>VLOOKUP($B$9&amp;"-"&amp;$B38,Database!$1:$1048576,30,FALSE)</f>
        <v>3.4482758620689655E-2</v>
      </c>
      <c r="AI38" s="129">
        <f>VLOOKUP($B$9&amp;"-"&amp;$B38,Database!$1:$1048576,31,FALSE)</f>
        <v>0</v>
      </c>
      <c r="AJ38" s="130"/>
      <c r="AK38" s="129">
        <f>VLOOKUP($B$9&amp;"-"&amp;$B38,Database!$1:$1048576,32,FALSE)</f>
        <v>0.27586206896551724</v>
      </c>
      <c r="AL38" s="129">
        <f>VLOOKUP($B$9&amp;"-"&amp;$B38,Database!$1:$1048576,33,FALSE)</f>
        <v>0.13793103448275862</v>
      </c>
      <c r="AM38" s="129">
        <f>VLOOKUP($B$9&amp;"-"&amp;$B38,Database!$1:$1048576,34,FALSE)</f>
        <v>6.8965517241379309E-2</v>
      </c>
      <c r="AN38" s="129">
        <f>VLOOKUP($B$9&amp;"-"&amp;$B38,Database!$1:$1048576,35,FALSE)</f>
        <v>0</v>
      </c>
      <c r="AO38" s="129">
        <f>VLOOKUP($B$9&amp;"-"&amp;$B38,Database!$1:$1048576,36,FALSE)</f>
        <v>0</v>
      </c>
      <c r="AP38" s="129">
        <f>VLOOKUP($B$9&amp;"-"&amp;$B38,Database!$1:$1048576,37,FALSE)</f>
        <v>0</v>
      </c>
      <c r="AQ38" s="103"/>
      <c r="AR38" s="129">
        <f>VLOOKUP($B$9&amp;"-"&amp;$B38,Database!$1:$1048576,38,FALSE)</f>
        <v>0.17241379310344829</v>
      </c>
      <c r="AS38" s="129">
        <f>VLOOKUP($B$9&amp;"-"&amp;$B38,Database!$1:$1048576,39,FALSE)</f>
        <v>0</v>
      </c>
      <c r="AT38" s="129">
        <f>VLOOKUP($B$9&amp;"-"&amp;$B38,Database!$1:$1048576,40,FALSE)</f>
        <v>0.13793103448275862</v>
      </c>
      <c r="AU38" s="129">
        <f>VLOOKUP($B$9&amp;"-"&amp;$B38,Database!$1:$1048576,41,FALSE)</f>
        <v>0</v>
      </c>
      <c r="AV38" s="129">
        <f>VLOOKUP($B$9&amp;"-"&amp;$B38,Database!$1:$1048576,42,FALSE)</f>
        <v>0</v>
      </c>
      <c r="AW38" s="129">
        <f>VLOOKUP($B$9&amp;"-"&amp;$B38,Database!$1:$1048576,43,FALSE)</f>
        <v>0</v>
      </c>
      <c r="AX38" s="103"/>
      <c r="AY38" s="129">
        <f>VLOOKUP($B$9&amp;"-"&amp;$B38,Database!$1:$1048576,44,FALSE)</f>
        <v>0.17241379310344829</v>
      </c>
      <c r="AZ38" s="129">
        <f>VLOOKUP($B$9&amp;"-"&amp;$B38,Database!$1:$1048576,45,FALSE)</f>
        <v>6.8965517241379309E-2</v>
      </c>
      <c r="BA38" s="129">
        <f>VLOOKUP($B$9&amp;"-"&amp;$B38,Database!$1:$1048576,46,FALSE)</f>
        <v>0</v>
      </c>
      <c r="BB38" s="129">
        <f>VLOOKUP($B$9&amp;"-"&amp;$B38,Database!$1:$1048576,47,FALSE)</f>
        <v>3.4482758620689655E-2</v>
      </c>
      <c r="BC38" s="129">
        <f>VLOOKUP($B$9&amp;"-"&amp;$B38,Database!$1:$1048576,48,FALSE)</f>
        <v>0</v>
      </c>
      <c r="BD38" s="129">
        <f>VLOOKUP($B$9&amp;"-"&amp;$B38,Database!$1:$1048576,49,FALSE)</f>
        <v>0</v>
      </c>
      <c r="BE38" s="130"/>
      <c r="BF38" s="129">
        <f>VLOOKUP($B$9&amp;"-"&amp;$B38,Database!$1:$1048576,50,FALSE)</f>
        <v>0.13793103448275862</v>
      </c>
      <c r="BG38" s="129">
        <f>VLOOKUP($B$9&amp;"-"&amp;$B38,Database!$1:$1048576,51,FALSE)</f>
        <v>6.8965517241379309E-2</v>
      </c>
      <c r="BH38" s="129">
        <f>VLOOKUP($B$9&amp;"-"&amp;$B38,Database!$1:$1048576,52,FALSE)</f>
        <v>3.4482758620689655E-2</v>
      </c>
      <c r="BI38" s="129">
        <f>VLOOKUP($B$9&amp;"-"&amp;$B38,Database!$1:$1048576,53,FALSE)</f>
        <v>3.4482758620689655E-2</v>
      </c>
      <c r="BJ38" s="129">
        <f>VLOOKUP($B$9&amp;"-"&amp;$B38,Database!$1:$1048576,54,FALSE)</f>
        <v>0</v>
      </c>
      <c r="BK38" s="129">
        <f>VLOOKUP($B$9&amp;"-"&amp;$B38,Database!$1:$1048576,55,FALSE)</f>
        <v>0</v>
      </c>
    </row>
    <row r="39" spans="2:63">
      <c r="B39" s="124">
        <v>43435</v>
      </c>
      <c r="D39" s="125">
        <f>VLOOKUP($B$9&amp;"-"&amp;$B39,Database!$1:$1048576,10,FALSE)</f>
        <v>129.63390107783491</v>
      </c>
      <c r="E39" s="84"/>
      <c r="F39" s="127">
        <f>VLOOKUP($B$9&amp;"-"&amp;$B39,Database!$1:$1048576,4,FALSE)</f>
        <v>44.996347699050396</v>
      </c>
      <c r="G39" s="127">
        <f>VLOOKUP($B$9&amp;"-"&amp;$B39,Database!$1:$1048576,5,FALSE)</f>
        <v>38.349159970781585</v>
      </c>
      <c r="H39" s="127">
        <f>VLOOKUP($B$9&amp;"-"&amp;$B39,Database!$1:$1048576,6,FALSE)</f>
        <v>-2.0452885317750185</v>
      </c>
      <c r="I39" s="127">
        <f>VLOOKUP($B$9&amp;"-"&amp;$B39,Database!$1:$1048576,7,FALSE)</f>
        <v>-3.2140248356464571</v>
      </c>
      <c r="J39" s="127">
        <f>VLOOKUP($B$9&amp;"-"&amp;$B39,Database!$1:$1048576,8,FALSE)</f>
        <v>15.522279035792547</v>
      </c>
      <c r="K39" s="127">
        <f>VLOOKUP($B$9&amp;"-"&amp;$B39,Database!$1:$1048576,9,FALSE)</f>
        <v>-35.062089116143177</v>
      </c>
      <c r="L39" s="112"/>
      <c r="M39" s="128">
        <f>VLOOKUP($B$9&amp;"-"&amp;$B39,Database!$1:$1048576,12,FALSE)</f>
        <v>-13.805697589481374</v>
      </c>
      <c r="N39" s="128">
        <f>VLOOKUP($B$9&amp;"-"&amp;$B39,Database!$1:$1048576,13,FALSE)</f>
        <v>11.111111111111111</v>
      </c>
      <c r="O39" s="128">
        <f>VLOOKUP($B$9&amp;"-"&amp;$B39,Database!$1:$1048576,14,FALSE)</f>
        <v>2.9387755102040809</v>
      </c>
      <c r="P39" s="128">
        <f>VLOOKUP($B$9&amp;"-"&amp;$B39,Database!$1:$1048576,15,FALSE)</f>
        <v>-3.8927335640138403</v>
      </c>
      <c r="Q39" s="128">
        <f>VLOOKUP($B$9&amp;"-"&amp;$B39,Database!$1:$1048576,16,FALSE)</f>
        <v>45.674740484429066</v>
      </c>
      <c r="R39" s="128">
        <f>VLOOKUP($B$9&amp;"-"&amp;$B39,Database!$1:$1048576,17,FALSE)</f>
        <v>12.370242214532871</v>
      </c>
      <c r="S39" s="112"/>
      <c r="T39" s="128">
        <f>VLOOKUP($B$9&amp;"-"&amp;$B39,Database!$1:$1048576,18,FALSE)</f>
        <v>4.9671292914536158</v>
      </c>
      <c r="U39" s="128">
        <f>VLOOKUP($B$9&amp;"-"&amp;$B39,Database!$1:$1048576,19,FALSE)</f>
        <v>22.376543209876544</v>
      </c>
      <c r="V39" s="128">
        <f>VLOOKUP($B$9&amp;"-"&amp;$B39,Database!$1:$1048576,20,FALSE)</f>
        <v>13.671875</v>
      </c>
      <c r="W39" s="128">
        <f>VLOOKUP($B$9&amp;"-"&amp;$B39,Database!$1:$1048576,21,FALSE)</f>
        <v>3.3203125</v>
      </c>
      <c r="X39" s="128">
        <f>VLOOKUP($B$9&amp;"-"&amp;$B39,Database!$1:$1048576,22,FALSE)</f>
        <v>71.625344352617091</v>
      </c>
      <c r="Y39" s="128">
        <f>VLOOKUP($B$9&amp;"-"&amp;$B39,Database!$1:$1048576,23,FALSE)</f>
        <v>30.303030303030308</v>
      </c>
      <c r="Z39" s="112"/>
      <c r="AA39" s="128">
        <f>VLOOKUP($B$9&amp;"-"&amp;$B39,Database!$1:$1048576,24,FALSE)</f>
        <v>0.51132213294375439</v>
      </c>
      <c r="AB39" s="128">
        <f>VLOOKUP($B$9&amp;"-"&amp;$B39,Database!$1:$1048576,25,FALSE)</f>
        <v>5.259313367421476</v>
      </c>
      <c r="AC39" s="107"/>
      <c r="AD39" s="129">
        <f>VLOOKUP($B$9&amp;"-"&amp;$B39,Database!$1:$1048576,26,FALSE)</f>
        <v>0.1111111111111111</v>
      </c>
      <c r="AE39" s="129">
        <f>VLOOKUP($B$9&amp;"-"&amp;$B39,Database!$1:$1048576,27,FALSE)</f>
        <v>8.3333333333333329E-2</v>
      </c>
      <c r="AF39" s="129">
        <f>VLOOKUP($B$9&amp;"-"&amp;$B39,Database!$1:$1048576,28,FALSE)</f>
        <v>2.7777777777777776E-2</v>
      </c>
      <c r="AG39" s="129">
        <f>VLOOKUP($B$9&amp;"-"&amp;$B39,Database!$1:$1048576,29,FALSE)</f>
        <v>8.3333333333333329E-2</v>
      </c>
      <c r="AH39" s="129">
        <f>VLOOKUP($B$9&amp;"-"&amp;$B39,Database!$1:$1048576,30,FALSE)</f>
        <v>0</v>
      </c>
      <c r="AI39" s="129">
        <f>VLOOKUP($B$9&amp;"-"&amp;$B39,Database!$1:$1048576,31,FALSE)</f>
        <v>0</v>
      </c>
      <c r="AJ39" s="130"/>
      <c r="AK39" s="129">
        <f>VLOOKUP($B$9&amp;"-"&amp;$B39,Database!$1:$1048576,32,FALSE)</f>
        <v>0.1111111111111111</v>
      </c>
      <c r="AL39" s="129">
        <f>VLOOKUP($B$9&amp;"-"&amp;$B39,Database!$1:$1048576,33,FALSE)</f>
        <v>5.5555555555555552E-2</v>
      </c>
      <c r="AM39" s="129">
        <f>VLOOKUP($B$9&amp;"-"&amp;$B39,Database!$1:$1048576,34,FALSE)</f>
        <v>8.3333333333333329E-2</v>
      </c>
      <c r="AN39" s="129">
        <f>VLOOKUP($B$9&amp;"-"&amp;$B39,Database!$1:$1048576,35,FALSE)</f>
        <v>5.5555555555555552E-2</v>
      </c>
      <c r="AO39" s="129">
        <f>VLOOKUP($B$9&amp;"-"&amp;$B39,Database!$1:$1048576,36,FALSE)</f>
        <v>2.7777777777777776E-2</v>
      </c>
      <c r="AP39" s="129">
        <f>VLOOKUP($B$9&amp;"-"&amp;$B39,Database!$1:$1048576,37,FALSE)</f>
        <v>0</v>
      </c>
      <c r="AQ39" s="103"/>
      <c r="AR39" s="129">
        <f>VLOOKUP($B$9&amp;"-"&amp;$B39,Database!$1:$1048576,38,FALSE)</f>
        <v>8.3333333333333329E-2</v>
      </c>
      <c r="AS39" s="129">
        <f>VLOOKUP($B$9&amp;"-"&amp;$B39,Database!$1:$1048576,39,FALSE)</f>
        <v>2.7777777777777776E-2</v>
      </c>
      <c r="AT39" s="129">
        <f>VLOOKUP($B$9&amp;"-"&amp;$B39,Database!$1:$1048576,40,FALSE)</f>
        <v>2.7777777777777776E-2</v>
      </c>
      <c r="AU39" s="129">
        <f>VLOOKUP($B$9&amp;"-"&amp;$B39,Database!$1:$1048576,41,FALSE)</f>
        <v>5.5555555555555552E-2</v>
      </c>
      <c r="AV39" s="129">
        <f>VLOOKUP($B$9&amp;"-"&amp;$B39,Database!$1:$1048576,42,FALSE)</f>
        <v>2.7777777777777776E-2</v>
      </c>
      <c r="AW39" s="129">
        <f>VLOOKUP($B$9&amp;"-"&amp;$B39,Database!$1:$1048576,43,FALSE)</f>
        <v>0</v>
      </c>
      <c r="AX39" s="103"/>
      <c r="AY39" s="129">
        <f>VLOOKUP($B$9&amp;"-"&amp;$B39,Database!$1:$1048576,44,FALSE)</f>
        <v>0.1111111111111111</v>
      </c>
      <c r="AZ39" s="129">
        <f>VLOOKUP($B$9&amp;"-"&amp;$B39,Database!$1:$1048576,45,FALSE)</f>
        <v>5.5555555555555552E-2</v>
      </c>
      <c r="BA39" s="129">
        <f>VLOOKUP($B$9&amp;"-"&amp;$B39,Database!$1:$1048576,46,FALSE)</f>
        <v>5.5555555555555552E-2</v>
      </c>
      <c r="BB39" s="129">
        <f>VLOOKUP($B$9&amp;"-"&amp;$B39,Database!$1:$1048576,47,FALSE)</f>
        <v>2.7777777777777776E-2</v>
      </c>
      <c r="BC39" s="129">
        <f>VLOOKUP($B$9&amp;"-"&amp;$B39,Database!$1:$1048576,48,FALSE)</f>
        <v>2.7777777777777776E-2</v>
      </c>
      <c r="BD39" s="129">
        <f>VLOOKUP($B$9&amp;"-"&amp;$B39,Database!$1:$1048576,49,FALSE)</f>
        <v>0</v>
      </c>
      <c r="BE39" s="130"/>
      <c r="BF39" s="129">
        <f>VLOOKUP($B$9&amp;"-"&amp;$B39,Database!$1:$1048576,50,FALSE)</f>
        <v>2.7777777777777776E-2</v>
      </c>
      <c r="BG39" s="129">
        <f>VLOOKUP($B$9&amp;"-"&amp;$B39,Database!$1:$1048576,51,FALSE)</f>
        <v>5.5555555555555552E-2</v>
      </c>
      <c r="BH39" s="129">
        <f>VLOOKUP($B$9&amp;"-"&amp;$B39,Database!$1:$1048576,52,FALSE)</f>
        <v>2.7777777777777776E-2</v>
      </c>
      <c r="BI39" s="129">
        <f>VLOOKUP($B$9&amp;"-"&amp;$B39,Database!$1:$1048576,53,FALSE)</f>
        <v>5.5555555555555552E-2</v>
      </c>
      <c r="BJ39" s="129">
        <f>VLOOKUP($B$9&amp;"-"&amp;$B39,Database!$1:$1048576,54,FALSE)</f>
        <v>5.5555555555555552E-2</v>
      </c>
      <c r="BK39" s="129">
        <f>VLOOKUP($B$9&amp;"-"&amp;$B39,Database!$1:$1048576,55,FALSE)</f>
        <v>0</v>
      </c>
    </row>
    <row r="40" spans="2:63">
      <c r="B40" s="124">
        <v>43525</v>
      </c>
      <c r="D40" s="125">
        <f>VLOOKUP($B$9&amp;"-"&amp;$B40,Database!$1:$1048576,10,FALSE)</f>
        <v>136.42725297814286</v>
      </c>
      <c r="E40" s="84"/>
      <c r="F40" s="127">
        <f>VLOOKUP($B$9&amp;"-"&amp;$B40,Database!$1:$1048576,4,FALSE)</f>
        <v>44.953173777315293</v>
      </c>
      <c r="G40" s="127">
        <f>VLOOKUP($B$9&amp;"-"&amp;$B40,Database!$1:$1048576,5,FALSE)</f>
        <v>59.001040582726326</v>
      </c>
      <c r="H40" s="127">
        <f>VLOOKUP($B$9&amp;"-"&amp;$B40,Database!$1:$1048576,6,FALSE)</f>
        <v>-9.8855359001040597</v>
      </c>
      <c r="I40" s="127">
        <f>VLOOKUP($B$9&amp;"-"&amp;$B40,Database!$1:$1048576,7,FALSE)</f>
        <v>8.8449531737773164</v>
      </c>
      <c r="J40" s="127">
        <f>VLOOKUP($B$9&amp;"-"&amp;$B40,Database!$1:$1048576,8,FALSE)</f>
        <v>3.3818938605619144</v>
      </c>
      <c r="K40" s="127">
        <f>VLOOKUP($B$9&amp;"-"&amp;$B40,Database!$1:$1048576,9,FALSE)</f>
        <v>-15.920915712799166</v>
      </c>
      <c r="L40" s="112"/>
      <c r="M40" s="128">
        <f>VLOOKUP($B$9&amp;"-"&amp;$B40,Database!$1:$1048576,12,FALSE)</f>
        <v>2.1852237252861624</v>
      </c>
      <c r="N40" s="128">
        <f>VLOOKUP($B$9&amp;"-"&amp;$B40,Database!$1:$1048576,13,FALSE)</f>
        <v>26.666666666666671</v>
      </c>
      <c r="O40" s="128">
        <f>VLOOKUP($B$9&amp;"-"&amp;$B40,Database!$1:$1048576,14,FALSE)</f>
        <v>10.111111111111111</v>
      </c>
      <c r="P40" s="128">
        <f>VLOOKUP($B$9&amp;"-"&amp;$B40,Database!$1:$1048576,15,FALSE)</f>
        <v>3.9999999999999987</v>
      </c>
      <c r="Q40" s="128">
        <f>VLOOKUP($B$9&amp;"-"&amp;$B40,Database!$1:$1048576,16,FALSE)</f>
        <v>36</v>
      </c>
      <c r="R40" s="128">
        <f>VLOOKUP($B$9&amp;"-"&amp;$B40,Database!$1:$1048576,17,FALSE)</f>
        <v>21.333333333333336</v>
      </c>
      <c r="S40" s="112"/>
      <c r="T40" s="128">
        <f>VLOOKUP($B$9&amp;"-"&amp;$B40,Database!$1:$1048576,18,FALSE)</f>
        <v>13.333333333333332</v>
      </c>
      <c r="U40" s="128">
        <f>VLOOKUP($B$9&amp;"-"&amp;$B40,Database!$1:$1048576,19,FALSE)</f>
        <v>48.51367419738407</v>
      </c>
      <c r="V40" s="128">
        <f>VLOOKUP($B$9&amp;"-"&amp;$B40,Database!$1:$1048576,20,FALSE)</f>
        <v>11.094674556213016</v>
      </c>
      <c r="W40" s="128">
        <f>VLOOKUP($B$9&amp;"-"&amp;$B40,Database!$1:$1048576,21,FALSE)</f>
        <v>5.3497942386831276</v>
      </c>
      <c r="X40" s="128">
        <f>VLOOKUP($B$9&amp;"-"&amp;$B40,Database!$1:$1048576,22,FALSE)</f>
        <v>71.105826397146259</v>
      </c>
      <c r="Y40" s="128">
        <f>VLOOKUP($B$9&amp;"-"&amp;$B40,Database!$1:$1048576,23,FALSE)</f>
        <v>49.382716049382722</v>
      </c>
      <c r="Z40" s="112"/>
      <c r="AA40" s="128">
        <f>VLOOKUP($B$9&amp;"-"&amp;$B40,Database!$1:$1048576,24,FALSE)</f>
        <v>-1.6666666666666663</v>
      </c>
      <c r="AB40" s="128">
        <f>VLOOKUP($B$9&amp;"-"&amp;$B40,Database!$1:$1048576,25,FALSE)</f>
        <v>-2.3333333333333326</v>
      </c>
      <c r="AC40" s="107"/>
      <c r="AD40" s="129">
        <f>VLOOKUP($B$9&amp;"-"&amp;$B40,Database!$1:$1048576,26,FALSE)</f>
        <v>0.13333333333333333</v>
      </c>
      <c r="AE40" s="129">
        <f>VLOOKUP($B$9&amp;"-"&amp;$B40,Database!$1:$1048576,27,FALSE)</f>
        <v>0.1</v>
      </c>
      <c r="AF40" s="129">
        <f>VLOOKUP($B$9&amp;"-"&amp;$B40,Database!$1:$1048576,28,FALSE)</f>
        <v>3.3333333333333333E-2</v>
      </c>
      <c r="AG40" s="129">
        <f>VLOOKUP($B$9&amp;"-"&amp;$B40,Database!$1:$1048576,29,FALSE)</f>
        <v>6.6666666666666666E-2</v>
      </c>
      <c r="AH40" s="129">
        <f>VLOOKUP($B$9&amp;"-"&amp;$B40,Database!$1:$1048576,30,FALSE)</f>
        <v>0</v>
      </c>
      <c r="AI40" s="129">
        <f>VLOOKUP($B$9&amp;"-"&amp;$B40,Database!$1:$1048576,31,FALSE)</f>
        <v>0</v>
      </c>
      <c r="AJ40" s="130"/>
      <c r="AK40" s="129">
        <f>VLOOKUP($B$9&amp;"-"&amp;$B40,Database!$1:$1048576,32,FALSE)</f>
        <v>0.1</v>
      </c>
      <c r="AL40" s="129">
        <f>VLOOKUP($B$9&amp;"-"&amp;$B40,Database!$1:$1048576,33,FALSE)</f>
        <v>0.16666666666666666</v>
      </c>
      <c r="AM40" s="129">
        <f>VLOOKUP($B$9&amp;"-"&amp;$B40,Database!$1:$1048576,34,FALSE)</f>
        <v>0.1</v>
      </c>
      <c r="AN40" s="129">
        <f>VLOOKUP($B$9&amp;"-"&amp;$B40,Database!$1:$1048576,35,FALSE)</f>
        <v>0</v>
      </c>
      <c r="AO40" s="129">
        <f>VLOOKUP($B$9&amp;"-"&amp;$B40,Database!$1:$1048576,36,FALSE)</f>
        <v>0</v>
      </c>
      <c r="AP40" s="129">
        <f>VLOOKUP($B$9&amp;"-"&amp;$B40,Database!$1:$1048576,37,FALSE)</f>
        <v>0</v>
      </c>
      <c r="AQ40" s="103"/>
      <c r="AR40" s="129">
        <f>VLOOKUP($B$9&amp;"-"&amp;$B40,Database!$1:$1048576,38,FALSE)</f>
        <v>0.13333333333333333</v>
      </c>
      <c r="AS40" s="129">
        <f>VLOOKUP($B$9&amp;"-"&amp;$B40,Database!$1:$1048576,39,FALSE)</f>
        <v>0.1</v>
      </c>
      <c r="AT40" s="129">
        <f>VLOOKUP($B$9&amp;"-"&amp;$B40,Database!$1:$1048576,40,FALSE)</f>
        <v>6.6666666666666666E-2</v>
      </c>
      <c r="AU40" s="129">
        <f>VLOOKUP($B$9&amp;"-"&amp;$B40,Database!$1:$1048576,41,FALSE)</f>
        <v>0</v>
      </c>
      <c r="AV40" s="129">
        <f>VLOOKUP($B$9&amp;"-"&amp;$B40,Database!$1:$1048576,42,FALSE)</f>
        <v>0</v>
      </c>
      <c r="AW40" s="129">
        <f>VLOOKUP($B$9&amp;"-"&amp;$B40,Database!$1:$1048576,43,FALSE)</f>
        <v>0</v>
      </c>
      <c r="AX40" s="103"/>
      <c r="AY40" s="129">
        <f>VLOOKUP($B$9&amp;"-"&amp;$B40,Database!$1:$1048576,44,FALSE)</f>
        <v>0.13333333333333333</v>
      </c>
      <c r="AZ40" s="129">
        <f>VLOOKUP($B$9&amp;"-"&amp;$B40,Database!$1:$1048576,45,FALSE)</f>
        <v>0.13333333333333333</v>
      </c>
      <c r="BA40" s="129">
        <f>VLOOKUP($B$9&amp;"-"&amp;$B40,Database!$1:$1048576,46,FALSE)</f>
        <v>3.3333333333333333E-2</v>
      </c>
      <c r="BB40" s="129">
        <f>VLOOKUP($B$9&amp;"-"&amp;$B40,Database!$1:$1048576,47,FALSE)</f>
        <v>0</v>
      </c>
      <c r="BC40" s="129">
        <f>VLOOKUP($B$9&amp;"-"&amp;$B40,Database!$1:$1048576,48,FALSE)</f>
        <v>0</v>
      </c>
      <c r="BD40" s="129">
        <f>VLOOKUP($B$9&amp;"-"&amp;$B40,Database!$1:$1048576,49,FALSE)</f>
        <v>0</v>
      </c>
      <c r="BE40" s="130"/>
      <c r="BF40" s="129">
        <f>VLOOKUP($B$9&amp;"-"&amp;$B40,Database!$1:$1048576,50,FALSE)</f>
        <v>6.6666666666666666E-2</v>
      </c>
      <c r="BG40" s="129">
        <f>VLOOKUP($B$9&amp;"-"&amp;$B40,Database!$1:$1048576,51,FALSE)</f>
        <v>0.13333333333333333</v>
      </c>
      <c r="BH40" s="129">
        <f>VLOOKUP($B$9&amp;"-"&amp;$B40,Database!$1:$1048576,52,FALSE)</f>
        <v>0</v>
      </c>
      <c r="BI40" s="129">
        <f>VLOOKUP($B$9&amp;"-"&amp;$B40,Database!$1:$1048576,53,FALSE)</f>
        <v>3.3333333333333333E-2</v>
      </c>
      <c r="BJ40" s="129">
        <f>VLOOKUP($B$9&amp;"-"&amp;$B40,Database!$1:$1048576,54,FALSE)</f>
        <v>0</v>
      </c>
      <c r="BK40" s="129">
        <f>VLOOKUP($B$9&amp;"-"&amp;$B40,Database!$1:$1048576,55,FALSE)</f>
        <v>0</v>
      </c>
    </row>
    <row r="41" spans="2:63">
      <c r="B41" s="124">
        <v>43617</v>
      </c>
      <c r="D41" s="125">
        <f>VLOOKUP($B$9&amp;"-"&amp;$B41,Database!$1:$1048576,10,FALSE)</f>
        <v>122.64567181672444</v>
      </c>
      <c r="E41" s="84"/>
      <c r="F41" s="127">
        <f>VLOOKUP($B$9&amp;"-"&amp;$B41,Database!$1:$1048576,4,FALSE)</f>
        <v>25.96952908587258</v>
      </c>
      <c r="G41" s="127">
        <f>VLOOKUP($B$9&amp;"-"&amp;$B41,Database!$1:$1048576,5,FALSE)</f>
        <v>26.592797783933513</v>
      </c>
      <c r="H41" s="127">
        <f>VLOOKUP($B$9&amp;"-"&amp;$B41,Database!$1:$1048576,6,FALSE)</f>
        <v>-1.5927977839335163</v>
      </c>
      <c r="I41" s="127">
        <f>VLOOKUP($B$9&amp;"-"&amp;$B41,Database!$1:$1048576,7,FALSE)</f>
        <v>4.7783933518005552</v>
      </c>
      <c r="J41" s="127">
        <f>VLOOKUP($B$9&amp;"-"&amp;$B41,Database!$1:$1048576,8,FALSE)</f>
        <v>-11.218836565096954</v>
      </c>
      <c r="K41" s="127">
        <f>VLOOKUP($B$9&amp;"-"&amp;$B41,Database!$1:$1048576,9,FALSE)</f>
        <v>10.180055401662049</v>
      </c>
      <c r="L41" s="112"/>
      <c r="M41" s="128">
        <f>VLOOKUP($B$9&amp;"-"&amp;$B41,Database!$1:$1048576,12,FALSE)</f>
        <v>-7.7551020408163263</v>
      </c>
      <c r="N41" s="128">
        <f>VLOOKUP($B$9&amp;"-"&amp;$B41,Database!$1:$1048576,13,FALSE)</f>
        <v>13.061224489795919</v>
      </c>
      <c r="O41" s="128">
        <f>VLOOKUP($B$9&amp;"-"&amp;$B41,Database!$1:$1048576,14,FALSE)</f>
        <v>5.1423324150596859</v>
      </c>
      <c r="P41" s="128">
        <f>VLOOKUP($B$9&amp;"-"&amp;$B41,Database!$1:$1048576,15,FALSE)</f>
        <v>-8.3333333333333321</v>
      </c>
      <c r="Q41" s="128">
        <f>VLOOKUP($B$9&amp;"-"&amp;$B41,Database!$1:$1048576,16,FALSE)</f>
        <v>40.509259259259252</v>
      </c>
      <c r="R41" s="128">
        <f>VLOOKUP($B$9&amp;"-"&amp;$B41,Database!$1:$1048576,17,FALSE)</f>
        <v>4.9382716049382722</v>
      </c>
      <c r="S41" s="112"/>
      <c r="T41" s="128">
        <f>VLOOKUP($B$9&amp;"-"&amp;$B41,Database!$1:$1048576,18,FALSE)</f>
        <v>12.052593133674216</v>
      </c>
      <c r="U41" s="128">
        <f>VLOOKUP($B$9&amp;"-"&amp;$B41,Database!$1:$1048576,19,FALSE)</f>
        <v>16</v>
      </c>
      <c r="V41" s="128">
        <f>VLOOKUP($B$9&amp;"-"&amp;$B41,Database!$1:$1048576,20,FALSE)</f>
        <v>19.463667820069201</v>
      </c>
      <c r="W41" s="128">
        <f>VLOOKUP($B$9&amp;"-"&amp;$B41,Database!$1:$1048576,21,FALSE)</f>
        <v>-9.0830449826989632</v>
      </c>
      <c r="X41" s="128">
        <f>VLOOKUP($B$9&amp;"-"&amp;$B41,Database!$1:$1048576,22,FALSE)</f>
        <v>61.728395061728392</v>
      </c>
      <c r="Y41" s="128">
        <f>VLOOKUP($B$9&amp;"-"&amp;$B41,Database!$1:$1048576,23,FALSE)</f>
        <v>29.238754325259514</v>
      </c>
      <c r="Z41" s="112"/>
      <c r="AA41" s="128">
        <f>VLOOKUP($B$9&amp;"-"&amp;$B41,Database!$1:$1048576,24,FALSE)</f>
        <v>2.5462962962962967</v>
      </c>
      <c r="AB41" s="128">
        <f>VLOOKUP($B$9&amp;"-"&amp;$B41,Database!$1:$1048576,25,FALSE)</f>
        <v>3.0092592592592591</v>
      </c>
      <c r="AC41" s="107"/>
      <c r="AD41" s="129">
        <f>VLOOKUP($B$9&amp;"-"&amp;$B41,Database!$1:$1048576,26,FALSE)</f>
        <v>0.2</v>
      </c>
      <c r="AE41" s="129">
        <f>VLOOKUP($B$9&amp;"-"&amp;$B41,Database!$1:$1048576,27,FALSE)</f>
        <v>0.14285714285714285</v>
      </c>
      <c r="AF41" s="129">
        <f>VLOOKUP($B$9&amp;"-"&amp;$B41,Database!$1:$1048576,28,FALSE)</f>
        <v>5.7142857142857141E-2</v>
      </c>
      <c r="AG41" s="129">
        <f>VLOOKUP($B$9&amp;"-"&amp;$B41,Database!$1:$1048576,29,FALSE)</f>
        <v>5.7142857142857141E-2</v>
      </c>
      <c r="AH41" s="129">
        <f>VLOOKUP($B$9&amp;"-"&amp;$B41,Database!$1:$1048576,30,FALSE)</f>
        <v>5.7142857142857141E-2</v>
      </c>
      <c r="AI41" s="129">
        <f>VLOOKUP($B$9&amp;"-"&amp;$B41,Database!$1:$1048576,31,FALSE)</f>
        <v>0</v>
      </c>
      <c r="AJ41" s="130"/>
      <c r="AK41" s="129">
        <f>VLOOKUP($B$9&amp;"-"&amp;$B41,Database!$1:$1048576,32,FALSE)</f>
        <v>0.12121212121212122</v>
      </c>
      <c r="AL41" s="129">
        <f>VLOOKUP($B$9&amp;"-"&amp;$B41,Database!$1:$1048576,33,FALSE)</f>
        <v>9.0909090909090912E-2</v>
      </c>
      <c r="AM41" s="129">
        <f>VLOOKUP($B$9&amp;"-"&amp;$B41,Database!$1:$1048576,34,FALSE)</f>
        <v>0.12121212121212122</v>
      </c>
      <c r="AN41" s="129">
        <f>VLOOKUP($B$9&amp;"-"&amp;$B41,Database!$1:$1048576,35,FALSE)</f>
        <v>6.0606060606060608E-2</v>
      </c>
      <c r="AO41" s="129">
        <f>VLOOKUP($B$9&amp;"-"&amp;$B41,Database!$1:$1048576,36,FALSE)</f>
        <v>0</v>
      </c>
      <c r="AP41" s="129">
        <f>VLOOKUP($B$9&amp;"-"&amp;$B41,Database!$1:$1048576,37,FALSE)</f>
        <v>0</v>
      </c>
      <c r="AQ41" s="103"/>
      <c r="AR41" s="129">
        <f>VLOOKUP($B$9&amp;"-"&amp;$B41,Database!$1:$1048576,38,FALSE)</f>
        <v>0.18181818181818182</v>
      </c>
      <c r="AS41" s="129">
        <f>VLOOKUP($B$9&amp;"-"&amp;$B41,Database!$1:$1048576,39,FALSE)</f>
        <v>6.0606060606060608E-2</v>
      </c>
      <c r="AT41" s="129">
        <f>VLOOKUP($B$9&amp;"-"&amp;$B41,Database!$1:$1048576,40,FALSE)</f>
        <v>6.0606060606060608E-2</v>
      </c>
      <c r="AU41" s="129">
        <f>VLOOKUP($B$9&amp;"-"&amp;$B41,Database!$1:$1048576,41,FALSE)</f>
        <v>0</v>
      </c>
      <c r="AV41" s="129">
        <f>VLOOKUP($B$9&amp;"-"&amp;$B41,Database!$1:$1048576,42,FALSE)</f>
        <v>3.0303030303030304E-2</v>
      </c>
      <c r="AW41" s="129">
        <f>VLOOKUP($B$9&amp;"-"&amp;$B41,Database!$1:$1048576,43,FALSE)</f>
        <v>0</v>
      </c>
      <c r="AX41" s="103"/>
      <c r="AY41" s="129">
        <f>VLOOKUP($B$9&amp;"-"&amp;$B41,Database!$1:$1048576,44,FALSE)</f>
        <v>0.14705882352941177</v>
      </c>
      <c r="AZ41" s="129">
        <f>VLOOKUP($B$9&amp;"-"&amp;$B41,Database!$1:$1048576,45,FALSE)</f>
        <v>0.11764705882352941</v>
      </c>
      <c r="BA41" s="129">
        <f>VLOOKUP($B$9&amp;"-"&amp;$B41,Database!$1:$1048576,46,FALSE)</f>
        <v>8.8235294117647065E-2</v>
      </c>
      <c r="BB41" s="129">
        <f>VLOOKUP($B$9&amp;"-"&amp;$B41,Database!$1:$1048576,47,FALSE)</f>
        <v>0</v>
      </c>
      <c r="BC41" s="129">
        <f>VLOOKUP($B$9&amp;"-"&amp;$B41,Database!$1:$1048576,48,FALSE)</f>
        <v>2.9411764705882353E-2</v>
      </c>
      <c r="BD41" s="129">
        <f>VLOOKUP($B$9&amp;"-"&amp;$B41,Database!$1:$1048576,49,FALSE)</f>
        <v>0</v>
      </c>
      <c r="BE41" s="130"/>
      <c r="BF41" s="129">
        <f>VLOOKUP($B$9&amp;"-"&amp;$B41,Database!$1:$1048576,50,FALSE)</f>
        <v>0.18181818181818182</v>
      </c>
      <c r="BG41" s="129">
        <f>VLOOKUP($B$9&amp;"-"&amp;$B41,Database!$1:$1048576,51,FALSE)</f>
        <v>9.0909090909090912E-2</v>
      </c>
      <c r="BH41" s="129">
        <f>VLOOKUP($B$9&amp;"-"&amp;$B41,Database!$1:$1048576,52,FALSE)</f>
        <v>6.0606060606060608E-2</v>
      </c>
      <c r="BI41" s="129">
        <f>VLOOKUP($B$9&amp;"-"&amp;$B41,Database!$1:$1048576,53,FALSE)</f>
        <v>0</v>
      </c>
      <c r="BJ41" s="129">
        <f>VLOOKUP($B$9&amp;"-"&amp;$B41,Database!$1:$1048576,54,FALSE)</f>
        <v>3.0303030303030304E-2</v>
      </c>
      <c r="BK41" s="129">
        <f>VLOOKUP($B$9&amp;"-"&amp;$B41,Database!$1:$1048576,55,FALSE)</f>
        <v>0</v>
      </c>
    </row>
    <row r="42" spans="2:63">
      <c r="B42" s="124">
        <v>43709</v>
      </c>
      <c r="D42" s="125">
        <f>VLOOKUP($B$9&amp;"-"&amp;$B42,Database!$1:$1048576,10,FALSE)</f>
        <v>143.52635766213353</v>
      </c>
      <c r="E42" s="84"/>
      <c r="F42" s="127">
        <f>VLOOKUP($B$9&amp;"-"&amp;$B42,Database!$1:$1048576,4,FALSE)</f>
        <v>63.555555555555564</v>
      </c>
      <c r="G42" s="127">
        <f>VLOOKUP($B$9&amp;"-"&amp;$B42,Database!$1:$1048576,5,FALSE)</f>
        <v>44.333333333333329</v>
      </c>
      <c r="H42" s="127">
        <f>VLOOKUP($B$9&amp;"-"&amp;$B42,Database!$1:$1048576,6,FALSE)</f>
        <v>-7.1111111111111098</v>
      </c>
      <c r="I42" s="127">
        <f>VLOOKUP($B$9&amp;"-"&amp;$B42,Database!$1:$1048576,7,FALSE)</f>
        <v>17.777777777777779</v>
      </c>
      <c r="J42" s="127">
        <f>VLOOKUP($B$9&amp;"-"&amp;$B42,Database!$1:$1048576,8,FALSE)</f>
        <v>-7.9999999999999991</v>
      </c>
      <c r="K42" s="127">
        <f>VLOOKUP($B$9&amp;"-"&amp;$B42,Database!$1:$1048576,9,FALSE)</f>
        <v>5.6666666666666652</v>
      </c>
      <c r="L42" s="112"/>
      <c r="M42" s="128">
        <f>VLOOKUP($B$9&amp;"-"&amp;$B42,Database!$1:$1048576,12,FALSE)</f>
        <v>29.464285714285708</v>
      </c>
      <c r="N42" s="128">
        <f>VLOOKUP($B$9&amp;"-"&amp;$B42,Database!$1:$1048576,13,FALSE)</f>
        <v>28.669410150891633</v>
      </c>
      <c r="O42" s="128">
        <f>VLOOKUP($B$9&amp;"-"&amp;$B42,Database!$1:$1048576,14,FALSE)</f>
        <v>11.284722222222223</v>
      </c>
      <c r="P42" s="128">
        <f>VLOOKUP($B$9&amp;"-"&amp;$B42,Database!$1:$1048576,15,FALSE)</f>
        <v>6.9958847736625511</v>
      </c>
      <c r="Q42" s="128">
        <f>VLOOKUP($B$9&amp;"-"&amp;$B42,Database!$1:$1048576,16,FALSE)</f>
        <v>40.96</v>
      </c>
      <c r="R42" s="128">
        <f>VLOOKUP($B$9&amp;"-"&amp;$B42,Database!$1:$1048576,17,FALSE)</f>
        <v>18.934911242603551</v>
      </c>
      <c r="S42" s="112"/>
      <c r="T42" s="128">
        <f>VLOOKUP($B$9&amp;"-"&amp;$B42,Database!$1:$1048576,18,FALSE)</f>
        <v>25.683709869203327</v>
      </c>
      <c r="U42" s="128">
        <f>VLOOKUP($B$9&amp;"-"&amp;$B42,Database!$1:$1048576,19,FALSE)</f>
        <v>44.589774078478001</v>
      </c>
      <c r="V42" s="128">
        <f>VLOOKUP($B$9&amp;"-"&amp;$B42,Database!$1:$1048576,20,FALSE)</f>
        <v>26.4</v>
      </c>
      <c r="W42" s="128">
        <f>VLOOKUP($B$9&amp;"-"&amp;$B42,Database!$1:$1048576,21,FALSE)</f>
        <v>13.168724279835388</v>
      </c>
      <c r="X42" s="128">
        <f>VLOOKUP($B$9&amp;"-"&amp;$B42,Database!$1:$1048576,22,FALSE)</f>
        <v>54.320987654321002</v>
      </c>
      <c r="Y42" s="128">
        <f>VLOOKUP($B$9&amp;"-"&amp;$B42,Database!$1:$1048576,23,FALSE)</f>
        <v>66.239999999999995</v>
      </c>
      <c r="Z42" s="112"/>
      <c r="AA42" s="128">
        <f>VLOOKUP($B$9&amp;"-"&amp;$B42,Database!$1:$1048576,24,FALSE)</f>
        <v>-2.666666666666667</v>
      </c>
      <c r="AB42" s="128">
        <f>VLOOKUP($B$9&amp;"-"&amp;$B42,Database!$1:$1048576,25,FALSE)</f>
        <v>4.4444444444444446</v>
      </c>
      <c r="AC42" s="107"/>
      <c r="AD42" s="129">
        <f>VLOOKUP($B$9&amp;"-"&amp;$B42,Database!$1:$1048576,26,FALSE)</f>
        <v>0</v>
      </c>
      <c r="AE42" s="129">
        <f>VLOOKUP($B$9&amp;"-"&amp;$B42,Database!$1:$1048576,27,FALSE)</f>
        <v>6.6666666666666666E-2</v>
      </c>
      <c r="AF42" s="129">
        <f>VLOOKUP($B$9&amp;"-"&amp;$B42,Database!$1:$1048576,28,FALSE)</f>
        <v>6.6666666666666666E-2</v>
      </c>
      <c r="AG42" s="129">
        <f>VLOOKUP($B$9&amp;"-"&amp;$B42,Database!$1:$1048576,29,FALSE)</f>
        <v>0.1</v>
      </c>
      <c r="AH42" s="129">
        <f>VLOOKUP($B$9&amp;"-"&amp;$B42,Database!$1:$1048576,30,FALSE)</f>
        <v>3.3333333333333333E-2</v>
      </c>
      <c r="AI42" s="129">
        <f>VLOOKUP($B$9&amp;"-"&amp;$B42,Database!$1:$1048576,31,FALSE)</f>
        <v>0</v>
      </c>
      <c r="AJ42" s="130"/>
      <c r="AK42" s="129">
        <f>VLOOKUP($B$9&amp;"-"&amp;$B42,Database!$1:$1048576,32,FALSE)</f>
        <v>0.13793103448275862</v>
      </c>
      <c r="AL42" s="129">
        <f>VLOOKUP($B$9&amp;"-"&amp;$B42,Database!$1:$1048576,33,FALSE)</f>
        <v>0.13793103448275862</v>
      </c>
      <c r="AM42" s="129">
        <f>VLOOKUP($B$9&amp;"-"&amp;$B42,Database!$1:$1048576,34,FALSE)</f>
        <v>0</v>
      </c>
      <c r="AN42" s="129">
        <f>VLOOKUP($B$9&amp;"-"&amp;$B42,Database!$1:$1048576,35,FALSE)</f>
        <v>0.13793103448275862</v>
      </c>
      <c r="AO42" s="129">
        <f>VLOOKUP($B$9&amp;"-"&amp;$B42,Database!$1:$1048576,36,FALSE)</f>
        <v>3.4482758620689655E-2</v>
      </c>
      <c r="AP42" s="129">
        <f>VLOOKUP($B$9&amp;"-"&amp;$B42,Database!$1:$1048576,37,FALSE)</f>
        <v>0</v>
      </c>
      <c r="AQ42" s="103"/>
      <c r="AR42" s="129">
        <f>VLOOKUP($B$9&amp;"-"&amp;$B42,Database!$1:$1048576,38,FALSE)</f>
        <v>3.4482758620689655E-2</v>
      </c>
      <c r="AS42" s="129">
        <f>VLOOKUP($B$9&amp;"-"&amp;$B42,Database!$1:$1048576,39,FALSE)</f>
        <v>0.17241379310344829</v>
      </c>
      <c r="AT42" s="129">
        <f>VLOOKUP($B$9&amp;"-"&amp;$B42,Database!$1:$1048576,40,FALSE)</f>
        <v>0</v>
      </c>
      <c r="AU42" s="129">
        <f>VLOOKUP($B$9&amp;"-"&amp;$B42,Database!$1:$1048576,41,FALSE)</f>
        <v>0.10344827586206896</v>
      </c>
      <c r="AV42" s="129">
        <f>VLOOKUP($B$9&amp;"-"&amp;$B42,Database!$1:$1048576,42,FALSE)</f>
        <v>0</v>
      </c>
      <c r="AW42" s="129">
        <f>VLOOKUP($B$9&amp;"-"&amp;$B42,Database!$1:$1048576,43,FALSE)</f>
        <v>0</v>
      </c>
      <c r="AX42" s="103"/>
      <c r="AY42" s="129">
        <f>VLOOKUP($B$9&amp;"-"&amp;$B42,Database!$1:$1048576,44,FALSE)</f>
        <v>0.1</v>
      </c>
      <c r="AZ42" s="129">
        <f>VLOOKUP($B$9&amp;"-"&amp;$B42,Database!$1:$1048576,45,FALSE)</f>
        <v>6.6666666666666666E-2</v>
      </c>
      <c r="BA42" s="129">
        <f>VLOOKUP($B$9&amp;"-"&amp;$B42,Database!$1:$1048576,46,FALSE)</f>
        <v>6.6666666666666666E-2</v>
      </c>
      <c r="BB42" s="129">
        <f>VLOOKUP($B$9&amp;"-"&amp;$B42,Database!$1:$1048576,47,FALSE)</f>
        <v>0</v>
      </c>
      <c r="BC42" s="129">
        <f>VLOOKUP($B$9&amp;"-"&amp;$B42,Database!$1:$1048576,48,FALSE)</f>
        <v>0</v>
      </c>
      <c r="BD42" s="129">
        <f>VLOOKUP($B$9&amp;"-"&amp;$B42,Database!$1:$1048576,49,FALSE)</f>
        <v>0</v>
      </c>
      <c r="BE42" s="130"/>
      <c r="BF42" s="129">
        <f>VLOOKUP($B$9&amp;"-"&amp;$B42,Database!$1:$1048576,50,FALSE)</f>
        <v>0.10344827586206896</v>
      </c>
      <c r="BG42" s="129">
        <f>VLOOKUP($B$9&amp;"-"&amp;$B42,Database!$1:$1048576,51,FALSE)</f>
        <v>6.8965517241379309E-2</v>
      </c>
      <c r="BH42" s="129">
        <f>VLOOKUP($B$9&amp;"-"&amp;$B42,Database!$1:$1048576,52,FALSE)</f>
        <v>0</v>
      </c>
      <c r="BI42" s="129">
        <f>VLOOKUP($B$9&amp;"-"&amp;$B42,Database!$1:$1048576,53,FALSE)</f>
        <v>6.8965517241379309E-2</v>
      </c>
      <c r="BJ42" s="129">
        <f>VLOOKUP($B$9&amp;"-"&amp;$B42,Database!$1:$1048576,54,FALSE)</f>
        <v>3.4482758620689655E-2</v>
      </c>
      <c r="BK42" s="129">
        <f>VLOOKUP($B$9&amp;"-"&amp;$B42,Database!$1:$1048576,55,FALSE)</f>
        <v>0</v>
      </c>
    </row>
    <row r="43" spans="2:63">
      <c r="B43" s="124">
        <v>43800</v>
      </c>
      <c r="D43" s="125">
        <f>VLOOKUP($B$9&amp;"-"&amp;$B43,Database!$1:$1048576,10,FALSE)</f>
        <v>126.60078350846601</v>
      </c>
      <c r="E43" s="84"/>
      <c r="F43" s="127">
        <f>VLOOKUP($B$9&amp;"-"&amp;$B43,Database!$1:$1048576,4,FALSE)</f>
        <v>29.432132963988927</v>
      </c>
      <c r="G43" s="127">
        <f>VLOOKUP($B$9&amp;"-"&amp;$B43,Database!$1:$1048576,5,FALSE)</f>
        <v>21.81440443213296</v>
      </c>
      <c r="H43" s="127">
        <f>VLOOKUP($B$9&amp;"-"&amp;$B43,Database!$1:$1048576,6,FALSE)</f>
        <v>-3.5318559556786697</v>
      </c>
      <c r="I43" s="127">
        <f>VLOOKUP($B$9&amp;"-"&amp;$B43,Database!$1:$1048576,7,FALSE)</f>
        <v>6.20891161431702</v>
      </c>
      <c r="J43" s="127">
        <f>VLOOKUP($B$9&amp;"-"&amp;$B43,Database!$1:$1048576,8,FALSE)</f>
        <v>-1.1772853185595566</v>
      </c>
      <c r="K43" s="127">
        <f>VLOOKUP($B$9&amp;"-"&amp;$B43,Database!$1:$1048576,9,FALSE)</f>
        <v>2.2160664819944595</v>
      </c>
      <c r="L43" s="112"/>
      <c r="M43" s="128">
        <f>VLOOKUP($B$9&amp;"-"&amp;$B43,Database!$1:$1048576,12,FALSE)</f>
        <v>14.285714285714288</v>
      </c>
      <c r="N43" s="128">
        <f>VLOOKUP($B$9&amp;"-"&amp;$B43,Database!$1:$1048576,13,FALSE)</f>
        <v>21.06481481481481</v>
      </c>
      <c r="O43" s="128">
        <f>VLOOKUP($B$9&amp;"-"&amp;$B43,Database!$1:$1048576,14,FALSE)</f>
        <v>8.571428571428573</v>
      </c>
      <c r="P43" s="128">
        <f>VLOOKUP($B$9&amp;"-"&amp;$B43,Database!$1:$1048576,15,FALSE)</f>
        <v>-5.8775510204081618</v>
      </c>
      <c r="Q43" s="128">
        <f>VLOOKUP($B$9&amp;"-"&amp;$B43,Database!$1:$1048576,16,FALSE)</f>
        <v>44.996347699050396</v>
      </c>
      <c r="R43" s="128">
        <f>VLOOKUP($B$9&amp;"-"&amp;$B43,Database!$1:$1048576,17,FALSE)</f>
        <v>23.26530612244898</v>
      </c>
      <c r="S43" s="112"/>
      <c r="T43" s="128">
        <f>VLOOKUP($B$9&amp;"-"&amp;$B43,Database!$1:$1048576,18,FALSE)</f>
        <v>15.02770083102493</v>
      </c>
      <c r="U43" s="128">
        <f>VLOOKUP($B$9&amp;"-"&amp;$B43,Database!$1:$1048576,19,FALSE)</f>
        <v>20.775623268698062</v>
      </c>
      <c r="V43" s="128">
        <f>VLOOKUP($B$9&amp;"-"&amp;$B43,Database!$1:$1048576,20,FALSE)</f>
        <v>6.1728395061728394</v>
      </c>
      <c r="W43" s="128">
        <f>VLOOKUP($B$9&amp;"-"&amp;$B43,Database!$1:$1048576,21,FALSE)</f>
        <v>-5.8272632674297604</v>
      </c>
      <c r="X43" s="128">
        <f>VLOOKUP($B$9&amp;"-"&amp;$B43,Database!$1:$1048576,22,FALSE)</f>
        <v>68.75</v>
      </c>
      <c r="Y43" s="128">
        <f>VLOOKUP($B$9&amp;"-"&amp;$B43,Database!$1:$1048576,23,FALSE)</f>
        <v>41.877551020408163</v>
      </c>
      <c r="Z43" s="112"/>
      <c r="AA43" s="128">
        <f>VLOOKUP($B$9&amp;"-"&amp;$B43,Database!$1:$1048576,24,FALSE)</f>
        <v>-5.5363321799307963</v>
      </c>
      <c r="AB43" s="128">
        <f>VLOOKUP($B$9&amp;"-"&amp;$B43,Database!$1:$1048576,25,FALSE)</f>
        <v>-2.083333333333333</v>
      </c>
      <c r="AC43" s="107"/>
      <c r="AD43" s="129">
        <f>VLOOKUP($B$9&amp;"-"&amp;$B43,Database!$1:$1048576,26,FALSE)</f>
        <v>0.16216216216216217</v>
      </c>
      <c r="AE43" s="129">
        <f>VLOOKUP($B$9&amp;"-"&amp;$B43,Database!$1:$1048576,27,FALSE)</f>
        <v>0.16216216216216217</v>
      </c>
      <c r="AF43" s="129">
        <f>VLOOKUP($B$9&amp;"-"&amp;$B43,Database!$1:$1048576,28,FALSE)</f>
        <v>5.4054054054054057E-2</v>
      </c>
      <c r="AG43" s="129">
        <f>VLOOKUP($B$9&amp;"-"&amp;$B43,Database!$1:$1048576,29,FALSE)</f>
        <v>0</v>
      </c>
      <c r="AH43" s="129">
        <f>VLOOKUP($B$9&amp;"-"&amp;$B43,Database!$1:$1048576,30,FALSE)</f>
        <v>0</v>
      </c>
      <c r="AI43" s="129">
        <f>VLOOKUP($B$9&amp;"-"&amp;$B43,Database!$1:$1048576,31,FALSE)</f>
        <v>0</v>
      </c>
      <c r="AJ43" s="130"/>
      <c r="AK43" s="129">
        <f>VLOOKUP($B$9&amp;"-"&amp;$B43,Database!$1:$1048576,32,FALSE)</f>
        <v>0.24324324324324326</v>
      </c>
      <c r="AL43" s="129">
        <f>VLOOKUP($B$9&amp;"-"&amp;$B43,Database!$1:$1048576,33,FALSE)</f>
        <v>0.13513513513513514</v>
      </c>
      <c r="AM43" s="129">
        <f>VLOOKUP($B$9&amp;"-"&amp;$B43,Database!$1:$1048576,34,FALSE)</f>
        <v>8.1081081081081086E-2</v>
      </c>
      <c r="AN43" s="129">
        <f>VLOOKUP($B$9&amp;"-"&amp;$B43,Database!$1:$1048576,35,FALSE)</f>
        <v>5.4054054054054057E-2</v>
      </c>
      <c r="AO43" s="129">
        <f>VLOOKUP($B$9&amp;"-"&amp;$B43,Database!$1:$1048576,36,FALSE)</f>
        <v>2.7027027027027029E-2</v>
      </c>
      <c r="AP43" s="129">
        <f>VLOOKUP($B$9&amp;"-"&amp;$B43,Database!$1:$1048576,37,FALSE)</f>
        <v>0</v>
      </c>
      <c r="AQ43" s="103"/>
      <c r="AR43" s="129">
        <f>VLOOKUP($B$9&amp;"-"&amp;$B43,Database!$1:$1048576,38,FALSE)</f>
        <v>0.27777777777777779</v>
      </c>
      <c r="AS43" s="129">
        <f>VLOOKUP($B$9&amp;"-"&amp;$B43,Database!$1:$1048576,39,FALSE)</f>
        <v>8.3333333333333329E-2</v>
      </c>
      <c r="AT43" s="129">
        <f>VLOOKUP($B$9&amp;"-"&amp;$B43,Database!$1:$1048576,40,FALSE)</f>
        <v>2.7777777777777776E-2</v>
      </c>
      <c r="AU43" s="129">
        <f>VLOOKUP($B$9&amp;"-"&amp;$B43,Database!$1:$1048576,41,FALSE)</f>
        <v>0</v>
      </c>
      <c r="AV43" s="129">
        <f>VLOOKUP($B$9&amp;"-"&amp;$B43,Database!$1:$1048576,42,FALSE)</f>
        <v>0</v>
      </c>
      <c r="AW43" s="129">
        <f>VLOOKUP($B$9&amp;"-"&amp;$B43,Database!$1:$1048576,43,FALSE)</f>
        <v>0</v>
      </c>
      <c r="AX43" s="103"/>
      <c r="AY43" s="129">
        <f>VLOOKUP($B$9&amp;"-"&amp;$B43,Database!$1:$1048576,44,FALSE)</f>
        <v>0.29729729729729731</v>
      </c>
      <c r="AZ43" s="129">
        <f>VLOOKUP($B$9&amp;"-"&amp;$B43,Database!$1:$1048576,45,FALSE)</f>
        <v>0.13513513513513514</v>
      </c>
      <c r="BA43" s="129">
        <f>VLOOKUP($B$9&amp;"-"&amp;$B43,Database!$1:$1048576,46,FALSE)</f>
        <v>0</v>
      </c>
      <c r="BB43" s="129">
        <f>VLOOKUP($B$9&amp;"-"&amp;$B43,Database!$1:$1048576,47,FALSE)</f>
        <v>0</v>
      </c>
      <c r="BC43" s="129">
        <f>VLOOKUP($B$9&amp;"-"&amp;$B43,Database!$1:$1048576,48,FALSE)</f>
        <v>0</v>
      </c>
      <c r="BD43" s="129">
        <f>VLOOKUP($B$9&amp;"-"&amp;$B43,Database!$1:$1048576,49,FALSE)</f>
        <v>0</v>
      </c>
      <c r="BE43" s="130"/>
      <c r="BF43" s="129">
        <f>VLOOKUP($B$9&amp;"-"&amp;$B43,Database!$1:$1048576,50,FALSE)</f>
        <v>0.21621621621621623</v>
      </c>
      <c r="BG43" s="129">
        <f>VLOOKUP($B$9&amp;"-"&amp;$B43,Database!$1:$1048576,51,FALSE)</f>
        <v>5.4054054054054057E-2</v>
      </c>
      <c r="BH43" s="129">
        <f>VLOOKUP($B$9&amp;"-"&amp;$B43,Database!$1:$1048576,52,FALSE)</f>
        <v>0</v>
      </c>
      <c r="BI43" s="129">
        <f>VLOOKUP($B$9&amp;"-"&amp;$B43,Database!$1:$1048576,53,FALSE)</f>
        <v>2.7027027027027029E-2</v>
      </c>
      <c r="BJ43" s="129">
        <f>VLOOKUP($B$9&amp;"-"&amp;$B43,Database!$1:$1048576,54,FALSE)</f>
        <v>0</v>
      </c>
      <c r="BK43" s="129">
        <f>VLOOKUP($B$9&amp;"-"&amp;$B43,Database!$1:$1048576,55,FALSE)</f>
        <v>0</v>
      </c>
    </row>
    <row r="44" spans="2:63">
      <c r="B44" s="124">
        <v>43891</v>
      </c>
      <c r="D44" s="125">
        <f>VLOOKUP($B$9&amp;"-"&amp;$B44,Database!$1:$1048576,10,FALSE)</f>
        <v>64.176987122047592</v>
      </c>
      <c r="E44" s="84"/>
      <c r="F44" s="127">
        <f>VLOOKUP($B$9&amp;"-"&amp;$B44,Database!$1:$1048576,4,FALSE)</f>
        <v>-16.40625</v>
      </c>
      <c r="G44" s="127">
        <f>VLOOKUP($B$9&amp;"-"&amp;$B44,Database!$1:$1048576,5,FALSE)</f>
        <v>-3.515625</v>
      </c>
      <c r="H44" s="127">
        <f>VLOOKUP($B$9&amp;"-"&amp;$B44,Database!$1:$1048576,6,FALSE)</f>
        <v>-93.84765625</v>
      </c>
      <c r="I44" s="127">
        <f>VLOOKUP($B$9&amp;"-"&amp;$B44,Database!$1:$1048576,7,FALSE)</f>
        <v>-76.46484375</v>
      </c>
      <c r="J44" s="127">
        <f>VLOOKUP($B$9&amp;"-"&amp;$B44,Database!$1:$1048576,8,FALSE)</f>
        <v>-47.16796875</v>
      </c>
      <c r="K44" s="127">
        <f>VLOOKUP($B$9&amp;"-"&amp;$B44,Database!$1:$1048576,9,FALSE)</f>
        <v>0</v>
      </c>
      <c r="L44" s="112"/>
      <c r="M44" s="128">
        <f>VLOOKUP($B$9&amp;"-"&amp;$B44,Database!$1:$1048576,12,FALSE)</f>
        <v>-27.83203125</v>
      </c>
      <c r="N44" s="128">
        <f>VLOOKUP($B$9&amp;"-"&amp;$B44,Database!$1:$1048576,13,FALSE)</f>
        <v>-40.111111111111107</v>
      </c>
      <c r="O44" s="128">
        <f>VLOOKUP($B$9&amp;"-"&amp;$B44,Database!$1:$1048576,14,FALSE)</f>
        <v>-36.628511966701353</v>
      </c>
      <c r="P44" s="128">
        <f>VLOOKUP($B$9&amp;"-"&amp;$B44,Database!$1:$1048576,15,FALSE)</f>
        <v>-87.51300728407908</v>
      </c>
      <c r="Q44" s="128">
        <f>VLOOKUP($B$9&amp;"-"&amp;$B44,Database!$1:$1048576,16,FALSE)</f>
        <v>-20.777777777777779</v>
      </c>
      <c r="R44" s="128">
        <f>VLOOKUP($B$9&amp;"-"&amp;$B44,Database!$1:$1048576,17,FALSE)</f>
        <v>-87.51300728407908</v>
      </c>
      <c r="S44" s="112"/>
      <c r="T44" s="128">
        <f>VLOOKUP($B$9&amp;"-"&amp;$B44,Database!$1:$1048576,18,FALSE)</f>
        <v>-3.5555555555555549</v>
      </c>
      <c r="U44" s="128">
        <f>VLOOKUP($B$9&amp;"-"&amp;$B44,Database!$1:$1048576,19,FALSE)</f>
        <v>0</v>
      </c>
      <c r="V44" s="128">
        <f>VLOOKUP($B$9&amp;"-"&amp;$B44,Database!$1:$1048576,20,FALSE)</f>
        <v>0</v>
      </c>
      <c r="W44" s="128">
        <f>VLOOKUP($B$9&amp;"-"&amp;$B44,Database!$1:$1048576,21,FALSE)</f>
        <v>-16.460905349794238</v>
      </c>
      <c r="X44" s="128">
        <f>VLOOKUP($B$9&amp;"-"&amp;$B44,Database!$1:$1048576,22,FALSE)</f>
        <v>11.834319526627221</v>
      </c>
      <c r="Y44" s="128">
        <f>VLOOKUP($B$9&amp;"-"&amp;$B44,Database!$1:$1048576,23,FALSE)</f>
        <v>-18.666666666666668</v>
      </c>
      <c r="Z44" s="112"/>
      <c r="AA44" s="128">
        <f>VLOOKUP($B$9&amp;"-"&amp;$B44,Database!$1:$1048576,24,FALSE)</f>
        <v>6.15234375</v>
      </c>
      <c r="AB44" s="128">
        <f>VLOOKUP($B$9&amp;"-"&amp;$B44,Database!$1:$1048576,25,FALSE)</f>
        <v>13.96484375</v>
      </c>
      <c r="AC44" s="107"/>
      <c r="AD44" s="129">
        <f>VLOOKUP($B$9&amp;"-"&amp;$B44,Database!$1:$1048576,26,FALSE)</f>
        <v>9.6774193548387094E-2</v>
      </c>
      <c r="AE44" s="129">
        <f>VLOOKUP($B$9&amp;"-"&amp;$B44,Database!$1:$1048576,27,FALSE)</f>
        <v>0.12903225806451613</v>
      </c>
      <c r="AF44" s="129">
        <f>VLOOKUP($B$9&amp;"-"&amp;$B44,Database!$1:$1048576,28,FALSE)</f>
        <v>0</v>
      </c>
      <c r="AG44" s="129">
        <f>VLOOKUP($B$9&amp;"-"&amp;$B44,Database!$1:$1048576,29,FALSE)</f>
        <v>6.4516129032258063E-2</v>
      </c>
      <c r="AH44" s="129">
        <f>VLOOKUP($B$9&amp;"-"&amp;$B44,Database!$1:$1048576,30,FALSE)</f>
        <v>0</v>
      </c>
      <c r="AI44" s="129">
        <f>VLOOKUP($B$9&amp;"-"&amp;$B44,Database!$1:$1048576,31,FALSE)</f>
        <v>0</v>
      </c>
      <c r="AJ44" s="130"/>
      <c r="AK44" s="129">
        <f>VLOOKUP($B$9&amp;"-"&amp;$B44,Database!$1:$1048576,32,FALSE)</f>
        <v>9.6774193548387094E-2</v>
      </c>
      <c r="AL44" s="129">
        <f>VLOOKUP($B$9&amp;"-"&amp;$B44,Database!$1:$1048576,33,FALSE)</f>
        <v>6.4516129032258063E-2</v>
      </c>
      <c r="AM44" s="129">
        <f>VLOOKUP($B$9&amp;"-"&amp;$B44,Database!$1:$1048576,34,FALSE)</f>
        <v>0</v>
      </c>
      <c r="AN44" s="129">
        <f>VLOOKUP($B$9&amp;"-"&amp;$B44,Database!$1:$1048576,35,FALSE)</f>
        <v>3.2258064516129031E-2</v>
      </c>
      <c r="AO44" s="129">
        <f>VLOOKUP($B$9&amp;"-"&amp;$B44,Database!$1:$1048576,36,FALSE)</f>
        <v>3.2258064516129031E-2</v>
      </c>
      <c r="AP44" s="129">
        <f>VLOOKUP($B$9&amp;"-"&amp;$B44,Database!$1:$1048576,37,FALSE)</f>
        <v>0</v>
      </c>
      <c r="AQ44" s="103"/>
      <c r="AR44" s="129">
        <f>VLOOKUP($B$9&amp;"-"&amp;$B44,Database!$1:$1048576,38,FALSE)</f>
        <v>6.4516129032258063E-2</v>
      </c>
      <c r="AS44" s="129">
        <f>VLOOKUP($B$9&amp;"-"&amp;$B44,Database!$1:$1048576,39,FALSE)</f>
        <v>3.2258064516129031E-2</v>
      </c>
      <c r="AT44" s="129">
        <f>VLOOKUP($B$9&amp;"-"&amp;$B44,Database!$1:$1048576,40,FALSE)</f>
        <v>0</v>
      </c>
      <c r="AU44" s="129">
        <f>VLOOKUP($B$9&amp;"-"&amp;$B44,Database!$1:$1048576,41,FALSE)</f>
        <v>3.2258064516129031E-2</v>
      </c>
      <c r="AV44" s="129">
        <f>VLOOKUP($B$9&amp;"-"&amp;$B44,Database!$1:$1048576,42,FALSE)</f>
        <v>0</v>
      </c>
      <c r="AW44" s="129">
        <f>VLOOKUP($B$9&amp;"-"&amp;$B44,Database!$1:$1048576,43,FALSE)</f>
        <v>0</v>
      </c>
      <c r="AX44" s="103"/>
      <c r="AY44" s="129">
        <f>VLOOKUP($B$9&amp;"-"&amp;$B44,Database!$1:$1048576,44,FALSE)</f>
        <v>6.4516129032258063E-2</v>
      </c>
      <c r="AZ44" s="129">
        <f>VLOOKUP($B$9&amp;"-"&amp;$B44,Database!$1:$1048576,45,FALSE)</f>
        <v>3.2258064516129031E-2</v>
      </c>
      <c r="BA44" s="129">
        <f>VLOOKUP($B$9&amp;"-"&amp;$B44,Database!$1:$1048576,46,FALSE)</f>
        <v>0</v>
      </c>
      <c r="BB44" s="129">
        <f>VLOOKUP($B$9&amp;"-"&amp;$B44,Database!$1:$1048576,47,FALSE)</f>
        <v>3.2258064516129031E-2</v>
      </c>
      <c r="BC44" s="129">
        <f>VLOOKUP($B$9&amp;"-"&amp;$B44,Database!$1:$1048576,48,FALSE)</f>
        <v>0</v>
      </c>
      <c r="BD44" s="129">
        <f>VLOOKUP($B$9&amp;"-"&amp;$B44,Database!$1:$1048576,49,FALSE)</f>
        <v>0</v>
      </c>
      <c r="BE44" s="130"/>
      <c r="BF44" s="129">
        <f>VLOOKUP($B$9&amp;"-"&amp;$B44,Database!$1:$1048576,50,FALSE)</f>
        <v>6.4516129032258063E-2</v>
      </c>
      <c r="BG44" s="129">
        <f>VLOOKUP($B$9&amp;"-"&amp;$B44,Database!$1:$1048576,51,FALSE)</f>
        <v>3.2258064516129031E-2</v>
      </c>
      <c r="BH44" s="129">
        <f>VLOOKUP($B$9&amp;"-"&amp;$B44,Database!$1:$1048576,52,FALSE)</f>
        <v>0</v>
      </c>
      <c r="BI44" s="129">
        <f>VLOOKUP($B$9&amp;"-"&amp;$B44,Database!$1:$1048576,53,FALSE)</f>
        <v>3.2258064516129031E-2</v>
      </c>
      <c r="BJ44" s="129">
        <f>VLOOKUP($B$9&amp;"-"&amp;$B44,Database!$1:$1048576,54,FALSE)</f>
        <v>3.2258064516129031E-2</v>
      </c>
      <c r="BK44" s="129">
        <f>VLOOKUP($B$9&amp;"-"&amp;$B44,Database!$1:$1048576,55,FALSE)</f>
        <v>0</v>
      </c>
    </row>
    <row r="45" spans="2:63">
      <c r="B45" s="124">
        <v>43983</v>
      </c>
      <c r="D45" s="125">
        <f>VLOOKUP($B$9&amp;"-"&amp;$B45,Database!$1:$1048576,10,FALSE)</f>
        <v>93.712346681096676</v>
      </c>
      <c r="E45" s="84"/>
      <c r="F45" s="127">
        <f>VLOOKUP($B$9&amp;"-"&amp;$B45,Database!$1:$1048576,4,FALSE)</f>
        <v>11.188271604938272</v>
      </c>
      <c r="G45" s="127">
        <f>VLOOKUP($B$9&amp;"-"&amp;$B45,Database!$1:$1048576,5,FALSE)</f>
        <v>3.4722222222222223</v>
      </c>
      <c r="H45" s="127">
        <f>VLOOKUP($B$9&amp;"-"&amp;$B45,Database!$1:$1048576,6,FALSE)</f>
        <v>-44.135802469135797</v>
      </c>
      <c r="I45" s="127">
        <f>VLOOKUP($B$9&amp;"-"&amp;$B45,Database!$1:$1048576,7,FALSE)</f>
        <v>-18.75</v>
      </c>
      <c r="J45" s="127">
        <f>VLOOKUP($B$9&amp;"-"&amp;$B45,Database!$1:$1048576,8,FALSE)</f>
        <v>-3.7037037037037042</v>
      </c>
      <c r="K45" s="127">
        <f>VLOOKUP($B$9&amp;"-"&amp;$B45,Database!$1:$1048576,9,FALSE)</f>
        <v>-9.2592592592592595</v>
      </c>
      <c r="L45" s="112"/>
      <c r="M45" s="128">
        <f>VLOOKUP($B$9&amp;"-"&amp;$B45,Database!$1:$1048576,12,FALSE)</f>
        <v>-21.224489795918366</v>
      </c>
      <c r="N45" s="128">
        <f>VLOOKUP($B$9&amp;"-"&amp;$B45,Database!$1:$1048576,13,FALSE)</f>
        <v>-36.651234567901234</v>
      </c>
      <c r="O45" s="128">
        <f>VLOOKUP($B$9&amp;"-"&amp;$B45,Database!$1:$1048576,14,FALSE)</f>
        <v>-9.3877551020408188</v>
      </c>
      <c r="P45" s="128">
        <f>VLOOKUP($B$9&amp;"-"&amp;$B45,Database!$1:$1048576,15,FALSE)</f>
        <v>-51.020408163265309</v>
      </c>
      <c r="Q45" s="128">
        <f>VLOOKUP($B$9&amp;"-"&amp;$B45,Database!$1:$1048576,16,FALSE)</f>
        <v>0.89795918367346972</v>
      </c>
      <c r="R45" s="128">
        <f>VLOOKUP($B$9&amp;"-"&amp;$B45,Database!$1:$1048576,17,FALSE)</f>
        <v>-50.693877551020407</v>
      </c>
      <c r="S45" s="112"/>
      <c r="T45" s="128">
        <f>VLOOKUP($B$9&amp;"-"&amp;$B45,Database!$1:$1048576,18,FALSE)</f>
        <v>9.387755102040817</v>
      </c>
      <c r="U45" s="128">
        <f>VLOOKUP($B$9&amp;"-"&amp;$B45,Database!$1:$1048576,19,FALSE)</f>
        <v>2.1120293847566556</v>
      </c>
      <c r="V45" s="128">
        <f>VLOOKUP($B$9&amp;"-"&amp;$B45,Database!$1:$1048576,20,FALSE)</f>
        <v>3.5555555555555549</v>
      </c>
      <c r="W45" s="128">
        <f>VLOOKUP($B$9&amp;"-"&amp;$B45,Database!$1:$1048576,21,FALSE)</f>
        <v>-22</v>
      </c>
      <c r="X45" s="128">
        <f>VLOOKUP($B$9&amp;"-"&amp;$B45,Database!$1:$1048576,22,FALSE)</f>
        <v>33.3984375</v>
      </c>
      <c r="Y45" s="128">
        <f>VLOOKUP($B$9&amp;"-"&amp;$B45,Database!$1:$1048576,23,FALSE)</f>
        <v>-8.7235996326905401</v>
      </c>
      <c r="Z45" s="112"/>
      <c r="AA45" s="128">
        <f>VLOOKUP($B$9&amp;"-"&amp;$B45,Database!$1:$1048576,24,FALSE)</f>
        <v>-0.64279155188246107</v>
      </c>
      <c r="AB45" s="128">
        <f>VLOOKUP($B$9&amp;"-"&amp;$B45,Database!$1:$1048576,25,FALSE)</f>
        <v>5.5096418732782366</v>
      </c>
      <c r="AC45" s="107"/>
      <c r="AD45" s="129">
        <f>VLOOKUP($B$9&amp;"-"&amp;$B45,Database!$1:$1048576,26,FALSE)</f>
        <v>5.7142857142857141E-2</v>
      </c>
      <c r="AE45" s="129">
        <f>VLOOKUP($B$9&amp;"-"&amp;$B45,Database!$1:$1048576,27,FALSE)</f>
        <v>0.11428571428571428</v>
      </c>
      <c r="AF45" s="129">
        <f>VLOOKUP($B$9&amp;"-"&amp;$B45,Database!$1:$1048576,28,FALSE)</f>
        <v>0</v>
      </c>
      <c r="AG45" s="129">
        <f>VLOOKUP($B$9&amp;"-"&amp;$B45,Database!$1:$1048576,29,FALSE)</f>
        <v>0</v>
      </c>
      <c r="AH45" s="129">
        <f>VLOOKUP($B$9&amp;"-"&amp;$B45,Database!$1:$1048576,30,FALSE)</f>
        <v>0</v>
      </c>
      <c r="AI45" s="129">
        <f>VLOOKUP($B$9&amp;"-"&amp;$B45,Database!$1:$1048576,31,FALSE)</f>
        <v>0</v>
      </c>
      <c r="AJ45" s="130"/>
      <c r="AK45" s="129">
        <f>VLOOKUP($B$9&amp;"-"&amp;$B45,Database!$1:$1048576,32,FALSE)</f>
        <v>0.14285714285714285</v>
      </c>
      <c r="AL45" s="129">
        <f>VLOOKUP($B$9&amp;"-"&amp;$B45,Database!$1:$1048576,33,FALSE)</f>
        <v>5.7142857142857141E-2</v>
      </c>
      <c r="AM45" s="129">
        <f>VLOOKUP($B$9&amp;"-"&amp;$B45,Database!$1:$1048576,34,FALSE)</f>
        <v>2.8571428571428571E-2</v>
      </c>
      <c r="AN45" s="129">
        <f>VLOOKUP($B$9&amp;"-"&amp;$B45,Database!$1:$1048576,35,FALSE)</f>
        <v>0</v>
      </c>
      <c r="AO45" s="129">
        <f>VLOOKUP($B$9&amp;"-"&amp;$B45,Database!$1:$1048576,36,FALSE)</f>
        <v>0</v>
      </c>
      <c r="AP45" s="129">
        <f>VLOOKUP($B$9&amp;"-"&amp;$B45,Database!$1:$1048576,37,FALSE)</f>
        <v>0</v>
      </c>
      <c r="AQ45" s="103"/>
      <c r="AR45" s="129">
        <f>VLOOKUP($B$9&amp;"-"&amp;$B45,Database!$1:$1048576,38,FALSE)</f>
        <v>8.5714285714285715E-2</v>
      </c>
      <c r="AS45" s="129">
        <f>VLOOKUP($B$9&amp;"-"&amp;$B45,Database!$1:$1048576,39,FALSE)</f>
        <v>2.8571428571428571E-2</v>
      </c>
      <c r="AT45" s="129">
        <f>VLOOKUP($B$9&amp;"-"&amp;$B45,Database!$1:$1048576,40,FALSE)</f>
        <v>0</v>
      </c>
      <c r="AU45" s="129">
        <f>VLOOKUP($B$9&amp;"-"&amp;$B45,Database!$1:$1048576,41,FALSE)</f>
        <v>0</v>
      </c>
      <c r="AV45" s="129">
        <f>VLOOKUP($B$9&amp;"-"&amp;$B45,Database!$1:$1048576,42,FALSE)</f>
        <v>0</v>
      </c>
      <c r="AW45" s="129">
        <f>VLOOKUP($B$9&amp;"-"&amp;$B45,Database!$1:$1048576,43,FALSE)</f>
        <v>0</v>
      </c>
      <c r="AX45" s="103"/>
      <c r="AY45" s="129">
        <f>VLOOKUP($B$9&amp;"-"&amp;$B45,Database!$1:$1048576,44,FALSE)</f>
        <v>8.5714285714285715E-2</v>
      </c>
      <c r="AZ45" s="129">
        <f>VLOOKUP($B$9&amp;"-"&amp;$B45,Database!$1:$1048576,45,FALSE)</f>
        <v>5.7142857142857141E-2</v>
      </c>
      <c r="BA45" s="129">
        <f>VLOOKUP($B$9&amp;"-"&amp;$B45,Database!$1:$1048576,46,FALSE)</f>
        <v>0</v>
      </c>
      <c r="BB45" s="129">
        <f>VLOOKUP($B$9&amp;"-"&amp;$B45,Database!$1:$1048576,47,FALSE)</f>
        <v>0</v>
      </c>
      <c r="BC45" s="129">
        <f>VLOOKUP($B$9&amp;"-"&amp;$B45,Database!$1:$1048576,48,FALSE)</f>
        <v>0</v>
      </c>
      <c r="BD45" s="129">
        <f>VLOOKUP($B$9&amp;"-"&amp;$B45,Database!$1:$1048576,49,FALSE)</f>
        <v>0</v>
      </c>
      <c r="BE45" s="130"/>
      <c r="BF45" s="129">
        <f>VLOOKUP($B$9&amp;"-"&amp;$B45,Database!$1:$1048576,50,FALSE)</f>
        <v>8.5714285714285715E-2</v>
      </c>
      <c r="BG45" s="129">
        <f>VLOOKUP($B$9&amp;"-"&amp;$B45,Database!$1:$1048576,51,FALSE)</f>
        <v>5.7142857142857141E-2</v>
      </c>
      <c r="BH45" s="129">
        <f>VLOOKUP($B$9&amp;"-"&amp;$B45,Database!$1:$1048576,52,FALSE)</f>
        <v>0</v>
      </c>
      <c r="BI45" s="129">
        <f>VLOOKUP($B$9&amp;"-"&amp;$B45,Database!$1:$1048576,53,FALSE)</f>
        <v>0</v>
      </c>
      <c r="BJ45" s="129">
        <f>VLOOKUP($B$9&amp;"-"&amp;$B45,Database!$1:$1048576,54,FALSE)</f>
        <v>0</v>
      </c>
      <c r="BK45" s="129">
        <f>VLOOKUP($B$9&amp;"-"&amp;$B45,Database!$1:$1048576,55,FALSE)</f>
        <v>0</v>
      </c>
    </row>
    <row r="46" spans="2:63">
      <c r="B46" s="124">
        <v>44075</v>
      </c>
      <c r="D46" s="125">
        <f>VLOOKUP($B$9&amp;"-"&amp;$B46,Database!$1:$1048576,10,FALSE)</f>
        <v>81.027398007345539</v>
      </c>
      <c r="E46" s="84"/>
      <c r="F46" s="127">
        <f>VLOOKUP($B$9&amp;"-"&amp;$B46,Database!$1:$1048576,4,FALSE)</f>
        <v>-7.6099881093935799</v>
      </c>
      <c r="G46" s="127">
        <f>VLOOKUP($B$9&amp;"-"&amp;$B46,Database!$1:$1048576,5,FALSE)</f>
        <v>-2.5510204081632648</v>
      </c>
      <c r="H46" s="127">
        <f>VLOOKUP($B$9&amp;"-"&amp;$B46,Database!$1:$1048576,6,FALSE)</f>
        <v>-56.48038049940547</v>
      </c>
      <c r="I46" s="127">
        <f>VLOOKUP($B$9&amp;"-"&amp;$B46,Database!$1:$1048576,7,FALSE)</f>
        <v>-15.81450653983353</v>
      </c>
      <c r="J46" s="127">
        <f>VLOOKUP($B$9&amp;"-"&amp;$B46,Database!$1:$1048576,8,FALSE)</f>
        <v>-2.6785714285714288</v>
      </c>
      <c r="K46" s="127">
        <f>VLOOKUP($B$9&amp;"-"&amp;$B46,Database!$1:$1048576,9,FALSE)</f>
        <v>-12.244897959183671</v>
      </c>
      <c r="L46" s="112"/>
      <c r="M46" s="128">
        <f>VLOOKUP($B$9&amp;"-"&amp;$B46,Database!$1:$1048576,12,FALSE)</f>
        <v>6.9958847736625511</v>
      </c>
      <c r="N46" s="128">
        <f>VLOOKUP($B$9&amp;"-"&amp;$B46,Database!$1:$1048576,13,FALSE)</f>
        <v>-45.535714285714292</v>
      </c>
      <c r="O46" s="128">
        <f>VLOOKUP($B$9&amp;"-"&amp;$B46,Database!$1:$1048576,14,FALSE)</f>
        <v>0</v>
      </c>
      <c r="P46" s="128">
        <f>VLOOKUP($B$9&amp;"-"&amp;$B46,Database!$1:$1048576,15,FALSE)</f>
        <v>-54.732510288065853</v>
      </c>
      <c r="Q46" s="128">
        <f>VLOOKUP($B$9&amp;"-"&amp;$B46,Database!$1:$1048576,16,FALSE)</f>
        <v>-3.2921810699588474</v>
      </c>
      <c r="R46" s="128">
        <f>VLOOKUP($B$9&amp;"-"&amp;$B46,Database!$1:$1048576,17,FALSE)</f>
        <v>-66.255144032921791</v>
      </c>
      <c r="S46" s="112"/>
      <c r="T46" s="128">
        <f>VLOOKUP($B$9&amp;"-"&amp;$B46,Database!$1:$1048576,18,FALSE)</f>
        <v>13.031550068587105</v>
      </c>
      <c r="U46" s="128">
        <f>VLOOKUP($B$9&amp;"-"&amp;$B46,Database!$1:$1048576,19,FALSE)</f>
        <v>-12.755102040816325</v>
      </c>
      <c r="V46" s="128">
        <f>VLOOKUP($B$9&amp;"-"&amp;$B46,Database!$1:$1048576,20,FALSE)</f>
        <v>10.586011342155011</v>
      </c>
      <c r="W46" s="128">
        <f>VLOOKUP($B$9&amp;"-"&amp;$B46,Database!$1:$1048576,21,FALSE)</f>
        <v>-10.562414266117971</v>
      </c>
      <c r="X46" s="128">
        <f>VLOOKUP($B$9&amp;"-"&amp;$B46,Database!$1:$1048576,22,FALSE)</f>
        <v>15.363511659807953</v>
      </c>
      <c r="Y46" s="128">
        <f>VLOOKUP($B$9&amp;"-"&amp;$B46,Database!$1:$1048576,23,FALSE)</f>
        <v>-9.821428571428573</v>
      </c>
      <c r="Z46" s="112"/>
      <c r="AA46" s="128">
        <f>VLOOKUP($B$9&amp;"-"&amp;$B46,Database!$1:$1048576,24,FALSE)</f>
        <v>0</v>
      </c>
      <c r="AB46" s="128">
        <f>VLOOKUP($B$9&amp;"-"&amp;$B46,Database!$1:$1048576,25,FALSE)</f>
        <v>2.880658436213992</v>
      </c>
      <c r="AC46" s="107"/>
      <c r="AD46" s="129">
        <f>VLOOKUP($B$9&amp;"-"&amp;$B46,Database!$1:$1048576,26,FALSE)</f>
        <v>0.2413793103448276</v>
      </c>
      <c r="AE46" s="129">
        <f>VLOOKUP($B$9&amp;"-"&amp;$B46,Database!$1:$1048576,27,FALSE)</f>
        <v>0.13793103448275862</v>
      </c>
      <c r="AF46" s="129">
        <f>VLOOKUP($B$9&amp;"-"&amp;$B46,Database!$1:$1048576,28,FALSE)</f>
        <v>6.8965517241379309E-2</v>
      </c>
      <c r="AG46" s="129">
        <f>VLOOKUP($B$9&amp;"-"&amp;$B46,Database!$1:$1048576,29,FALSE)</f>
        <v>0</v>
      </c>
      <c r="AH46" s="129">
        <f>VLOOKUP($B$9&amp;"-"&amp;$B46,Database!$1:$1048576,30,FALSE)</f>
        <v>0</v>
      </c>
      <c r="AI46" s="129">
        <f>VLOOKUP($B$9&amp;"-"&amp;$B46,Database!$1:$1048576,31,FALSE)</f>
        <v>0</v>
      </c>
      <c r="AJ46" s="130"/>
      <c r="AK46" s="129">
        <f>VLOOKUP($B$9&amp;"-"&amp;$B46,Database!$1:$1048576,32,FALSE)</f>
        <v>0.20689655172413793</v>
      </c>
      <c r="AL46" s="129">
        <f>VLOOKUP($B$9&amp;"-"&amp;$B46,Database!$1:$1048576,33,FALSE)</f>
        <v>6.8965517241379309E-2</v>
      </c>
      <c r="AM46" s="129">
        <f>VLOOKUP($B$9&amp;"-"&amp;$B46,Database!$1:$1048576,34,FALSE)</f>
        <v>0</v>
      </c>
      <c r="AN46" s="129">
        <f>VLOOKUP($B$9&amp;"-"&amp;$B46,Database!$1:$1048576,35,FALSE)</f>
        <v>3.4482758620689655E-2</v>
      </c>
      <c r="AO46" s="129">
        <f>VLOOKUP($B$9&amp;"-"&amp;$B46,Database!$1:$1048576,36,FALSE)</f>
        <v>3.4482758620689655E-2</v>
      </c>
      <c r="AP46" s="129">
        <f>VLOOKUP($B$9&amp;"-"&amp;$B46,Database!$1:$1048576,37,FALSE)</f>
        <v>0</v>
      </c>
      <c r="AQ46" s="103"/>
      <c r="AR46" s="129">
        <f>VLOOKUP($B$9&amp;"-"&amp;$B46,Database!$1:$1048576,38,FALSE)</f>
        <v>0.21428571428571427</v>
      </c>
      <c r="AS46" s="129">
        <f>VLOOKUP($B$9&amp;"-"&amp;$B46,Database!$1:$1048576,39,FALSE)</f>
        <v>0</v>
      </c>
      <c r="AT46" s="129">
        <f>VLOOKUP($B$9&amp;"-"&amp;$B46,Database!$1:$1048576,40,FALSE)</f>
        <v>3.5714285714285712E-2</v>
      </c>
      <c r="AU46" s="129">
        <f>VLOOKUP($B$9&amp;"-"&amp;$B46,Database!$1:$1048576,41,FALSE)</f>
        <v>0</v>
      </c>
      <c r="AV46" s="129">
        <f>VLOOKUP($B$9&amp;"-"&amp;$B46,Database!$1:$1048576,42,FALSE)</f>
        <v>0</v>
      </c>
      <c r="AW46" s="129">
        <f>VLOOKUP($B$9&amp;"-"&amp;$B46,Database!$1:$1048576,43,FALSE)</f>
        <v>0</v>
      </c>
      <c r="AX46" s="103"/>
      <c r="AY46" s="129">
        <f>VLOOKUP($B$9&amp;"-"&amp;$B46,Database!$1:$1048576,44,FALSE)</f>
        <v>0.2413793103448276</v>
      </c>
      <c r="AZ46" s="129">
        <f>VLOOKUP($B$9&amp;"-"&amp;$B46,Database!$1:$1048576,45,FALSE)</f>
        <v>0</v>
      </c>
      <c r="BA46" s="129">
        <f>VLOOKUP($B$9&amp;"-"&amp;$B46,Database!$1:$1048576,46,FALSE)</f>
        <v>0</v>
      </c>
      <c r="BB46" s="129">
        <f>VLOOKUP($B$9&amp;"-"&amp;$B46,Database!$1:$1048576,47,FALSE)</f>
        <v>0</v>
      </c>
      <c r="BC46" s="129">
        <f>VLOOKUP($B$9&amp;"-"&amp;$B46,Database!$1:$1048576,48,FALSE)</f>
        <v>0</v>
      </c>
      <c r="BD46" s="129">
        <f>VLOOKUP($B$9&amp;"-"&amp;$B46,Database!$1:$1048576,49,FALSE)</f>
        <v>0</v>
      </c>
      <c r="BE46" s="130"/>
      <c r="BF46" s="129">
        <f>VLOOKUP($B$9&amp;"-"&amp;$B46,Database!$1:$1048576,50,FALSE)</f>
        <v>0.17241379310344829</v>
      </c>
      <c r="BG46" s="129">
        <f>VLOOKUP($B$9&amp;"-"&amp;$B46,Database!$1:$1048576,51,FALSE)</f>
        <v>0</v>
      </c>
      <c r="BH46" s="129">
        <f>VLOOKUP($B$9&amp;"-"&amp;$B46,Database!$1:$1048576,52,FALSE)</f>
        <v>0</v>
      </c>
      <c r="BI46" s="129">
        <f>VLOOKUP($B$9&amp;"-"&amp;$B46,Database!$1:$1048576,53,FALSE)</f>
        <v>0</v>
      </c>
      <c r="BJ46" s="129">
        <f>VLOOKUP($B$9&amp;"-"&amp;$B46,Database!$1:$1048576,54,FALSE)</f>
        <v>0</v>
      </c>
      <c r="BK46" s="129">
        <f>VLOOKUP($B$9&amp;"-"&amp;$B46,Database!$1:$1048576,55,FALSE)</f>
        <v>0</v>
      </c>
    </row>
    <row r="47" spans="2:63">
      <c r="B47" s="124">
        <v>44166</v>
      </c>
      <c r="D47" s="125">
        <f>VLOOKUP($B$9&amp;"-"&amp;$B47,Database!$1:$1048576,10,FALSE)</f>
        <v>125.35518483709274</v>
      </c>
      <c r="E47" s="84"/>
      <c r="F47" s="127">
        <f>VLOOKUP($B$9&amp;"-"&amp;$B47,Database!$1:$1048576,4,FALSE)</f>
        <v>45.706371191135737</v>
      </c>
      <c r="G47" s="127">
        <f>VLOOKUP($B$9&amp;"-"&amp;$B47,Database!$1:$1048576,5,FALSE)</f>
        <v>7.4792243767313016</v>
      </c>
      <c r="H47" s="127">
        <f>VLOOKUP($B$9&amp;"-"&amp;$B47,Database!$1:$1048576,6,FALSE)</f>
        <v>-4.1551246537396125</v>
      </c>
      <c r="I47" s="127">
        <f>VLOOKUP($B$9&amp;"-"&amp;$B47,Database!$1:$1048576,7,FALSE)</f>
        <v>19.944598337950136</v>
      </c>
      <c r="J47" s="127">
        <f>VLOOKUP($B$9&amp;"-"&amp;$B47,Database!$1:$1048576,8,FALSE)</f>
        <v>-2.7681660899653986</v>
      </c>
      <c r="K47" s="127">
        <f>VLOOKUP($B$9&amp;"-"&amp;$B47,Database!$1:$1048576,9,FALSE)</f>
        <v>8.3333333333333321</v>
      </c>
      <c r="L47" s="112"/>
      <c r="M47" s="128">
        <f>VLOOKUP($B$9&amp;"-"&amp;$B47,Database!$1:$1048576,12,FALSE)</f>
        <v>41.666666666666671</v>
      </c>
      <c r="N47" s="128">
        <f>VLOOKUP($B$9&amp;"-"&amp;$B47,Database!$1:$1048576,13,FALSE)</f>
        <v>-13.888888888888889</v>
      </c>
      <c r="O47" s="128">
        <f>VLOOKUP($B$9&amp;"-"&amp;$B47,Database!$1:$1048576,14,FALSE)</f>
        <v>4.6296296296296298</v>
      </c>
      <c r="P47" s="128">
        <f>VLOOKUP($B$9&amp;"-"&amp;$B47,Database!$1:$1048576,15,FALSE)</f>
        <v>-11.111111111111112</v>
      </c>
      <c r="Q47" s="128">
        <f>VLOOKUP($B$9&amp;"-"&amp;$B47,Database!$1:$1048576,16,FALSE)</f>
        <v>6.481481481481481</v>
      </c>
      <c r="R47" s="128">
        <f>VLOOKUP($B$9&amp;"-"&amp;$B47,Database!$1:$1048576,17,FALSE)</f>
        <v>-2.777777777777779</v>
      </c>
      <c r="S47" s="112"/>
      <c r="T47" s="128">
        <f>VLOOKUP($B$9&amp;"-"&amp;$B47,Database!$1:$1048576,18,FALSE)</f>
        <v>37.5</v>
      </c>
      <c r="U47" s="128">
        <f>VLOOKUP($B$9&amp;"-"&amp;$B47,Database!$1:$1048576,19,FALSE)</f>
        <v>3.125</v>
      </c>
      <c r="V47" s="128">
        <f>VLOOKUP($B$9&amp;"-"&amp;$B47,Database!$1:$1048576,20,FALSE)</f>
        <v>12.244897959183675</v>
      </c>
      <c r="W47" s="128">
        <f>VLOOKUP($B$9&amp;"-"&amp;$B47,Database!$1:$1048576,21,FALSE)</f>
        <v>6.6666666666666679</v>
      </c>
      <c r="X47" s="128">
        <f>VLOOKUP($B$9&amp;"-"&amp;$B47,Database!$1:$1048576,22,FALSE)</f>
        <v>34.222222222222229</v>
      </c>
      <c r="Y47" s="128">
        <f>VLOOKUP($B$9&amp;"-"&amp;$B47,Database!$1:$1048576,23,FALSE)</f>
        <v>10.9375</v>
      </c>
      <c r="Z47" s="112"/>
      <c r="AA47" s="128">
        <f>VLOOKUP($B$9&amp;"-"&amp;$B47,Database!$1:$1048576,24,FALSE)</f>
        <v>-0.390625</v>
      </c>
      <c r="AB47" s="128">
        <f>VLOOKUP($B$9&amp;"-"&amp;$B47,Database!$1:$1048576,25,FALSE)</f>
        <v>-1.0380622837370246</v>
      </c>
      <c r="AC47" s="107"/>
      <c r="AD47" s="129">
        <f>VLOOKUP($B$9&amp;"-"&amp;$B47,Database!$1:$1048576,26,FALSE)</f>
        <v>0.1111111111111111</v>
      </c>
      <c r="AE47" s="129">
        <f>VLOOKUP($B$9&amp;"-"&amp;$B47,Database!$1:$1048576,27,FALSE)</f>
        <v>5.5555555555555552E-2</v>
      </c>
      <c r="AF47" s="129">
        <f>VLOOKUP($B$9&amp;"-"&amp;$B47,Database!$1:$1048576,28,FALSE)</f>
        <v>0</v>
      </c>
      <c r="AG47" s="129">
        <f>VLOOKUP($B$9&amp;"-"&amp;$B47,Database!$1:$1048576,29,FALSE)</f>
        <v>0</v>
      </c>
      <c r="AH47" s="129">
        <f>VLOOKUP($B$9&amp;"-"&amp;$B47,Database!$1:$1048576,30,FALSE)</f>
        <v>0</v>
      </c>
      <c r="AI47" s="129">
        <f>VLOOKUP($B$9&amp;"-"&amp;$B47,Database!$1:$1048576,31,FALSE)</f>
        <v>0</v>
      </c>
      <c r="AJ47" s="130"/>
      <c r="AK47" s="129">
        <f>VLOOKUP($B$9&amp;"-"&amp;$B47,Database!$1:$1048576,32,FALSE)</f>
        <v>0.1111111111111111</v>
      </c>
      <c r="AL47" s="129">
        <f>VLOOKUP($B$9&amp;"-"&amp;$B47,Database!$1:$1048576,33,FALSE)</f>
        <v>0.1111111111111111</v>
      </c>
      <c r="AM47" s="129">
        <f>VLOOKUP($B$9&amp;"-"&amp;$B47,Database!$1:$1048576,34,FALSE)</f>
        <v>0</v>
      </c>
      <c r="AN47" s="129">
        <f>VLOOKUP($B$9&amp;"-"&amp;$B47,Database!$1:$1048576,35,FALSE)</f>
        <v>0</v>
      </c>
      <c r="AO47" s="129">
        <f>VLOOKUP($B$9&amp;"-"&amp;$B47,Database!$1:$1048576,36,FALSE)</f>
        <v>0</v>
      </c>
      <c r="AP47" s="129">
        <f>VLOOKUP($B$9&amp;"-"&amp;$B47,Database!$1:$1048576,37,FALSE)</f>
        <v>0</v>
      </c>
      <c r="AQ47" s="103"/>
      <c r="AR47" s="129">
        <f>VLOOKUP($B$9&amp;"-"&amp;$B47,Database!$1:$1048576,38,FALSE)</f>
        <v>0.1111111111111111</v>
      </c>
      <c r="AS47" s="129">
        <f>VLOOKUP($B$9&amp;"-"&amp;$B47,Database!$1:$1048576,39,FALSE)</f>
        <v>0.1111111111111111</v>
      </c>
      <c r="AT47" s="129">
        <f>VLOOKUP($B$9&amp;"-"&amp;$B47,Database!$1:$1048576,40,FALSE)</f>
        <v>0</v>
      </c>
      <c r="AU47" s="129">
        <f>VLOOKUP($B$9&amp;"-"&amp;$B47,Database!$1:$1048576,41,FALSE)</f>
        <v>0</v>
      </c>
      <c r="AV47" s="129">
        <f>VLOOKUP($B$9&amp;"-"&amp;$B47,Database!$1:$1048576,42,FALSE)</f>
        <v>0</v>
      </c>
      <c r="AW47" s="129">
        <f>VLOOKUP($B$9&amp;"-"&amp;$B47,Database!$1:$1048576,43,FALSE)</f>
        <v>0</v>
      </c>
      <c r="AX47" s="103"/>
      <c r="AY47" s="129">
        <f>VLOOKUP($B$9&amp;"-"&amp;$B47,Database!$1:$1048576,44,FALSE)</f>
        <v>0.1111111111111111</v>
      </c>
      <c r="AZ47" s="129">
        <f>VLOOKUP($B$9&amp;"-"&amp;$B47,Database!$1:$1048576,45,FALSE)</f>
        <v>5.5555555555555552E-2</v>
      </c>
      <c r="BA47" s="129">
        <f>VLOOKUP($B$9&amp;"-"&amp;$B47,Database!$1:$1048576,46,FALSE)</f>
        <v>0</v>
      </c>
      <c r="BB47" s="129">
        <f>VLOOKUP($B$9&amp;"-"&amp;$B47,Database!$1:$1048576,47,FALSE)</f>
        <v>0</v>
      </c>
      <c r="BC47" s="129">
        <f>VLOOKUP($B$9&amp;"-"&amp;$B47,Database!$1:$1048576,48,FALSE)</f>
        <v>0</v>
      </c>
      <c r="BD47" s="129">
        <f>VLOOKUP($B$9&amp;"-"&amp;$B47,Database!$1:$1048576,49,FALSE)</f>
        <v>0</v>
      </c>
      <c r="BE47" s="130"/>
      <c r="BF47" s="129">
        <f>VLOOKUP($B$9&amp;"-"&amp;$B47,Database!$1:$1048576,50,FALSE)</f>
        <v>0.1111111111111111</v>
      </c>
      <c r="BG47" s="129">
        <f>VLOOKUP($B$9&amp;"-"&amp;$B47,Database!$1:$1048576,51,FALSE)</f>
        <v>5.5555555555555552E-2</v>
      </c>
      <c r="BH47" s="129">
        <f>VLOOKUP($B$9&amp;"-"&amp;$B47,Database!$1:$1048576,52,FALSE)</f>
        <v>0</v>
      </c>
      <c r="BI47" s="129">
        <f>VLOOKUP($B$9&amp;"-"&amp;$B47,Database!$1:$1048576,53,FALSE)</f>
        <v>0</v>
      </c>
      <c r="BJ47" s="129">
        <f>VLOOKUP($B$9&amp;"-"&amp;$B47,Database!$1:$1048576,54,FALSE)</f>
        <v>0</v>
      </c>
      <c r="BK47" s="129">
        <f>VLOOKUP($B$9&amp;"-"&amp;$B47,Database!$1:$1048576,55,FALSE)</f>
        <v>0</v>
      </c>
    </row>
    <row r="48" spans="2:63">
      <c r="B48" s="124">
        <v>44256</v>
      </c>
      <c r="D48" s="125">
        <f>VLOOKUP($B$9&amp;"-"&amp;$B48,Database!$1:$1048576,10,FALSE)</f>
        <v>144.91279023048699</v>
      </c>
      <c r="E48" s="84"/>
      <c r="F48" s="127">
        <f>VLOOKUP($B$9&amp;"-"&amp;$B48,Database!$1:$1048576,4,FALSE)</f>
        <v>48.484848484848492</v>
      </c>
      <c r="G48" s="127">
        <f>VLOOKUP($B$9&amp;"-"&amp;$B48,Database!$1:$1048576,5,FALSE)</f>
        <v>26.538108356290174</v>
      </c>
      <c r="H48" s="127">
        <f>VLOOKUP($B$9&amp;"-"&amp;$B48,Database!$1:$1048576,6,FALSE)</f>
        <v>40.404040404040408</v>
      </c>
      <c r="I48" s="127">
        <f>VLOOKUP($B$9&amp;"-"&amp;$B48,Database!$1:$1048576,7,FALSE)</f>
        <v>40.404040404040408</v>
      </c>
      <c r="J48" s="127">
        <f>VLOOKUP($B$9&amp;"-"&amp;$B48,Database!$1:$1048576,8,FALSE)</f>
        <v>10.284664830119373</v>
      </c>
      <c r="K48" s="127">
        <f>VLOOKUP($B$9&amp;"-"&amp;$B48,Database!$1:$1048576,9,FALSE)</f>
        <v>15.426997245179061</v>
      </c>
      <c r="L48" s="112"/>
      <c r="M48" s="128">
        <f>VLOOKUP($B$9&amp;"-"&amp;$B48,Database!$1:$1048576,12,FALSE)</f>
        <v>75.858480749219552</v>
      </c>
      <c r="N48" s="128">
        <f>VLOOKUP($B$9&amp;"-"&amp;$B48,Database!$1:$1048576,13,FALSE)</f>
        <v>-1.66015625</v>
      </c>
      <c r="O48" s="128">
        <f>VLOOKUP($B$9&amp;"-"&amp;$B48,Database!$1:$1048576,14,FALSE)</f>
        <v>16.000000000000004</v>
      </c>
      <c r="P48" s="128">
        <f>VLOOKUP($B$9&amp;"-"&amp;$B48,Database!$1:$1048576,15,FALSE)</f>
        <v>-2.497398543184183</v>
      </c>
      <c r="Q48" s="128">
        <f>VLOOKUP($B$9&amp;"-"&amp;$B48,Database!$1:$1048576,16,FALSE)</f>
        <v>33.298647242455779</v>
      </c>
      <c r="R48" s="128">
        <f>VLOOKUP($B$9&amp;"-"&amp;$B48,Database!$1:$1048576,17,FALSE)</f>
        <v>-22.476586888657646</v>
      </c>
      <c r="S48" s="112"/>
      <c r="T48" s="128">
        <f>VLOOKUP($B$9&amp;"-"&amp;$B48,Database!$1:$1048576,18,FALSE)</f>
        <v>64.444444444444443</v>
      </c>
      <c r="U48" s="128">
        <f>VLOOKUP($B$9&amp;"-"&amp;$B48,Database!$1:$1048576,19,FALSE)</f>
        <v>11.111111111111111</v>
      </c>
      <c r="V48" s="128">
        <f>VLOOKUP($B$9&amp;"-"&amp;$B48,Database!$1:$1048576,20,FALSE)</f>
        <v>19.642857142857142</v>
      </c>
      <c r="W48" s="128">
        <f>VLOOKUP($B$9&amp;"-"&amp;$B48,Database!$1:$1048576,21,FALSE)</f>
        <v>1.902497027348395</v>
      </c>
      <c r="X48" s="128">
        <f>VLOOKUP($B$9&amp;"-"&amp;$B48,Database!$1:$1048576,22,FALSE)</f>
        <v>41.022592152199756</v>
      </c>
      <c r="Y48" s="128">
        <f>VLOOKUP($B$9&amp;"-"&amp;$B48,Database!$1:$1048576,23,FALSE)</f>
        <v>0</v>
      </c>
      <c r="Z48" s="112"/>
      <c r="AA48" s="128">
        <f>VLOOKUP($B$9&amp;"-"&amp;$B48,Database!$1:$1048576,24,FALSE)</f>
        <v>0</v>
      </c>
      <c r="AB48" s="128">
        <f>VLOOKUP($B$9&amp;"-"&amp;$B48,Database!$1:$1048576,25,FALSE)</f>
        <v>2.34375</v>
      </c>
      <c r="AC48" s="107"/>
      <c r="AD48" s="129">
        <f>VLOOKUP($B$9&amp;"-"&amp;$B48,Database!$1:$1048576,26,FALSE)</f>
        <v>9.6774193548387094E-2</v>
      </c>
      <c r="AE48" s="129">
        <f>VLOOKUP($B$9&amp;"-"&amp;$B48,Database!$1:$1048576,27,FALSE)</f>
        <v>3.2258064516129031E-2</v>
      </c>
      <c r="AF48" s="129">
        <f>VLOOKUP($B$9&amp;"-"&amp;$B48,Database!$1:$1048576,28,FALSE)</f>
        <v>0</v>
      </c>
      <c r="AG48" s="129">
        <f>VLOOKUP($B$9&amp;"-"&amp;$B48,Database!$1:$1048576,29,FALSE)</f>
        <v>3.2258064516129031E-2</v>
      </c>
      <c r="AH48" s="129">
        <f>VLOOKUP($B$9&amp;"-"&amp;$B48,Database!$1:$1048576,30,FALSE)</f>
        <v>0</v>
      </c>
      <c r="AI48" s="129">
        <f>VLOOKUP($B$9&amp;"-"&amp;$B48,Database!$1:$1048576,31,FALSE)</f>
        <v>0</v>
      </c>
      <c r="AJ48" s="130"/>
      <c r="AK48" s="129">
        <f>VLOOKUP($B$9&amp;"-"&amp;$B48,Database!$1:$1048576,32,FALSE)</f>
        <v>6.25E-2</v>
      </c>
      <c r="AL48" s="129">
        <f>VLOOKUP($B$9&amp;"-"&amp;$B48,Database!$1:$1048576,33,FALSE)</f>
        <v>6.25E-2</v>
      </c>
      <c r="AM48" s="129">
        <f>VLOOKUP($B$9&amp;"-"&amp;$B48,Database!$1:$1048576,34,FALSE)</f>
        <v>6.25E-2</v>
      </c>
      <c r="AN48" s="129">
        <f>VLOOKUP($B$9&amp;"-"&amp;$B48,Database!$1:$1048576,35,FALSE)</f>
        <v>0</v>
      </c>
      <c r="AO48" s="129">
        <f>VLOOKUP($B$9&amp;"-"&amp;$B48,Database!$1:$1048576,36,FALSE)</f>
        <v>0</v>
      </c>
      <c r="AP48" s="129">
        <f>VLOOKUP($B$9&amp;"-"&amp;$B48,Database!$1:$1048576,37,FALSE)</f>
        <v>0</v>
      </c>
      <c r="AQ48" s="103"/>
      <c r="AR48" s="129">
        <f>VLOOKUP($B$9&amp;"-"&amp;$B48,Database!$1:$1048576,38,FALSE)</f>
        <v>6.4516129032258063E-2</v>
      </c>
      <c r="AS48" s="129">
        <f>VLOOKUP($B$9&amp;"-"&amp;$B48,Database!$1:$1048576,39,FALSE)</f>
        <v>0</v>
      </c>
      <c r="AT48" s="129">
        <f>VLOOKUP($B$9&amp;"-"&amp;$B48,Database!$1:$1048576,40,FALSE)</f>
        <v>0</v>
      </c>
      <c r="AU48" s="129">
        <f>VLOOKUP($B$9&amp;"-"&amp;$B48,Database!$1:$1048576,41,FALSE)</f>
        <v>0</v>
      </c>
      <c r="AV48" s="129">
        <f>VLOOKUP($B$9&amp;"-"&amp;$B48,Database!$1:$1048576,42,FALSE)</f>
        <v>3.2258064516129031E-2</v>
      </c>
      <c r="AW48" s="129">
        <f>VLOOKUP($B$9&amp;"-"&amp;$B48,Database!$1:$1048576,43,FALSE)</f>
        <v>0</v>
      </c>
      <c r="AX48" s="103"/>
      <c r="AY48" s="129">
        <f>VLOOKUP($B$9&amp;"-"&amp;$B48,Database!$1:$1048576,44,FALSE)</f>
        <v>6.4516129032258063E-2</v>
      </c>
      <c r="AZ48" s="129">
        <f>VLOOKUP($B$9&amp;"-"&amp;$B48,Database!$1:$1048576,45,FALSE)</f>
        <v>3.2258064516129031E-2</v>
      </c>
      <c r="BA48" s="129">
        <f>VLOOKUP($B$9&amp;"-"&amp;$B48,Database!$1:$1048576,46,FALSE)</f>
        <v>0</v>
      </c>
      <c r="BB48" s="129">
        <f>VLOOKUP($B$9&amp;"-"&amp;$B48,Database!$1:$1048576,47,FALSE)</f>
        <v>0</v>
      </c>
      <c r="BC48" s="129">
        <f>VLOOKUP($B$9&amp;"-"&amp;$B48,Database!$1:$1048576,48,FALSE)</f>
        <v>3.2258064516129031E-2</v>
      </c>
      <c r="BD48" s="129">
        <f>VLOOKUP($B$9&amp;"-"&amp;$B48,Database!$1:$1048576,49,FALSE)</f>
        <v>0</v>
      </c>
      <c r="BE48" s="130"/>
      <c r="BF48" s="129">
        <f>VLOOKUP($B$9&amp;"-"&amp;$B48,Database!$1:$1048576,50,FALSE)</f>
        <v>6.4516129032258063E-2</v>
      </c>
      <c r="BG48" s="129">
        <f>VLOOKUP($B$9&amp;"-"&amp;$B48,Database!$1:$1048576,51,FALSE)</f>
        <v>0</v>
      </c>
      <c r="BH48" s="129">
        <f>VLOOKUP($B$9&amp;"-"&amp;$B48,Database!$1:$1048576,52,FALSE)</f>
        <v>3.2258064516129031E-2</v>
      </c>
      <c r="BI48" s="129">
        <f>VLOOKUP($B$9&amp;"-"&amp;$B48,Database!$1:$1048576,53,FALSE)</f>
        <v>0</v>
      </c>
      <c r="BJ48" s="129">
        <f>VLOOKUP($B$9&amp;"-"&amp;$B48,Database!$1:$1048576,54,FALSE)</f>
        <v>0</v>
      </c>
      <c r="BK48" s="129">
        <f>VLOOKUP($B$9&amp;"-"&amp;$B48,Database!$1:$1048576,55,FALSE)</f>
        <v>0</v>
      </c>
    </row>
    <row r="49" spans="2:63">
      <c r="B49" s="124">
        <v>44348</v>
      </c>
      <c r="D49" s="125">
        <f>VLOOKUP($B$9&amp;"-"&amp;$B49,Database!$1:$1048576,10,FALSE)</f>
        <v>140.41681630726254</v>
      </c>
      <c r="E49" s="84"/>
      <c r="F49" s="127">
        <f>VLOOKUP($B$9&amp;"-"&amp;$B49,Database!$1:$1048576,4,FALSE)</f>
        <v>47.781065088757401</v>
      </c>
      <c r="G49" s="127">
        <f>VLOOKUP($B$9&amp;"-"&amp;$B49,Database!$1:$1048576,5,FALSE)</f>
        <v>21.153846153846157</v>
      </c>
      <c r="H49" s="127">
        <f>VLOOKUP($B$9&amp;"-"&amp;$B49,Database!$1:$1048576,6,FALSE)</f>
        <v>28.402366863905325</v>
      </c>
      <c r="I49" s="127">
        <f>VLOOKUP($B$9&amp;"-"&amp;$B49,Database!$1:$1048576,7,FALSE)</f>
        <v>21.301775147928996</v>
      </c>
      <c r="J49" s="127">
        <f>VLOOKUP($B$9&amp;"-"&amp;$B49,Database!$1:$1048576,8,FALSE)</f>
        <v>6.8052930056710785</v>
      </c>
      <c r="K49" s="127">
        <f>VLOOKUP($B$9&amp;"-"&amp;$B49,Database!$1:$1048576,9,FALSE)</f>
        <v>9.5486111111111107</v>
      </c>
      <c r="L49" s="112"/>
      <c r="M49" s="128">
        <f>VLOOKUP($B$9&amp;"-"&amp;$B49,Database!$1:$1048576,12,FALSE)</f>
        <v>66.942148760330582</v>
      </c>
      <c r="N49" s="128">
        <f>VLOOKUP($B$9&amp;"-"&amp;$B49,Database!$1:$1048576,13,FALSE)</f>
        <v>9.2975206611570247</v>
      </c>
      <c r="O49" s="128">
        <f>VLOOKUP($B$9&amp;"-"&amp;$B49,Database!$1:$1048576,14,FALSE)</f>
        <v>25</v>
      </c>
      <c r="P49" s="128">
        <f>VLOOKUP($B$9&amp;"-"&amp;$B49,Database!$1:$1048576,15,FALSE)</f>
        <v>-9.0702947845804971</v>
      </c>
      <c r="Q49" s="128">
        <f>VLOOKUP($B$9&amp;"-"&amp;$B49,Database!$1:$1048576,16,FALSE)</f>
        <v>20</v>
      </c>
      <c r="R49" s="128">
        <f>VLOOKUP($B$9&amp;"-"&amp;$B49,Database!$1:$1048576,17,FALSE)</f>
        <v>-16.25</v>
      </c>
      <c r="S49" s="112"/>
      <c r="T49" s="128">
        <f>VLOOKUP($B$9&amp;"-"&amp;$B49,Database!$1:$1048576,18,FALSE)</f>
        <v>73.913043478260875</v>
      </c>
      <c r="U49" s="128">
        <f>VLOOKUP($B$9&amp;"-"&amp;$B49,Database!$1:$1048576,19,FALSE)</f>
        <v>9.9173553719008289</v>
      </c>
      <c r="V49" s="128">
        <f>VLOOKUP($B$9&amp;"-"&amp;$B49,Database!$1:$1048576,20,FALSE)</f>
        <v>44.217687074829932</v>
      </c>
      <c r="W49" s="128">
        <f>VLOOKUP($B$9&amp;"-"&amp;$B49,Database!$1:$1048576,21,FALSE)</f>
        <v>-5</v>
      </c>
      <c r="X49" s="128">
        <f>VLOOKUP($B$9&amp;"-"&amp;$B49,Database!$1:$1048576,22,FALSE)</f>
        <v>28.808864265927976</v>
      </c>
      <c r="Y49" s="128">
        <f>VLOOKUP($B$9&amp;"-"&amp;$B49,Database!$1:$1048576,23,FALSE)</f>
        <v>0</v>
      </c>
      <c r="Z49" s="112"/>
      <c r="AA49" s="128">
        <f>VLOOKUP($B$9&amp;"-"&amp;$B49,Database!$1:$1048576,24,FALSE)</f>
        <v>-1.7751479289940826</v>
      </c>
      <c r="AB49" s="128">
        <f>VLOOKUP($B$9&amp;"-"&amp;$B49,Database!$1:$1048576,25,FALSE)</f>
        <v>1.0355029585798818</v>
      </c>
      <c r="AC49" s="107"/>
      <c r="AD49" s="129">
        <f>VLOOKUP($B$9&amp;"-"&amp;$B49,Database!$1:$1048576,26,FALSE)</f>
        <v>0.125</v>
      </c>
      <c r="AE49" s="129">
        <f>VLOOKUP($B$9&amp;"-"&amp;$B49,Database!$1:$1048576,27,FALSE)</f>
        <v>0.125</v>
      </c>
      <c r="AF49" s="129">
        <f>VLOOKUP($B$9&amp;"-"&amp;$B49,Database!$1:$1048576,28,FALSE)</f>
        <v>0</v>
      </c>
      <c r="AG49" s="129">
        <f>VLOOKUP($B$9&amp;"-"&amp;$B49,Database!$1:$1048576,29,FALSE)</f>
        <v>4.1666666666666664E-2</v>
      </c>
      <c r="AH49" s="129">
        <f>VLOOKUP($B$9&amp;"-"&amp;$B49,Database!$1:$1048576,30,FALSE)</f>
        <v>4.1666666666666664E-2</v>
      </c>
      <c r="AI49" s="129">
        <f>VLOOKUP($B$9&amp;"-"&amp;$B49,Database!$1:$1048576,31,FALSE)</f>
        <v>0</v>
      </c>
      <c r="AJ49" s="130"/>
      <c r="AK49" s="129">
        <f>VLOOKUP($B$9&amp;"-"&amp;$B49,Database!$1:$1048576,32,FALSE)</f>
        <v>0.08</v>
      </c>
      <c r="AL49" s="129">
        <f>VLOOKUP($B$9&amp;"-"&amp;$B49,Database!$1:$1048576,33,FALSE)</f>
        <v>0.04</v>
      </c>
      <c r="AM49" s="129">
        <f>VLOOKUP($B$9&amp;"-"&amp;$B49,Database!$1:$1048576,34,FALSE)</f>
        <v>0.04</v>
      </c>
      <c r="AN49" s="129">
        <f>VLOOKUP($B$9&amp;"-"&amp;$B49,Database!$1:$1048576,35,FALSE)</f>
        <v>0</v>
      </c>
      <c r="AO49" s="129">
        <f>VLOOKUP($B$9&amp;"-"&amp;$B49,Database!$1:$1048576,36,FALSE)</f>
        <v>0.04</v>
      </c>
      <c r="AP49" s="129">
        <f>VLOOKUP($B$9&amp;"-"&amp;$B49,Database!$1:$1048576,37,FALSE)</f>
        <v>0</v>
      </c>
      <c r="AQ49" s="103"/>
      <c r="AR49" s="129">
        <f>VLOOKUP($B$9&amp;"-"&amp;$B49,Database!$1:$1048576,38,FALSE)</f>
        <v>8.3333333333333329E-2</v>
      </c>
      <c r="AS49" s="129">
        <f>VLOOKUP($B$9&amp;"-"&amp;$B49,Database!$1:$1048576,39,FALSE)</f>
        <v>8.3333333333333329E-2</v>
      </c>
      <c r="AT49" s="129">
        <f>VLOOKUP($B$9&amp;"-"&amp;$B49,Database!$1:$1048576,40,FALSE)</f>
        <v>4.1666666666666664E-2</v>
      </c>
      <c r="AU49" s="129">
        <f>VLOOKUP($B$9&amp;"-"&amp;$B49,Database!$1:$1048576,41,FALSE)</f>
        <v>0</v>
      </c>
      <c r="AV49" s="129">
        <f>VLOOKUP($B$9&amp;"-"&amp;$B49,Database!$1:$1048576,42,FALSE)</f>
        <v>4.1666666666666664E-2</v>
      </c>
      <c r="AW49" s="129">
        <f>VLOOKUP($B$9&amp;"-"&amp;$B49,Database!$1:$1048576,43,FALSE)</f>
        <v>0</v>
      </c>
      <c r="AX49" s="103"/>
      <c r="AY49" s="129">
        <f>VLOOKUP($B$9&amp;"-"&amp;$B49,Database!$1:$1048576,44,FALSE)</f>
        <v>0.125</v>
      </c>
      <c r="AZ49" s="129">
        <f>VLOOKUP($B$9&amp;"-"&amp;$B49,Database!$1:$1048576,45,FALSE)</f>
        <v>0</v>
      </c>
      <c r="BA49" s="129">
        <f>VLOOKUP($B$9&amp;"-"&amp;$B49,Database!$1:$1048576,46,FALSE)</f>
        <v>8.3333333333333329E-2</v>
      </c>
      <c r="BB49" s="129">
        <f>VLOOKUP($B$9&amp;"-"&amp;$B49,Database!$1:$1048576,47,FALSE)</f>
        <v>0</v>
      </c>
      <c r="BC49" s="129">
        <f>VLOOKUP($B$9&amp;"-"&amp;$B49,Database!$1:$1048576,48,FALSE)</f>
        <v>0</v>
      </c>
      <c r="BD49" s="129">
        <f>VLOOKUP($B$9&amp;"-"&amp;$B49,Database!$1:$1048576,49,FALSE)</f>
        <v>0</v>
      </c>
      <c r="BE49" s="130"/>
      <c r="BF49" s="129">
        <f>VLOOKUP($B$9&amp;"-"&amp;$B49,Database!$1:$1048576,50,FALSE)</f>
        <v>8.3333333333333329E-2</v>
      </c>
      <c r="BG49" s="129">
        <f>VLOOKUP($B$9&amp;"-"&amp;$B49,Database!$1:$1048576,51,FALSE)</f>
        <v>8.3333333333333329E-2</v>
      </c>
      <c r="BH49" s="129">
        <f>VLOOKUP($B$9&amp;"-"&amp;$B49,Database!$1:$1048576,52,FALSE)</f>
        <v>0</v>
      </c>
      <c r="BI49" s="129">
        <f>VLOOKUP($B$9&amp;"-"&amp;$B49,Database!$1:$1048576,53,FALSE)</f>
        <v>0</v>
      </c>
      <c r="BJ49" s="129">
        <f>VLOOKUP($B$9&amp;"-"&amp;$B49,Database!$1:$1048576,54,FALSE)</f>
        <v>0</v>
      </c>
      <c r="BK49" s="129">
        <f>VLOOKUP($B$9&amp;"-"&amp;$B49,Database!$1:$1048576,55,FALSE)</f>
        <v>0</v>
      </c>
    </row>
    <row r="50" spans="2:63">
      <c r="B50" s="124">
        <v>44440</v>
      </c>
      <c r="D50" s="125">
        <f>VLOOKUP($B$9&amp;"-"&amp;$B50,Database!$1:$1048576,10,FALSE)</f>
        <v>122.49143812288625</v>
      </c>
      <c r="E50" s="84"/>
      <c r="F50" s="127">
        <f>VLOOKUP($B$9&amp;"-"&amp;$B50,Database!$1:$1048576,4,FALSE)</f>
        <v>27.083333333333336</v>
      </c>
      <c r="G50" s="127">
        <f>VLOOKUP($B$9&amp;"-"&amp;$B50,Database!$1:$1048576,5,FALSE)</f>
        <v>19.675925925925924</v>
      </c>
      <c r="H50" s="127">
        <f>VLOOKUP($B$9&amp;"-"&amp;$B50,Database!$1:$1048576,6,FALSE)</f>
        <v>7.8367346938775535</v>
      </c>
      <c r="I50" s="127">
        <f>VLOOKUP($B$9&amp;"-"&amp;$B50,Database!$1:$1048576,7,FALSE)</f>
        <v>8.571428571428573</v>
      </c>
      <c r="J50" s="127">
        <f>VLOOKUP($B$9&amp;"-"&amp;$B50,Database!$1:$1048576,8,FALSE)</f>
        <v>1.4692378328741966</v>
      </c>
      <c r="K50" s="127">
        <f>VLOOKUP($B$9&amp;"-"&amp;$B50,Database!$1:$1048576,9,FALSE)</f>
        <v>9.0830449826989614</v>
      </c>
      <c r="L50" s="112"/>
      <c r="M50" s="128">
        <f>VLOOKUP($B$9&amp;"-"&amp;$B50,Database!$1:$1048576,12,FALSE)</f>
        <v>66.942148760330582</v>
      </c>
      <c r="N50" s="128">
        <f>VLOOKUP($B$9&amp;"-"&amp;$B50,Database!$1:$1048576,13,FALSE)</f>
        <v>-10.926118626430803</v>
      </c>
      <c r="O50" s="128">
        <f>VLOOKUP($B$9&amp;"-"&amp;$B50,Database!$1:$1048576,14,FALSE)</f>
        <v>19.979188345473464</v>
      </c>
      <c r="P50" s="128">
        <f>VLOOKUP($B$9&amp;"-"&amp;$B50,Database!$1:$1048576,15,FALSE)</f>
        <v>-22.476586888657646</v>
      </c>
      <c r="Q50" s="128">
        <f>VLOOKUP($B$9&amp;"-"&amp;$B50,Database!$1:$1048576,16,FALSE)</f>
        <v>35.15625</v>
      </c>
      <c r="R50" s="128">
        <f>VLOOKUP($B$9&amp;"-"&amp;$B50,Database!$1:$1048576,17,FALSE)</f>
        <v>-35.555555555555557</v>
      </c>
      <c r="S50" s="112"/>
      <c r="T50" s="128">
        <f>VLOOKUP($B$9&amp;"-"&amp;$B50,Database!$1:$1048576,18,FALSE)</f>
        <v>46.484375</v>
      </c>
      <c r="U50" s="128">
        <f>VLOOKUP($B$9&amp;"-"&amp;$B50,Database!$1:$1048576,19,FALSE)</f>
        <v>8.3246618106139429</v>
      </c>
      <c r="V50" s="128">
        <f>VLOOKUP($B$9&amp;"-"&amp;$B50,Database!$1:$1048576,20,FALSE)</f>
        <v>26.159334126040434</v>
      </c>
      <c r="W50" s="128">
        <f>VLOOKUP($B$9&amp;"-"&amp;$B50,Database!$1:$1048576,21,FALSE)</f>
        <v>-3.9239001189060638</v>
      </c>
      <c r="X50" s="128">
        <f>VLOOKUP($B$9&amp;"-"&amp;$B50,Database!$1:$1048576,22,FALSE)</f>
        <v>49</v>
      </c>
      <c r="Y50" s="128">
        <f>VLOOKUP($B$9&amp;"-"&amp;$B50,Database!$1:$1048576,23,FALSE)</f>
        <v>-7.0153061224489797</v>
      </c>
      <c r="Z50" s="112"/>
      <c r="AA50" s="128">
        <f>VLOOKUP($B$9&amp;"-"&amp;$B50,Database!$1:$1048576,24,FALSE)</f>
        <v>-0.23148148148148157</v>
      </c>
      <c r="AB50" s="128">
        <f>VLOOKUP($B$9&amp;"-"&amp;$B50,Database!$1:$1048576,25,FALSE)</f>
        <v>0.92592592592592571</v>
      </c>
      <c r="AC50" s="107"/>
      <c r="AD50" s="129">
        <f>VLOOKUP($B$9&amp;"-"&amp;$B50,Database!$1:$1048576,26,FALSE)</f>
        <v>0.16666666666666666</v>
      </c>
      <c r="AE50" s="129">
        <f>VLOOKUP($B$9&amp;"-"&amp;$B50,Database!$1:$1048576,27,FALSE)</f>
        <v>8.3333333333333329E-2</v>
      </c>
      <c r="AF50" s="129">
        <f>VLOOKUP($B$9&amp;"-"&amp;$B50,Database!$1:$1048576,28,FALSE)</f>
        <v>0</v>
      </c>
      <c r="AG50" s="129">
        <f>VLOOKUP($B$9&amp;"-"&amp;$B50,Database!$1:$1048576,29,FALSE)</f>
        <v>0</v>
      </c>
      <c r="AH50" s="129">
        <f>VLOOKUP($B$9&amp;"-"&amp;$B50,Database!$1:$1048576,30,FALSE)</f>
        <v>0</v>
      </c>
      <c r="AI50" s="129">
        <f>VLOOKUP($B$9&amp;"-"&amp;$B50,Database!$1:$1048576,31,FALSE)</f>
        <v>0</v>
      </c>
      <c r="AJ50" s="130"/>
      <c r="AK50" s="129">
        <f>VLOOKUP($B$9&amp;"-"&amp;$B50,Database!$1:$1048576,32,FALSE)</f>
        <v>0.14705882352941177</v>
      </c>
      <c r="AL50" s="129">
        <f>VLOOKUP($B$9&amp;"-"&amp;$B50,Database!$1:$1048576,33,FALSE)</f>
        <v>0</v>
      </c>
      <c r="AM50" s="129">
        <f>VLOOKUP($B$9&amp;"-"&amp;$B50,Database!$1:$1048576,34,FALSE)</f>
        <v>2.9411764705882353E-2</v>
      </c>
      <c r="AN50" s="129">
        <f>VLOOKUP($B$9&amp;"-"&amp;$B50,Database!$1:$1048576,35,FALSE)</f>
        <v>0</v>
      </c>
      <c r="AO50" s="129">
        <f>VLOOKUP($B$9&amp;"-"&amp;$B50,Database!$1:$1048576,36,FALSE)</f>
        <v>0</v>
      </c>
      <c r="AP50" s="129">
        <f>VLOOKUP($B$9&amp;"-"&amp;$B50,Database!$1:$1048576,37,FALSE)</f>
        <v>0</v>
      </c>
      <c r="AQ50" s="103"/>
      <c r="AR50" s="129">
        <f>VLOOKUP($B$9&amp;"-"&amp;$B50,Database!$1:$1048576,38,FALSE)</f>
        <v>8.5714285714285715E-2</v>
      </c>
      <c r="AS50" s="129">
        <f>VLOOKUP($B$9&amp;"-"&amp;$B50,Database!$1:$1048576,39,FALSE)</f>
        <v>2.8571428571428571E-2</v>
      </c>
      <c r="AT50" s="129">
        <f>VLOOKUP($B$9&amp;"-"&amp;$B50,Database!$1:$1048576,40,FALSE)</f>
        <v>0</v>
      </c>
      <c r="AU50" s="129">
        <f>VLOOKUP($B$9&amp;"-"&amp;$B50,Database!$1:$1048576,41,FALSE)</f>
        <v>2.8571428571428571E-2</v>
      </c>
      <c r="AV50" s="129">
        <f>VLOOKUP($B$9&amp;"-"&amp;$B50,Database!$1:$1048576,42,FALSE)</f>
        <v>0</v>
      </c>
      <c r="AW50" s="129">
        <f>VLOOKUP($B$9&amp;"-"&amp;$B50,Database!$1:$1048576,43,FALSE)</f>
        <v>0</v>
      </c>
      <c r="AX50" s="103"/>
      <c r="AY50" s="129">
        <f>VLOOKUP($B$9&amp;"-"&amp;$B50,Database!$1:$1048576,44,FALSE)</f>
        <v>0.11428571428571428</v>
      </c>
      <c r="AZ50" s="129">
        <f>VLOOKUP($B$9&amp;"-"&amp;$B50,Database!$1:$1048576,45,FALSE)</f>
        <v>0</v>
      </c>
      <c r="BA50" s="129">
        <f>VLOOKUP($B$9&amp;"-"&amp;$B50,Database!$1:$1048576,46,FALSE)</f>
        <v>2.8571428571428571E-2</v>
      </c>
      <c r="BB50" s="129">
        <f>VLOOKUP($B$9&amp;"-"&amp;$B50,Database!$1:$1048576,47,FALSE)</f>
        <v>0</v>
      </c>
      <c r="BC50" s="129">
        <f>VLOOKUP($B$9&amp;"-"&amp;$B50,Database!$1:$1048576,48,FALSE)</f>
        <v>0</v>
      </c>
      <c r="BD50" s="129">
        <f>VLOOKUP($B$9&amp;"-"&amp;$B50,Database!$1:$1048576,49,FALSE)</f>
        <v>0</v>
      </c>
      <c r="BE50" s="130"/>
      <c r="BF50" s="129">
        <f>VLOOKUP($B$9&amp;"-"&amp;$B50,Database!$1:$1048576,50,FALSE)</f>
        <v>0.11428571428571428</v>
      </c>
      <c r="BG50" s="129">
        <f>VLOOKUP($B$9&amp;"-"&amp;$B50,Database!$1:$1048576,51,FALSE)</f>
        <v>0</v>
      </c>
      <c r="BH50" s="129">
        <f>VLOOKUP($B$9&amp;"-"&amp;$B50,Database!$1:$1048576,52,FALSE)</f>
        <v>0</v>
      </c>
      <c r="BI50" s="129">
        <f>VLOOKUP($B$9&amp;"-"&amp;$B50,Database!$1:$1048576,53,FALSE)</f>
        <v>0</v>
      </c>
      <c r="BJ50" s="129">
        <f>VLOOKUP($B$9&amp;"-"&amp;$B50,Database!$1:$1048576,54,FALSE)</f>
        <v>2.8571428571428571E-2</v>
      </c>
      <c r="BK50" s="129">
        <f>VLOOKUP($B$9&amp;"-"&amp;$B50,Database!$1:$1048576,55,FALSE)</f>
        <v>0</v>
      </c>
    </row>
    <row r="51" spans="2:63">
      <c r="B51" s="124">
        <v>44531</v>
      </c>
      <c r="D51" s="125">
        <f>VLOOKUP($B$9&amp;"-"&amp;$B51,Database!$1:$1048576,10,FALSE)</f>
        <v>154.77531897926636</v>
      </c>
      <c r="E51" s="84"/>
      <c r="F51" s="127">
        <f>VLOOKUP($B$9&amp;"-"&amp;$B51,Database!$1:$1048576,4,FALSE)</f>
        <v>66.735537190082653</v>
      </c>
      <c r="G51" s="127">
        <f>VLOOKUP($B$9&amp;"-"&amp;$B51,Database!$1:$1048576,5,FALSE)</f>
        <v>34.917355371900818</v>
      </c>
      <c r="H51" s="127">
        <f>VLOOKUP($B$9&amp;"-"&amp;$B51,Database!$1:$1048576,6,FALSE)</f>
        <v>52.685950413223146</v>
      </c>
      <c r="I51" s="127">
        <f>VLOOKUP($B$9&amp;"-"&amp;$B51,Database!$1:$1048576,7,FALSE)</f>
        <v>59.504132231404959</v>
      </c>
      <c r="J51" s="127">
        <f>VLOOKUP($B$9&amp;"-"&amp;$B51,Database!$1:$1048576,8,FALSE)</f>
        <v>44.44444444444445</v>
      </c>
      <c r="K51" s="127">
        <f>VLOOKUP($B$9&amp;"-"&amp;$B51,Database!$1:$1048576,9,FALSE)</f>
        <v>2.0408163265306123</v>
      </c>
      <c r="L51" s="112"/>
      <c r="M51" s="128">
        <f>VLOOKUP($B$9&amp;"-"&amp;$B51,Database!$1:$1048576,12,FALSE)</f>
        <v>55.999999999999993</v>
      </c>
      <c r="N51" s="128">
        <f>VLOOKUP($B$9&amp;"-"&amp;$B51,Database!$1:$1048576,13,FALSE)</f>
        <v>3.3950617283950599</v>
      </c>
      <c r="O51" s="128">
        <f>VLOOKUP($B$9&amp;"-"&amp;$B51,Database!$1:$1048576,14,FALSE)</f>
        <v>51.851851851851848</v>
      </c>
      <c r="P51" s="128">
        <f>VLOOKUP($B$9&amp;"-"&amp;$B51,Database!$1:$1048576,15,FALSE)</f>
        <v>0</v>
      </c>
      <c r="Q51" s="128">
        <f>VLOOKUP($B$9&amp;"-"&amp;$B51,Database!$1:$1048576,16,FALSE)</f>
        <v>30.864197530864203</v>
      </c>
      <c r="R51" s="128">
        <f>VLOOKUP($B$9&amp;"-"&amp;$B51,Database!$1:$1048576,17,FALSE)</f>
        <v>9.8765432098765427</v>
      </c>
      <c r="S51" s="112"/>
      <c r="T51" s="128">
        <f>VLOOKUP($B$9&amp;"-"&amp;$B51,Database!$1:$1048576,18,FALSE)</f>
        <v>60.317460317460316</v>
      </c>
      <c r="U51" s="128">
        <f>VLOOKUP($B$9&amp;"-"&amp;$B51,Database!$1:$1048576,19,FALSE)</f>
        <v>40.816326530612244</v>
      </c>
      <c r="V51" s="128">
        <f>VLOOKUP($B$9&amp;"-"&amp;$B51,Database!$1:$1048576,20,FALSE)</f>
        <v>49</v>
      </c>
      <c r="W51" s="128">
        <f>VLOOKUP($B$9&amp;"-"&amp;$B51,Database!$1:$1048576,21,FALSE)</f>
        <v>2.4999999999999996</v>
      </c>
      <c r="X51" s="128">
        <f>VLOOKUP($B$9&amp;"-"&amp;$B51,Database!$1:$1048576,22,FALSE)</f>
        <v>66.481994459833786</v>
      </c>
      <c r="Y51" s="128">
        <f>VLOOKUP($B$9&amp;"-"&amp;$B51,Database!$1:$1048576,23,FALSE)</f>
        <v>39.889196675900273</v>
      </c>
      <c r="Z51" s="112"/>
      <c r="AA51" s="128">
        <f>VLOOKUP($B$9&amp;"-"&amp;$B51,Database!$1:$1048576,24,FALSE)</f>
        <v>-2.4793388429752063</v>
      </c>
      <c r="AB51" s="128">
        <f>VLOOKUP($B$9&amp;"-"&amp;$B51,Database!$1:$1048576,25,FALSE)</f>
        <v>-3.3057851239669422</v>
      </c>
      <c r="AC51" s="107"/>
      <c r="AD51" s="129">
        <f>VLOOKUP($B$9&amp;"-"&amp;$B51,Database!$1:$1048576,26,FALSE)</f>
        <v>0.22727272727272727</v>
      </c>
      <c r="AE51" s="129">
        <f>VLOOKUP($B$9&amp;"-"&amp;$B51,Database!$1:$1048576,27,FALSE)</f>
        <v>4.5454545454545456E-2</v>
      </c>
      <c r="AF51" s="129">
        <f>VLOOKUP($B$9&amp;"-"&amp;$B51,Database!$1:$1048576,28,FALSE)</f>
        <v>9.0909090909090912E-2</v>
      </c>
      <c r="AG51" s="129">
        <f>VLOOKUP($B$9&amp;"-"&amp;$B51,Database!$1:$1048576,29,FALSE)</f>
        <v>4.5454545454545456E-2</v>
      </c>
      <c r="AH51" s="129">
        <f>VLOOKUP($B$9&amp;"-"&amp;$B51,Database!$1:$1048576,30,FALSE)</f>
        <v>0</v>
      </c>
      <c r="AI51" s="129">
        <f>VLOOKUP($B$9&amp;"-"&amp;$B51,Database!$1:$1048576,31,FALSE)</f>
        <v>0</v>
      </c>
      <c r="AJ51" s="130"/>
      <c r="AK51" s="129">
        <f>VLOOKUP($B$9&amp;"-"&amp;$B51,Database!$1:$1048576,32,FALSE)</f>
        <v>0.14285714285714285</v>
      </c>
      <c r="AL51" s="129">
        <f>VLOOKUP($B$9&amp;"-"&amp;$B51,Database!$1:$1048576,33,FALSE)</f>
        <v>4.7619047619047616E-2</v>
      </c>
      <c r="AM51" s="129">
        <f>VLOOKUP($B$9&amp;"-"&amp;$B51,Database!$1:$1048576,34,FALSE)</f>
        <v>4.7619047619047616E-2</v>
      </c>
      <c r="AN51" s="129">
        <f>VLOOKUP($B$9&amp;"-"&amp;$B51,Database!$1:$1048576,35,FALSE)</f>
        <v>9.5238095238095233E-2</v>
      </c>
      <c r="AO51" s="129">
        <f>VLOOKUP($B$9&amp;"-"&amp;$B51,Database!$1:$1048576,36,FALSE)</f>
        <v>0</v>
      </c>
      <c r="AP51" s="129">
        <f>VLOOKUP($B$9&amp;"-"&amp;$B51,Database!$1:$1048576,37,FALSE)</f>
        <v>0</v>
      </c>
      <c r="AQ51" s="103"/>
      <c r="AR51" s="129">
        <f>VLOOKUP($B$9&amp;"-"&amp;$B51,Database!$1:$1048576,38,FALSE)</f>
        <v>9.0909090909090912E-2</v>
      </c>
      <c r="AS51" s="129">
        <f>VLOOKUP($B$9&amp;"-"&amp;$B51,Database!$1:$1048576,39,FALSE)</f>
        <v>9.0909090909090912E-2</v>
      </c>
      <c r="AT51" s="129">
        <f>VLOOKUP($B$9&amp;"-"&amp;$B51,Database!$1:$1048576,40,FALSE)</f>
        <v>4.5454545454545456E-2</v>
      </c>
      <c r="AU51" s="129">
        <f>VLOOKUP($B$9&amp;"-"&amp;$B51,Database!$1:$1048576,41,FALSE)</f>
        <v>4.5454545454545456E-2</v>
      </c>
      <c r="AV51" s="129">
        <f>VLOOKUP($B$9&amp;"-"&amp;$B51,Database!$1:$1048576,42,FALSE)</f>
        <v>0</v>
      </c>
      <c r="AW51" s="129">
        <f>VLOOKUP($B$9&amp;"-"&amp;$B51,Database!$1:$1048576,43,FALSE)</f>
        <v>0</v>
      </c>
      <c r="AX51" s="103"/>
      <c r="AY51" s="129">
        <f>VLOOKUP($B$9&amp;"-"&amp;$B51,Database!$1:$1048576,44,FALSE)</f>
        <v>9.0909090909090912E-2</v>
      </c>
      <c r="AZ51" s="129">
        <f>VLOOKUP($B$9&amp;"-"&amp;$B51,Database!$1:$1048576,45,FALSE)</f>
        <v>0</v>
      </c>
      <c r="BA51" s="129">
        <f>VLOOKUP($B$9&amp;"-"&amp;$B51,Database!$1:$1048576,46,FALSE)</f>
        <v>0.18181818181818182</v>
      </c>
      <c r="BB51" s="129">
        <f>VLOOKUP($B$9&amp;"-"&amp;$B51,Database!$1:$1048576,47,FALSE)</f>
        <v>0</v>
      </c>
      <c r="BC51" s="129">
        <f>VLOOKUP($B$9&amp;"-"&amp;$B51,Database!$1:$1048576,48,FALSE)</f>
        <v>0</v>
      </c>
      <c r="BD51" s="129">
        <f>VLOOKUP($B$9&amp;"-"&amp;$B51,Database!$1:$1048576,49,FALSE)</f>
        <v>0</v>
      </c>
      <c r="BE51" s="130"/>
      <c r="BF51" s="129">
        <f>VLOOKUP($B$9&amp;"-"&amp;$B51,Database!$1:$1048576,50,FALSE)</f>
        <v>9.0909090909090912E-2</v>
      </c>
      <c r="BG51" s="129">
        <f>VLOOKUP($B$9&amp;"-"&amp;$B51,Database!$1:$1048576,51,FALSE)</f>
        <v>4.5454545454545456E-2</v>
      </c>
      <c r="BH51" s="129">
        <f>VLOOKUP($B$9&amp;"-"&amp;$B51,Database!$1:$1048576,52,FALSE)</f>
        <v>0</v>
      </c>
      <c r="BI51" s="129">
        <f>VLOOKUP($B$9&amp;"-"&amp;$B51,Database!$1:$1048576,53,FALSE)</f>
        <v>9.0909090909090912E-2</v>
      </c>
      <c r="BJ51" s="129">
        <f>VLOOKUP($B$9&amp;"-"&amp;$B51,Database!$1:$1048576,54,FALSE)</f>
        <v>0</v>
      </c>
      <c r="BK51" s="129">
        <f>VLOOKUP($B$9&amp;"-"&amp;$B51,Database!$1:$1048576,55,FALSE)</f>
        <v>0</v>
      </c>
    </row>
    <row r="52" spans="2:63">
      <c r="B52" s="124">
        <v>44621</v>
      </c>
      <c r="D52" s="125">
        <f>VLOOKUP($B$9&amp;"-"&amp;$B52,Database!$1:$1048576,10,FALSE)</f>
        <v>130.4032738095238</v>
      </c>
      <c r="E52" s="84"/>
      <c r="F52" s="127">
        <f>VLOOKUP($B$9&amp;"-"&amp;$B52,Database!$1:$1048576,4,FALSE)</f>
        <v>55.859375</v>
      </c>
      <c r="G52" s="127">
        <f>VLOOKUP($B$9&amp;"-"&amp;$B52,Database!$1:$1048576,5,FALSE)</f>
        <v>31.25</v>
      </c>
      <c r="H52" s="127">
        <f>VLOOKUP($B$9&amp;"-"&amp;$B52,Database!$1:$1048576,6,FALSE)</f>
        <v>0</v>
      </c>
      <c r="I52" s="127">
        <f>VLOOKUP($B$9&amp;"-"&amp;$B52,Database!$1:$1048576,7,FALSE)</f>
        <v>17.578125</v>
      </c>
      <c r="J52" s="127">
        <f>VLOOKUP($B$9&amp;"-"&amp;$B52,Database!$1:$1048576,8,FALSE)</f>
        <v>87.890625</v>
      </c>
      <c r="K52" s="127">
        <f>VLOOKUP($B$9&amp;"-"&amp;$B52,Database!$1:$1048576,9,FALSE)</f>
        <v>-12.5</v>
      </c>
      <c r="L52" s="112"/>
      <c r="M52" s="128">
        <f>VLOOKUP($B$9&amp;"-"&amp;$B52,Database!$1:$1048576,12,FALSE)</f>
        <v>47.265625</v>
      </c>
      <c r="N52" s="128">
        <f>VLOOKUP($B$9&amp;"-"&amp;$B52,Database!$1:$1048576,13,FALSE)</f>
        <v>0</v>
      </c>
      <c r="O52" s="128">
        <f>VLOOKUP($B$9&amp;"-"&amp;$B52,Database!$1:$1048576,14,FALSE)</f>
        <v>24.609375</v>
      </c>
      <c r="P52" s="128">
        <f>VLOOKUP($B$9&amp;"-"&amp;$B52,Database!$1:$1048576,15,FALSE)</f>
        <v>-3.125</v>
      </c>
      <c r="Q52" s="128">
        <f>VLOOKUP($B$9&amp;"-"&amp;$B52,Database!$1:$1048576,16,FALSE)</f>
        <v>31.25</v>
      </c>
      <c r="R52" s="128">
        <f>VLOOKUP($B$9&amp;"-"&amp;$B52,Database!$1:$1048576,17,FALSE)</f>
        <v>-3.125</v>
      </c>
      <c r="S52" s="112"/>
      <c r="T52" s="128">
        <f>VLOOKUP($B$9&amp;"-"&amp;$B52,Database!$1:$1048576,18,FALSE)</f>
        <v>68.75</v>
      </c>
      <c r="U52" s="128">
        <f>VLOOKUP($B$9&amp;"-"&amp;$B52,Database!$1:$1048576,19,FALSE)</f>
        <v>25.78125</v>
      </c>
      <c r="V52" s="128">
        <f>VLOOKUP($B$9&amp;"-"&amp;$B52,Database!$1:$1048576,20,FALSE)</f>
        <v>26.666666666666671</v>
      </c>
      <c r="W52" s="128">
        <f>VLOOKUP($B$9&amp;"-"&amp;$B52,Database!$1:$1048576,21,FALSE)</f>
        <v>-8.1632653061224474</v>
      </c>
      <c r="X52" s="128">
        <f>VLOOKUP($B$9&amp;"-"&amp;$B52,Database!$1:$1048576,22,FALSE)</f>
        <v>55.999999999999993</v>
      </c>
      <c r="Y52" s="128">
        <f>VLOOKUP($B$9&amp;"-"&amp;$B52,Database!$1:$1048576,23,FALSE)</f>
        <v>-2.2222222222222228</v>
      </c>
      <c r="Z52" s="112"/>
      <c r="AA52" s="128">
        <f>VLOOKUP($B$9&amp;"-"&amp;$B52,Database!$1:$1048576,24,FALSE)</f>
        <v>0</v>
      </c>
      <c r="AB52" s="128">
        <f>VLOOKUP($B$9&amp;"-"&amp;$B52,Database!$1:$1048576,25,FALSE)</f>
        <v>3.125</v>
      </c>
      <c r="AC52" s="107"/>
      <c r="AD52" s="129">
        <f>VLOOKUP($B$9&amp;"-"&amp;$B52,Database!$1:$1048576,26,FALSE)</f>
        <v>0.125</v>
      </c>
      <c r="AE52" s="129">
        <f>VLOOKUP($B$9&amp;"-"&amp;$B52,Database!$1:$1048576,27,FALSE)</f>
        <v>0.125</v>
      </c>
      <c r="AF52" s="129">
        <f>VLOOKUP($B$9&amp;"-"&amp;$B52,Database!$1:$1048576,28,FALSE)</f>
        <v>6.25E-2</v>
      </c>
      <c r="AG52" s="129">
        <f>VLOOKUP($B$9&amp;"-"&amp;$B52,Database!$1:$1048576,29,FALSE)</f>
        <v>0</v>
      </c>
      <c r="AH52" s="129">
        <f>VLOOKUP($B$9&amp;"-"&amp;$B52,Database!$1:$1048576,30,FALSE)</f>
        <v>0</v>
      </c>
      <c r="AI52" s="129">
        <f>VLOOKUP($B$9&amp;"-"&amp;$B52,Database!$1:$1048576,31,FALSE)</f>
        <v>0</v>
      </c>
      <c r="AJ52" s="130"/>
      <c r="AK52" s="129">
        <f>VLOOKUP($B$9&amp;"-"&amp;$B52,Database!$1:$1048576,32,FALSE)</f>
        <v>0.125</v>
      </c>
      <c r="AL52" s="129">
        <f>VLOOKUP($B$9&amp;"-"&amp;$B52,Database!$1:$1048576,33,FALSE)</f>
        <v>6.25E-2</v>
      </c>
      <c r="AM52" s="129">
        <f>VLOOKUP($B$9&amp;"-"&amp;$B52,Database!$1:$1048576,34,FALSE)</f>
        <v>0</v>
      </c>
      <c r="AN52" s="129">
        <f>VLOOKUP($B$9&amp;"-"&amp;$B52,Database!$1:$1048576,35,FALSE)</f>
        <v>6.25E-2</v>
      </c>
      <c r="AO52" s="129">
        <f>VLOOKUP($B$9&amp;"-"&amp;$B52,Database!$1:$1048576,36,FALSE)</f>
        <v>0</v>
      </c>
      <c r="AP52" s="129">
        <f>VLOOKUP($B$9&amp;"-"&amp;$B52,Database!$1:$1048576,37,FALSE)</f>
        <v>0</v>
      </c>
      <c r="AQ52" s="103"/>
      <c r="AR52" s="129">
        <f>VLOOKUP($B$9&amp;"-"&amp;$B52,Database!$1:$1048576,38,FALSE)</f>
        <v>6.25E-2</v>
      </c>
      <c r="AS52" s="129">
        <f>VLOOKUP($B$9&amp;"-"&amp;$B52,Database!$1:$1048576,39,FALSE)</f>
        <v>6.25E-2</v>
      </c>
      <c r="AT52" s="129">
        <f>VLOOKUP($B$9&amp;"-"&amp;$B52,Database!$1:$1048576,40,FALSE)</f>
        <v>0</v>
      </c>
      <c r="AU52" s="129">
        <f>VLOOKUP($B$9&amp;"-"&amp;$B52,Database!$1:$1048576,41,FALSE)</f>
        <v>6.25E-2</v>
      </c>
      <c r="AV52" s="129">
        <f>VLOOKUP($B$9&amp;"-"&amp;$B52,Database!$1:$1048576,42,FALSE)</f>
        <v>0</v>
      </c>
      <c r="AW52" s="129">
        <f>VLOOKUP($B$9&amp;"-"&amp;$B52,Database!$1:$1048576,43,FALSE)</f>
        <v>0</v>
      </c>
      <c r="AX52" s="103"/>
      <c r="AY52" s="129">
        <f>VLOOKUP($B$9&amp;"-"&amp;$B52,Database!$1:$1048576,44,FALSE)</f>
        <v>0.125</v>
      </c>
      <c r="AZ52" s="129">
        <f>VLOOKUP($B$9&amp;"-"&amp;$B52,Database!$1:$1048576,45,FALSE)</f>
        <v>6.25E-2</v>
      </c>
      <c r="BA52" s="129">
        <f>VLOOKUP($B$9&amp;"-"&amp;$B52,Database!$1:$1048576,46,FALSE)</f>
        <v>0</v>
      </c>
      <c r="BB52" s="129">
        <f>VLOOKUP($B$9&amp;"-"&amp;$B52,Database!$1:$1048576,47,FALSE)</f>
        <v>6.25E-2</v>
      </c>
      <c r="BC52" s="129">
        <f>VLOOKUP($B$9&amp;"-"&amp;$B52,Database!$1:$1048576,48,FALSE)</f>
        <v>0</v>
      </c>
      <c r="BD52" s="129">
        <f>VLOOKUP($B$9&amp;"-"&amp;$B52,Database!$1:$1048576,49,FALSE)</f>
        <v>0</v>
      </c>
      <c r="BE52" s="130"/>
      <c r="BF52" s="129">
        <f>VLOOKUP($B$9&amp;"-"&amp;$B52,Database!$1:$1048576,50,FALSE)</f>
        <v>6.25E-2</v>
      </c>
      <c r="BG52" s="129">
        <f>VLOOKUP($B$9&amp;"-"&amp;$B52,Database!$1:$1048576,51,FALSE)</f>
        <v>6.25E-2</v>
      </c>
      <c r="BH52" s="129">
        <f>VLOOKUP($B$9&amp;"-"&amp;$B52,Database!$1:$1048576,52,FALSE)</f>
        <v>0</v>
      </c>
      <c r="BI52" s="129">
        <f>VLOOKUP($B$9&amp;"-"&amp;$B52,Database!$1:$1048576,53,FALSE)</f>
        <v>0</v>
      </c>
      <c r="BJ52" s="129">
        <f>VLOOKUP($B$9&amp;"-"&amp;$B52,Database!$1:$1048576,54,FALSE)</f>
        <v>0</v>
      </c>
      <c r="BK52" s="129">
        <f>VLOOKUP($B$9&amp;"-"&amp;$B52,Database!$1:$1048576,55,FALSE)</f>
        <v>0</v>
      </c>
    </row>
    <row r="53" spans="2:63">
      <c r="B53" s="124">
        <v>44713</v>
      </c>
      <c r="D53" s="125">
        <f>VLOOKUP($B$9&amp;"-"&amp;$B53,Database!$1:$1048576,10,FALSE)</f>
        <v>120.46428571428571</v>
      </c>
      <c r="E53" s="84"/>
      <c r="F53" s="127">
        <f>VLOOKUP($B$9&amp;"-"&amp;$B53,Database!$1:$1048576,4,FALSE)</f>
        <v>44.628099173553714</v>
      </c>
      <c r="G53" s="127">
        <f>VLOOKUP($B$9&amp;"-"&amp;$B53,Database!$1:$1048576,5,FALSE)</f>
        <v>10.884353741496597</v>
      </c>
      <c r="H53" s="127">
        <f>VLOOKUP($B$9&amp;"-"&amp;$B53,Database!$1:$1048576,6,FALSE)</f>
        <v>-6.6115702479338871</v>
      </c>
      <c r="I53" s="127">
        <f>VLOOKUP($B$9&amp;"-"&amp;$B53,Database!$1:$1048576,7,FALSE)</f>
        <v>29.545454545454536</v>
      </c>
      <c r="J53" s="127">
        <f>VLOOKUP($B$9&amp;"-"&amp;$B53,Database!$1:$1048576,8,FALSE)</f>
        <v>100</v>
      </c>
      <c r="K53" s="127">
        <f>VLOOKUP($B$9&amp;"-"&amp;$B53,Database!$1:$1048576,9,FALSE)</f>
        <v>-5.5785123966942143</v>
      </c>
      <c r="L53" s="112"/>
      <c r="M53" s="128">
        <f>VLOOKUP($B$9&amp;"-"&amp;$B53,Database!$1:$1048576,12,FALSE)</f>
        <v>-6.8181818181818175</v>
      </c>
      <c r="N53" s="128">
        <f>VLOOKUP($B$9&amp;"-"&amp;$B53,Database!$1:$1048576,13,FALSE)</f>
        <v>-18.801652892561982</v>
      </c>
      <c r="O53" s="128">
        <f>VLOOKUP($B$9&amp;"-"&amp;$B53,Database!$1:$1048576,14,FALSE)</f>
        <v>-2.6859504132231411</v>
      </c>
      <c r="P53" s="128">
        <f>VLOOKUP($B$9&amp;"-"&amp;$B53,Database!$1:$1048576,15,FALSE)</f>
        <v>-13.016528925619832</v>
      </c>
      <c r="Q53" s="128">
        <f>VLOOKUP($B$9&amp;"-"&amp;$B53,Database!$1:$1048576,16,FALSE)</f>
        <v>-2.272727272727272</v>
      </c>
      <c r="R53" s="128">
        <f>VLOOKUP($B$9&amp;"-"&amp;$B53,Database!$1:$1048576,17,FALSE)</f>
        <v>-18.801652892561982</v>
      </c>
      <c r="S53" s="112"/>
      <c r="T53" s="128">
        <f>VLOOKUP($B$9&amp;"-"&amp;$B53,Database!$1:$1048576,18,FALSE)</f>
        <v>7.4999999999999982</v>
      </c>
      <c r="U53" s="128">
        <f>VLOOKUP($B$9&amp;"-"&amp;$B53,Database!$1:$1048576,19,FALSE)</f>
        <v>17.5</v>
      </c>
      <c r="V53" s="128">
        <f>VLOOKUP($B$9&amp;"-"&amp;$B53,Database!$1:$1048576,20,FALSE)</f>
        <v>16.25</v>
      </c>
      <c r="W53" s="128">
        <f>VLOOKUP($B$9&amp;"-"&amp;$B53,Database!$1:$1048576,21,FALSE)</f>
        <v>0</v>
      </c>
      <c r="X53" s="128">
        <f>VLOOKUP($B$9&amp;"-"&amp;$B53,Database!$1:$1048576,22,FALSE)</f>
        <v>19.250000000000004</v>
      </c>
      <c r="Y53" s="128">
        <f>VLOOKUP($B$9&amp;"-"&amp;$B53,Database!$1:$1048576,23,FALSE)</f>
        <v>-1.7499999999999996</v>
      </c>
      <c r="Z53" s="112"/>
      <c r="AA53" s="128">
        <f>VLOOKUP($B$9&amp;"-"&amp;$B53,Database!$1:$1048576,24,FALSE)</f>
        <v>0</v>
      </c>
      <c r="AB53" s="128">
        <f>VLOOKUP($B$9&amp;"-"&amp;$B53,Database!$1:$1048576,25,FALSE)</f>
        <v>5.4421768707482983</v>
      </c>
      <c r="AC53" s="107"/>
      <c r="AD53" s="129">
        <f>VLOOKUP($B$9&amp;"-"&amp;$B53,Database!$1:$1048576,26,FALSE)</f>
        <v>4.7619047619047616E-2</v>
      </c>
      <c r="AE53" s="129">
        <f>VLOOKUP($B$9&amp;"-"&amp;$B53,Database!$1:$1048576,27,FALSE)</f>
        <v>0.23809523809523808</v>
      </c>
      <c r="AF53" s="129">
        <f>VLOOKUP($B$9&amp;"-"&amp;$B53,Database!$1:$1048576,28,FALSE)</f>
        <v>0</v>
      </c>
      <c r="AG53" s="129">
        <f>VLOOKUP($B$9&amp;"-"&amp;$B53,Database!$1:$1048576,29,FALSE)</f>
        <v>0</v>
      </c>
      <c r="AH53" s="129">
        <f>VLOOKUP($B$9&amp;"-"&amp;$B53,Database!$1:$1048576,30,FALSE)</f>
        <v>0</v>
      </c>
      <c r="AI53" s="129">
        <f>VLOOKUP($B$9&amp;"-"&amp;$B53,Database!$1:$1048576,31,FALSE)</f>
        <v>0</v>
      </c>
      <c r="AJ53" s="130"/>
      <c r="AK53" s="129">
        <f>VLOOKUP($B$9&amp;"-"&amp;$B53,Database!$1:$1048576,32,FALSE)</f>
        <v>0</v>
      </c>
      <c r="AL53" s="129">
        <f>VLOOKUP($B$9&amp;"-"&amp;$B53,Database!$1:$1048576,33,FALSE)</f>
        <v>9.5238095238095233E-2</v>
      </c>
      <c r="AM53" s="129">
        <f>VLOOKUP($B$9&amp;"-"&amp;$B53,Database!$1:$1048576,34,FALSE)</f>
        <v>0</v>
      </c>
      <c r="AN53" s="129">
        <f>VLOOKUP($B$9&amp;"-"&amp;$B53,Database!$1:$1048576,35,FALSE)</f>
        <v>0</v>
      </c>
      <c r="AO53" s="129">
        <f>VLOOKUP($B$9&amp;"-"&amp;$B53,Database!$1:$1048576,36,FALSE)</f>
        <v>0</v>
      </c>
      <c r="AP53" s="129">
        <f>VLOOKUP($B$9&amp;"-"&amp;$B53,Database!$1:$1048576,37,FALSE)</f>
        <v>0</v>
      </c>
      <c r="AQ53" s="103"/>
      <c r="AR53" s="129">
        <f>VLOOKUP($B$9&amp;"-"&amp;$B53,Database!$1:$1048576,38,FALSE)</f>
        <v>0</v>
      </c>
      <c r="AS53" s="129">
        <f>VLOOKUP($B$9&amp;"-"&amp;$B53,Database!$1:$1048576,39,FALSE)</f>
        <v>9.5238095238095233E-2</v>
      </c>
      <c r="AT53" s="129">
        <f>VLOOKUP($B$9&amp;"-"&amp;$B53,Database!$1:$1048576,40,FALSE)</f>
        <v>0</v>
      </c>
      <c r="AU53" s="129">
        <f>VLOOKUP($B$9&amp;"-"&amp;$B53,Database!$1:$1048576,41,FALSE)</f>
        <v>0</v>
      </c>
      <c r="AV53" s="129">
        <f>VLOOKUP($B$9&amp;"-"&amp;$B53,Database!$1:$1048576,42,FALSE)</f>
        <v>0</v>
      </c>
      <c r="AW53" s="129">
        <f>VLOOKUP($B$9&amp;"-"&amp;$B53,Database!$1:$1048576,43,FALSE)</f>
        <v>0</v>
      </c>
      <c r="AX53" s="103"/>
      <c r="AY53" s="129">
        <f>VLOOKUP($B$9&amp;"-"&amp;$B53,Database!$1:$1048576,44,FALSE)</f>
        <v>0</v>
      </c>
      <c r="AZ53" s="129">
        <f>VLOOKUP($B$9&amp;"-"&amp;$B53,Database!$1:$1048576,45,FALSE)</f>
        <v>9.5238095238095233E-2</v>
      </c>
      <c r="BA53" s="129">
        <f>VLOOKUP($B$9&amp;"-"&amp;$B53,Database!$1:$1048576,46,FALSE)</f>
        <v>0</v>
      </c>
      <c r="BB53" s="129">
        <f>VLOOKUP($B$9&amp;"-"&amp;$B53,Database!$1:$1048576,47,FALSE)</f>
        <v>0</v>
      </c>
      <c r="BC53" s="129">
        <f>VLOOKUP($B$9&amp;"-"&amp;$B53,Database!$1:$1048576,48,FALSE)</f>
        <v>0</v>
      </c>
      <c r="BD53" s="129">
        <f>VLOOKUP($B$9&amp;"-"&amp;$B53,Database!$1:$1048576,49,FALSE)</f>
        <v>0</v>
      </c>
      <c r="BE53" s="130"/>
      <c r="BF53" s="129">
        <f>VLOOKUP($B$9&amp;"-"&amp;$B53,Database!$1:$1048576,50,FALSE)</f>
        <v>0</v>
      </c>
      <c r="BG53" s="129">
        <f>VLOOKUP($B$9&amp;"-"&amp;$B53,Database!$1:$1048576,51,FALSE)</f>
        <v>4.7619047619047616E-2</v>
      </c>
      <c r="BH53" s="129">
        <f>VLOOKUP($B$9&amp;"-"&amp;$B53,Database!$1:$1048576,52,FALSE)</f>
        <v>0</v>
      </c>
      <c r="BI53" s="129">
        <f>VLOOKUP($B$9&amp;"-"&amp;$B53,Database!$1:$1048576,53,FALSE)</f>
        <v>0</v>
      </c>
      <c r="BJ53" s="129">
        <f>VLOOKUP($B$9&amp;"-"&amp;$B53,Database!$1:$1048576,54,FALSE)</f>
        <v>0</v>
      </c>
      <c r="BK53" s="129">
        <f>VLOOKUP($B$9&amp;"-"&amp;$B53,Database!$1:$1048576,55,FALSE)</f>
        <v>0</v>
      </c>
    </row>
    <row r="54" spans="2:63">
      <c r="B54" s="124">
        <v>44805</v>
      </c>
      <c r="D54" s="125">
        <f>VLOOKUP($B$9&amp;"-"&amp;$B54,Database!$1:$1048576,10,FALSE)</f>
        <v>135.45710784313727</v>
      </c>
      <c r="E54" s="84"/>
      <c r="F54" s="127">
        <f>VLOOKUP($B$9&amp;"-"&amp;$B54,Database!$1:$1048576,4,FALSE)</f>
        <v>58.477508650519027</v>
      </c>
      <c r="G54" s="127">
        <f>VLOOKUP($B$9&amp;"-"&amp;$B54,Database!$1:$1048576,5,FALSE)</f>
        <v>24.609375</v>
      </c>
      <c r="H54" s="127">
        <f>VLOOKUP($B$9&amp;"-"&amp;$B54,Database!$1:$1048576,6,FALSE)</f>
        <v>13.494809688581313</v>
      </c>
      <c r="I54" s="127">
        <f>VLOOKUP($B$9&amp;"-"&amp;$B54,Database!$1:$1048576,7,FALSE)</f>
        <v>46.712802768166092</v>
      </c>
      <c r="J54" s="127">
        <f>VLOOKUP($B$9&amp;"-"&amp;$B54,Database!$1:$1048576,8,FALSE)</f>
        <v>88.581314878892741</v>
      </c>
      <c r="K54" s="127">
        <f>VLOOKUP($B$9&amp;"-"&amp;$B54,Database!$1:$1048576,9,FALSE)</f>
        <v>-31.487889273356394</v>
      </c>
      <c r="L54" s="112"/>
      <c r="M54" s="128">
        <f>VLOOKUP($B$9&amp;"-"&amp;$B54,Database!$1:$1048576,12,FALSE)</f>
        <v>0</v>
      </c>
      <c r="N54" s="128">
        <f>VLOOKUP($B$9&amp;"-"&amp;$B54,Database!$1:$1048576,13,FALSE)</f>
        <v>-9.3425605536332181</v>
      </c>
      <c r="O54" s="128">
        <f>VLOOKUP($B$9&amp;"-"&amp;$B54,Database!$1:$1048576,14,FALSE)</f>
        <v>9.3425605536332181</v>
      </c>
      <c r="P54" s="128">
        <f>VLOOKUP($B$9&amp;"-"&amp;$B54,Database!$1:$1048576,15,FALSE)</f>
        <v>-16.608996539792386</v>
      </c>
      <c r="Q54" s="128">
        <f>VLOOKUP($B$9&amp;"-"&amp;$B54,Database!$1:$1048576,16,FALSE)</f>
        <v>16.608996539792386</v>
      </c>
      <c r="R54" s="128">
        <f>VLOOKUP($B$9&amp;"-"&amp;$B54,Database!$1:$1048576,17,FALSE)</f>
        <v>7.2664359861591699</v>
      </c>
      <c r="S54" s="112"/>
      <c r="T54" s="128">
        <f>VLOOKUP($B$9&amp;"-"&amp;$B54,Database!$1:$1048576,18,FALSE)</f>
        <v>41.522491349480966</v>
      </c>
      <c r="U54" s="128">
        <f>VLOOKUP($B$9&amp;"-"&amp;$B54,Database!$1:$1048576,19,FALSE)</f>
        <v>11.418685121107266</v>
      </c>
      <c r="V54" s="128">
        <f>VLOOKUP($B$9&amp;"-"&amp;$B54,Database!$1:$1048576,20,FALSE)</f>
        <v>30.449826989619375</v>
      </c>
      <c r="W54" s="128">
        <f>VLOOKUP($B$9&amp;"-"&amp;$B54,Database!$1:$1048576,21,FALSE)</f>
        <v>2.4221453287197234</v>
      </c>
      <c r="X54" s="128">
        <f>VLOOKUP($B$9&amp;"-"&amp;$B54,Database!$1:$1048576,22,FALSE)</f>
        <v>30.449826989619375</v>
      </c>
      <c r="Y54" s="128">
        <f>VLOOKUP($B$9&amp;"-"&amp;$B54,Database!$1:$1048576,23,FALSE)</f>
        <v>8.3044982698961931</v>
      </c>
      <c r="Z54" s="112"/>
      <c r="AA54" s="128">
        <f>VLOOKUP($B$9&amp;"-"&amp;$B54,Database!$1:$1048576,24,FALSE)</f>
        <v>2.4221453287197225</v>
      </c>
      <c r="AB54" s="128">
        <f>VLOOKUP($B$9&amp;"-"&amp;$B54,Database!$1:$1048576,25,FALSE)</f>
        <v>9.3425605536332181</v>
      </c>
      <c r="AC54" s="107"/>
      <c r="AD54" s="129">
        <f>VLOOKUP($B$9&amp;"-"&amp;$B54,Database!$1:$1048576,26,FALSE)</f>
        <v>0.23529411764705882</v>
      </c>
      <c r="AE54" s="129">
        <f>VLOOKUP($B$9&amp;"-"&amp;$B54,Database!$1:$1048576,27,FALSE)</f>
        <v>0.23529411764705882</v>
      </c>
      <c r="AF54" s="129">
        <f>VLOOKUP($B$9&amp;"-"&amp;$B54,Database!$1:$1048576,28,FALSE)</f>
        <v>0</v>
      </c>
      <c r="AG54" s="129">
        <f>VLOOKUP($B$9&amp;"-"&amp;$B54,Database!$1:$1048576,29,FALSE)</f>
        <v>0</v>
      </c>
      <c r="AH54" s="129">
        <f>VLOOKUP($B$9&amp;"-"&amp;$B54,Database!$1:$1048576,30,FALSE)</f>
        <v>0</v>
      </c>
      <c r="AI54" s="129">
        <f>VLOOKUP($B$9&amp;"-"&amp;$B54,Database!$1:$1048576,31,FALSE)</f>
        <v>0</v>
      </c>
      <c r="AJ54" s="130"/>
      <c r="AK54" s="129">
        <f>VLOOKUP($B$9&amp;"-"&amp;$B54,Database!$1:$1048576,32,FALSE)</f>
        <v>0.26666666666666666</v>
      </c>
      <c r="AL54" s="129">
        <f>VLOOKUP($B$9&amp;"-"&amp;$B54,Database!$1:$1048576,33,FALSE)</f>
        <v>0.13333333333333333</v>
      </c>
      <c r="AM54" s="129">
        <f>VLOOKUP($B$9&amp;"-"&amp;$B54,Database!$1:$1048576,34,FALSE)</f>
        <v>0</v>
      </c>
      <c r="AN54" s="129">
        <f>VLOOKUP($B$9&amp;"-"&amp;$B54,Database!$1:$1048576,35,FALSE)</f>
        <v>6.6666666666666666E-2</v>
      </c>
      <c r="AO54" s="129">
        <f>VLOOKUP($B$9&amp;"-"&amp;$B54,Database!$1:$1048576,36,FALSE)</f>
        <v>6.6666666666666666E-2</v>
      </c>
      <c r="AP54" s="129">
        <f>VLOOKUP($B$9&amp;"-"&amp;$B54,Database!$1:$1048576,37,FALSE)</f>
        <v>0</v>
      </c>
      <c r="AQ54" s="103"/>
      <c r="AR54" s="129">
        <f>VLOOKUP($B$9&amp;"-"&amp;$B54,Database!$1:$1048576,38,FALSE)</f>
        <v>0.35714285714285715</v>
      </c>
      <c r="AS54" s="129">
        <f>VLOOKUP($B$9&amp;"-"&amp;$B54,Database!$1:$1048576,39,FALSE)</f>
        <v>7.1428571428571425E-2</v>
      </c>
      <c r="AT54" s="129">
        <f>VLOOKUP($B$9&amp;"-"&amp;$B54,Database!$1:$1048576,40,FALSE)</f>
        <v>7.1428571428571425E-2</v>
      </c>
      <c r="AU54" s="129">
        <f>VLOOKUP($B$9&amp;"-"&amp;$B54,Database!$1:$1048576,41,FALSE)</f>
        <v>0</v>
      </c>
      <c r="AV54" s="129">
        <f>VLOOKUP($B$9&amp;"-"&amp;$B54,Database!$1:$1048576,42,FALSE)</f>
        <v>0</v>
      </c>
      <c r="AW54" s="129">
        <f>VLOOKUP($B$9&amp;"-"&amp;$B54,Database!$1:$1048576,43,FALSE)</f>
        <v>0</v>
      </c>
      <c r="AX54" s="103"/>
      <c r="AY54" s="129">
        <f>VLOOKUP($B$9&amp;"-"&amp;$B54,Database!$1:$1048576,44,FALSE)</f>
        <v>0.35714285714285715</v>
      </c>
      <c r="AZ54" s="129">
        <f>VLOOKUP($B$9&amp;"-"&amp;$B54,Database!$1:$1048576,45,FALSE)</f>
        <v>0</v>
      </c>
      <c r="BA54" s="129">
        <f>VLOOKUP($B$9&amp;"-"&amp;$B54,Database!$1:$1048576,46,FALSE)</f>
        <v>0</v>
      </c>
      <c r="BB54" s="129">
        <f>VLOOKUP($B$9&amp;"-"&amp;$B54,Database!$1:$1048576,47,FALSE)</f>
        <v>7.1428571428571425E-2</v>
      </c>
      <c r="BC54" s="129">
        <f>VLOOKUP($B$9&amp;"-"&amp;$B54,Database!$1:$1048576,48,FALSE)</f>
        <v>0</v>
      </c>
      <c r="BD54" s="129">
        <f>VLOOKUP($B$9&amp;"-"&amp;$B54,Database!$1:$1048576,49,FALSE)</f>
        <v>0</v>
      </c>
      <c r="BE54" s="130"/>
      <c r="BF54" s="129">
        <f>VLOOKUP($B$9&amp;"-"&amp;$B54,Database!$1:$1048576,50,FALSE)</f>
        <v>0.26666666666666666</v>
      </c>
      <c r="BG54" s="129">
        <f>VLOOKUP($B$9&amp;"-"&amp;$B54,Database!$1:$1048576,51,FALSE)</f>
        <v>0.13333333333333333</v>
      </c>
      <c r="BH54" s="129">
        <f>VLOOKUP($B$9&amp;"-"&amp;$B54,Database!$1:$1048576,52,FALSE)</f>
        <v>0</v>
      </c>
      <c r="BI54" s="129">
        <f>VLOOKUP($B$9&amp;"-"&amp;$B54,Database!$1:$1048576,53,FALSE)</f>
        <v>0</v>
      </c>
      <c r="BJ54" s="129">
        <f>VLOOKUP($B$9&amp;"-"&amp;$B54,Database!$1:$1048576,54,FALSE)</f>
        <v>0</v>
      </c>
      <c r="BK54" s="129">
        <f>VLOOKUP($B$9&amp;"-"&amp;$B54,Database!$1:$1048576,55,FALSE)</f>
        <v>0</v>
      </c>
    </row>
    <row r="55" spans="2:63">
      <c r="B55" s="124">
        <v>44896</v>
      </c>
      <c r="D55" s="125">
        <f>VLOOKUP($B$9&amp;"-"&amp;$B55,Database!$1:$1048576,10,FALSE)</f>
        <v>129.39605911330051</v>
      </c>
      <c r="E55" s="84"/>
      <c r="F55" s="127">
        <f>VLOOKUP($B$9&amp;"-"&amp;$B55,Database!$1:$1048576,4,FALSE)</f>
        <v>45.659928656361473</v>
      </c>
      <c r="G55" s="127">
        <f>VLOOKUP($B$9&amp;"-"&amp;$B55,Database!$1:$1048576,5,FALSE)</f>
        <v>30.321046373365046</v>
      </c>
      <c r="H55" s="127">
        <f>VLOOKUP($B$9&amp;"-"&amp;$B55,Database!$1:$1048576,6,FALSE)</f>
        <v>8.5612366230677743</v>
      </c>
      <c r="I55" s="127">
        <f>VLOOKUP($B$9&amp;"-"&amp;$B55,Database!$1:$1048576,7,FALSE)</f>
        <v>22.47324613555292</v>
      </c>
      <c r="J55" s="127">
        <f>VLOOKUP($B$9&amp;"-"&amp;$B55,Database!$1:$1048576,8,FALSE)</f>
        <v>86.682520808561236</v>
      </c>
      <c r="K55" s="127">
        <f>VLOOKUP($B$9&amp;"-"&amp;$B55,Database!$1:$1048576,9,FALSE)</f>
        <v>-17.122473246135552</v>
      </c>
      <c r="L55" s="112"/>
      <c r="M55" s="128">
        <f>VLOOKUP($B$9&amp;"-"&amp;$B55,Database!$1:$1048576,12,FALSE)</f>
        <v>-26.159334126040427</v>
      </c>
      <c r="N55" s="128">
        <f>VLOOKUP($B$9&amp;"-"&amp;$B55,Database!$1:$1048576,13,FALSE)</f>
        <v>-8.9179548156955999</v>
      </c>
      <c r="O55" s="128">
        <f>VLOOKUP($B$9&amp;"-"&amp;$B55,Database!$1:$1048576,14,FALSE)</f>
        <v>8.5612366230677797</v>
      </c>
      <c r="P55" s="128">
        <f>VLOOKUP($B$9&amp;"-"&amp;$B55,Database!$1:$1048576,15,FALSE)</f>
        <v>-3.9239001189060643</v>
      </c>
      <c r="Q55" s="128">
        <f>VLOOKUP($B$9&amp;"-"&amp;$B55,Database!$1:$1048576,16,FALSE)</f>
        <v>18.239795918367346</v>
      </c>
      <c r="R55" s="128">
        <f>VLOOKUP($B$9&amp;"-"&amp;$B55,Database!$1:$1048576,17,FALSE)</f>
        <v>9.988109393579073</v>
      </c>
      <c r="S55" s="112"/>
      <c r="T55" s="128">
        <f>VLOOKUP($B$9&amp;"-"&amp;$B55,Database!$1:$1048576,18,FALSE)</f>
        <v>18.75</v>
      </c>
      <c r="U55" s="128">
        <f>VLOOKUP($B$9&amp;"-"&amp;$B55,Database!$1:$1048576,19,FALSE)</f>
        <v>14.540816326530614</v>
      </c>
      <c r="V55" s="128">
        <f>VLOOKUP($B$9&amp;"-"&amp;$B55,Database!$1:$1048576,20,FALSE)</f>
        <v>22.959183673469386</v>
      </c>
      <c r="W55" s="128">
        <f>VLOOKUP($B$9&amp;"-"&amp;$B55,Database!$1:$1048576,21,FALSE)</f>
        <v>9.1836734693877542</v>
      </c>
      <c r="X55" s="128">
        <f>VLOOKUP($B$9&amp;"-"&amp;$B55,Database!$1:$1048576,22,FALSE)</f>
        <v>29.464285714285715</v>
      </c>
      <c r="Y55" s="128">
        <f>VLOOKUP($B$9&amp;"-"&amp;$B55,Database!$1:$1048576,23,FALSE)</f>
        <v>-2.5510204081632661</v>
      </c>
      <c r="Z55" s="112"/>
      <c r="AA55" s="128">
        <f>VLOOKUP($B$9&amp;"-"&amp;$B55,Database!$1:$1048576,24,FALSE)</f>
        <v>0</v>
      </c>
      <c r="AB55" s="128">
        <f>VLOOKUP($B$9&amp;"-"&amp;$B55,Database!$1:$1048576,25,FALSE)</f>
        <v>2.3781212841854935</v>
      </c>
      <c r="AC55" s="107"/>
      <c r="AD55" s="129">
        <f>VLOOKUP($B$9&amp;"-"&amp;$B55,Database!$1:$1048576,26,FALSE)</f>
        <v>0.21428571428571427</v>
      </c>
      <c r="AE55" s="129">
        <f>VLOOKUP($B$9&amp;"-"&amp;$B55,Database!$1:$1048576,27,FALSE)</f>
        <v>0.10714285714285714</v>
      </c>
      <c r="AF55" s="129">
        <f>VLOOKUP($B$9&amp;"-"&amp;$B55,Database!$1:$1048576,28,FALSE)</f>
        <v>7.1428571428571425E-2</v>
      </c>
      <c r="AG55" s="129">
        <f>VLOOKUP($B$9&amp;"-"&amp;$B55,Database!$1:$1048576,29,FALSE)</f>
        <v>0</v>
      </c>
      <c r="AH55" s="129">
        <f>VLOOKUP($B$9&amp;"-"&amp;$B55,Database!$1:$1048576,30,FALSE)</f>
        <v>0</v>
      </c>
      <c r="AI55" s="129">
        <f>VLOOKUP($B$9&amp;"-"&amp;$B55,Database!$1:$1048576,31,FALSE)</f>
        <v>0</v>
      </c>
      <c r="AJ55" s="130"/>
      <c r="AK55" s="129">
        <f>VLOOKUP($B$9&amp;"-"&amp;$B55,Database!$1:$1048576,32,FALSE)</f>
        <v>0.14285714285714285</v>
      </c>
      <c r="AL55" s="129">
        <f>VLOOKUP($B$9&amp;"-"&amp;$B55,Database!$1:$1048576,33,FALSE)</f>
        <v>0.21428571428571427</v>
      </c>
      <c r="AM55" s="129">
        <f>VLOOKUP($B$9&amp;"-"&amp;$B55,Database!$1:$1048576,34,FALSE)</f>
        <v>3.5714285714285712E-2</v>
      </c>
      <c r="AN55" s="129">
        <f>VLOOKUP($B$9&amp;"-"&amp;$B55,Database!$1:$1048576,35,FALSE)</f>
        <v>3.5714285714285712E-2</v>
      </c>
      <c r="AO55" s="129">
        <f>VLOOKUP($B$9&amp;"-"&amp;$B55,Database!$1:$1048576,36,FALSE)</f>
        <v>0</v>
      </c>
      <c r="AP55" s="129">
        <f>VLOOKUP($B$9&amp;"-"&amp;$B55,Database!$1:$1048576,37,FALSE)</f>
        <v>0</v>
      </c>
      <c r="AQ55" s="103"/>
      <c r="AR55" s="129">
        <f>VLOOKUP($B$9&amp;"-"&amp;$B55,Database!$1:$1048576,38,FALSE)</f>
        <v>0.1111111111111111</v>
      </c>
      <c r="AS55" s="129">
        <f>VLOOKUP($B$9&amp;"-"&amp;$B55,Database!$1:$1048576,39,FALSE)</f>
        <v>0.1111111111111111</v>
      </c>
      <c r="AT55" s="129">
        <f>VLOOKUP($B$9&amp;"-"&amp;$B55,Database!$1:$1048576,40,FALSE)</f>
        <v>0.1111111111111111</v>
      </c>
      <c r="AU55" s="129">
        <f>VLOOKUP($B$9&amp;"-"&amp;$B55,Database!$1:$1048576,41,FALSE)</f>
        <v>0</v>
      </c>
      <c r="AV55" s="129">
        <f>VLOOKUP($B$9&amp;"-"&amp;$B55,Database!$1:$1048576,42,FALSE)</f>
        <v>0</v>
      </c>
      <c r="AW55" s="129">
        <f>VLOOKUP($B$9&amp;"-"&amp;$B55,Database!$1:$1048576,43,FALSE)</f>
        <v>0</v>
      </c>
      <c r="AX55" s="103"/>
      <c r="AY55" s="129">
        <f>VLOOKUP($B$9&amp;"-"&amp;$B55,Database!$1:$1048576,44,FALSE)</f>
        <v>0.17857142857142858</v>
      </c>
      <c r="AZ55" s="129">
        <f>VLOOKUP($B$9&amp;"-"&amp;$B55,Database!$1:$1048576,45,FALSE)</f>
        <v>0.10714285714285714</v>
      </c>
      <c r="BA55" s="129">
        <f>VLOOKUP($B$9&amp;"-"&amp;$B55,Database!$1:$1048576,46,FALSE)</f>
        <v>0.10714285714285714</v>
      </c>
      <c r="BB55" s="129">
        <f>VLOOKUP($B$9&amp;"-"&amp;$B55,Database!$1:$1048576,47,FALSE)</f>
        <v>0</v>
      </c>
      <c r="BC55" s="129">
        <f>VLOOKUP($B$9&amp;"-"&amp;$B55,Database!$1:$1048576,48,FALSE)</f>
        <v>0</v>
      </c>
      <c r="BD55" s="129">
        <f>VLOOKUP($B$9&amp;"-"&amp;$B55,Database!$1:$1048576,49,FALSE)</f>
        <v>0</v>
      </c>
      <c r="BE55" s="130"/>
      <c r="BF55" s="129">
        <f>VLOOKUP($B$9&amp;"-"&amp;$B55,Database!$1:$1048576,50,FALSE)</f>
        <v>0.1111111111111111</v>
      </c>
      <c r="BG55" s="129">
        <f>VLOOKUP($B$9&amp;"-"&amp;$B55,Database!$1:$1048576,51,FALSE)</f>
        <v>0.14814814814814814</v>
      </c>
      <c r="BH55" s="129">
        <f>VLOOKUP($B$9&amp;"-"&amp;$B55,Database!$1:$1048576,52,FALSE)</f>
        <v>3.7037037037037035E-2</v>
      </c>
      <c r="BI55" s="129">
        <f>VLOOKUP($B$9&amp;"-"&amp;$B55,Database!$1:$1048576,53,FALSE)</f>
        <v>0</v>
      </c>
      <c r="BJ55" s="129">
        <f>VLOOKUP($B$9&amp;"-"&amp;$B55,Database!$1:$1048576,54,FALSE)</f>
        <v>0</v>
      </c>
      <c r="BK55" s="129">
        <f>VLOOKUP($B$9&amp;"-"&amp;$B55,Database!$1:$1048576,55,FALSE)</f>
        <v>0</v>
      </c>
    </row>
    <row r="56" spans="2:63">
      <c r="B56" s="124">
        <v>44986</v>
      </c>
      <c r="D56" s="125">
        <f>VLOOKUP($B$9&amp;"-"&amp;$B56,Database!$1:$1048576,10,FALSE)</f>
        <v>107.70295837633299</v>
      </c>
      <c r="E56" s="84"/>
      <c r="F56" s="127">
        <f>VLOOKUP($B$9&amp;"-"&amp;$B56,Database!$1:$1048576,4,FALSE)</f>
        <v>13.296398891966756</v>
      </c>
      <c r="G56" s="127">
        <f>VLOOKUP($B$9&amp;"-"&amp;$B56,Database!$1:$1048576,5,FALSE)</f>
        <v>16.62049861495845</v>
      </c>
      <c r="H56" s="127">
        <f>VLOOKUP($B$9&amp;"-"&amp;$B56,Database!$1:$1048576,6,FALSE)</f>
        <v>-32.407407407407412</v>
      </c>
      <c r="I56" s="127">
        <f>VLOOKUP($B$9&amp;"-"&amp;$B56,Database!$1:$1048576,7,FALSE)</f>
        <v>0</v>
      </c>
      <c r="J56" s="127">
        <f>VLOOKUP($B$9&amp;"-"&amp;$B56,Database!$1:$1048576,8,FALSE)</f>
        <v>62.04986149584488</v>
      </c>
      <c r="K56" s="127">
        <f>VLOOKUP($B$9&amp;"-"&amp;$B56,Database!$1:$1048576,9,FALSE)</f>
        <v>-33.2409972299169</v>
      </c>
      <c r="L56" s="112"/>
      <c r="M56" s="128">
        <f>VLOOKUP($B$9&amp;"-"&amp;$B56,Database!$1:$1048576,12,FALSE)</f>
        <v>-3.0470914127423825</v>
      </c>
      <c r="N56" s="128">
        <f>VLOOKUP($B$9&amp;"-"&amp;$B56,Database!$1:$1048576,13,FALSE)</f>
        <v>-24.691358024691358</v>
      </c>
      <c r="O56" s="128">
        <f>VLOOKUP($B$9&amp;"-"&amp;$B56,Database!$1:$1048576,14,FALSE)</f>
        <v>-2.777777777777779</v>
      </c>
      <c r="P56" s="128">
        <f>VLOOKUP($B$9&amp;"-"&amp;$B56,Database!$1:$1048576,15,FALSE)</f>
        <v>-19.444444444444443</v>
      </c>
      <c r="Q56" s="128">
        <f>VLOOKUP($B$9&amp;"-"&amp;$B56,Database!$1:$1048576,16,FALSE)</f>
        <v>13.888888888888889</v>
      </c>
      <c r="R56" s="128">
        <f>VLOOKUP($B$9&amp;"-"&amp;$B56,Database!$1:$1048576,17,FALSE)</f>
        <v>8.3333333333333321</v>
      </c>
      <c r="S56" s="112"/>
      <c r="T56" s="128">
        <f>VLOOKUP($B$9&amp;"-"&amp;$B56,Database!$1:$1048576,18,FALSE)</f>
        <v>18.005540166204984</v>
      </c>
      <c r="U56" s="128">
        <f>VLOOKUP($B$9&amp;"-"&amp;$B56,Database!$1:$1048576,19,FALSE)</f>
        <v>8.0246913580246897</v>
      </c>
      <c r="V56" s="128">
        <f>VLOOKUP($B$9&amp;"-"&amp;$B56,Database!$1:$1048576,20,FALSE)</f>
        <v>-6.2283737024221457</v>
      </c>
      <c r="W56" s="128">
        <f>VLOOKUP($B$9&amp;"-"&amp;$B56,Database!$1:$1048576,21,FALSE)</f>
        <v>-4.3209876543209873</v>
      </c>
      <c r="X56" s="128">
        <f>VLOOKUP($B$9&amp;"-"&amp;$B56,Database!$1:$1048576,22,FALSE)</f>
        <v>32.407407407407419</v>
      </c>
      <c r="Y56" s="128">
        <f>VLOOKUP($B$9&amp;"-"&amp;$B56,Database!$1:$1048576,23,FALSE)</f>
        <v>9.2592592592592613</v>
      </c>
      <c r="Z56" s="112"/>
      <c r="AA56" s="128">
        <f>VLOOKUP($B$9&amp;"-"&amp;$B56,Database!$1:$1048576,24,FALSE)</f>
        <v>-1.9390581717451525</v>
      </c>
      <c r="AB56" s="128">
        <f>VLOOKUP($B$9&amp;"-"&amp;$B56,Database!$1:$1048576,25,FALSE)</f>
        <v>-7.4792243767313016</v>
      </c>
      <c r="AC56" s="107"/>
      <c r="AD56" s="129">
        <f>VLOOKUP($B$9&amp;"-"&amp;$B56,Database!$1:$1048576,26,FALSE)</f>
        <v>0</v>
      </c>
      <c r="AE56" s="129">
        <f>VLOOKUP($B$9&amp;"-"&amp;$B56,Database!$1:$1048576,27,FALSE)</f>
        <v>0</v>
      </c>
      <c r="AF56" s="129">
        <f>VLOOKUP($B$9&amp;"-"&amp;$B56,Database!$1:$1048576,28,FALSE)</f>
        <v>0</v>
      </c>
      <c r="AG56" s="129">
        <f>VLOOKUP($B$9&amp;"-"&amp;$B56,Database!$1:$1048576,29,FALSE)</f>
        <v>0</v>
      </c>
      <c r="AH56" s="129">
        <f>VLOOKUP($B$9&amp;"-"&amp;$B56,Database!$1:$1048576,30,FALSE)</f>
        <v>0</v>
      </c>
      <c r="AI56" s="129">
        <f>VLOOKUP($B$9&amp;"-"&amp;$B56,Database!$1:$1048576,31,FALSE)</f>
        <v>0</v>
      </c>
      <c r="AJ56" s="130"/>
      <c r="AK56" s="129">
        <f>VLOOKUP($B$9&amp;"-"&amp;$B56,Database!$1:$1048576,32,FALSE)</f>
        <v>0</v>
      </c>
      <c r="AL56" s="129">
        <f>VLOOKUP($B$9&amp;"-"&amp;$B56,Database!$1:$1048576,33,FALSE)</f>
        <v>0</v>
      </c>
      <c r="AM56" s="129">
        <f>VLOOKUP($B$9&amp;"-"&amp;$B56,Database!$1:$1048576,34,FALSE)</f>
        <v>0</v>
      </c>
      <c r="AN56" s="129">
        <f>VLOOKUP($B$9&amp;"-"&amp;$B56,Database!$1:$1048576,35,FALSE)</f>
        <v>0</v>
      </c>
      <c r="AO56" s="129">
        <f>VLOOKUP($B$9&amp;"-"&amp;$B56,Database!$1:$1048576,36,FALSE)</f>
        <v>0</v>
      </c>
      <c r="AP56" s="129">
        <f>VLOOKUP($B$9&amp;"-"&amp;$B56,Database!$1:$1048576,37,FALSE)</f>
        <v>0</v>
      </c>
      <c r="AQ56" s="103"/>
      <c r="AR56" s="129">
        <f>VLOOKUP($B$9&amp;"-"&amp;$B56,Database!$1:$1048576,38,FALSE)</f>
        <v>0</v>
      </c>
      <c r="AS56" s="129">
        <f>VLOOKUP($B$9&amp;"-"&amp;$B56,Database!$1:$1048576,39,FALSE)</f>
        <v>0</v>
      </c>
      <c r="AT56" s="129">
        <f>VLOOKUP($B$9&amp;"-"&amp;$B56,Database!$1:$1048576,40,FALSE)</f>
        <v>0</v>
      </c>
      <c r="AU56" s="129">
        <f>VLOOKUP($B$9&amp;"-"&amp;$B56,Database!$1:$1048576,41,FALSE)</f>
        <v>0</v>
      </c>
      <c r="AV56" s="129">
        <f>VLOOKUP($B$9&amp;"-"&amp;$B56,Database!$1:$1048576,42,FALSE)</f>
        <v>0</v>
      </c>
      <c r="AW56" s="129">
        <f>VLOOKUP($B$9&amp;"-"&amp;$B56,Database!$1:$1048576,43,FALSE)</f>
        <v>0</v>
      </c>
      <c r="AX56" s="103"/>
      <c r="AY56" s="129">
        <f>VLOOKUP($B$9&amp;"-"&amp;$B56,Database!$1:$1048576,44,FALSE)</f>
        <v>0</v>
      </c>
      <c r="AZ56" s="129">
        <f>VLOOKUP($B$9&amp;"-"&amp;$B56,Database!$1:$1048576,45,FALSE)</f>
        <v>0</v>
      </c>
      <c r="BA56" s="129">
        <f>VLOOKUP($B$9&amp;"-"&amp;$B56,Database!$1:$1048576,46,FALSE)</f>
        <v>0</v>
      </c>
      <c r="BB56" s="129">
        <f>VLOOKUP($B$9&amp;"-"&amp;$B56,Database!$1:$1048576,47,FALSE)</f>
        <v>0</v>
      </c>
      <c r="BC56" s="129">
        <f>VLOOKUP($B$9&amp;"-"&amp;$B56,Database!$1:$1048576,48,FALSE)</f>
        <v>0</v>
      </c>
      <c r="BD56" s="129">
        <f>VLOOKUP($B$9&amp;"-"&amp;$B56,Database!$1:$1048576,49,FALSE)</f>
        <v>0</v>
      </c>
      <c r="BE56" s="130"/>
      <c r="BF56" s="129">
        <f>VLOOKUP($B$9&amp;"-"&amp;$B56,Database!$1:$1048576,50,FALSE)</f>
        <v>0</v>
      </c>
      <c r="BG56" s="129">
        <f>VLOOKUP($B$9&amp;"-"&amp;$B56,Database!$1:$1048576,51,FALSE)</f>
        <v>0</v>
      </c>
      <c r="BH56" s="129">
        <f>VLOOKUP($B$9&amp;"-"&amp;$B56,Database!$1:$1048576,52,FALSE)</f>
        <v>0</v>
      </c>
      <c r="BI56" s="129">
        <f>VLOOKUP($B$9&amp;"-"&amp;$B56,Database!$1:$1048576,53,FALSE)</f>
        <v>0</v>
      </c>
      <c r="BJ56" s="129">
        <f>VLOOKUP($B$9&amp;"-"&amp;$B56,Database!$1:$1048576,54,FALSE)</f>
        <v>0</v>
      </c>
      <c r="BK56" s="129">
        <f>VLOOKUP($B$9&amp;"-"&amp;$B56,Database!$1:$1048576,55,FALSE)</f>
        <v>0</v>
      </c>
    </row>
    <row r="57" spans="2:63">
      <c r="B57" s="124">
        <v>45078</v>
      </c>
      <c r="D57" s="125">
        <f>VLOOKUP($B$9&amp;"-"&amp;$B57,Database!$1:$1048576,10,FALSE)</f>
        <v>116.72713156408808</v>
      </c>
      <c r="E57" s="84"/>
      <c r="F57" s="127">
        <f>VLOOKUP($B$9&amp;"-"&amp;$B57,Database!$1:$1048576,4,FALSE)</f>
        <v>35.349716446124759</v>
      </c>
      <c r="G57" s="127">
        <f>VLOOKUP($B$9&amp;"-"&amp;$B57,Database!$1:$1048576,5,FALSE)</f>
        <v>18.71455576559546</v>
      </c>
      <c r="H57" s="127">
        <f>VLOOKUP($B$9&amp;"-"&amp;$B57,Database!$1:$1048576,6,FALSE)</f>
        <v>-24.196597353497161</v>
      </c>
      <c r="I57" s="127">
        <f>VLOOKUP($B$9&amp;"-"&amp;$B57,Database!$1:$1048576,7,FALSE)</f>
        <v>5.2930056710775046</v>
      </c>
      <c r="J57" s="127">
        <f>VLOOKUP($B$9&amp;"-"&amp;$B57,Database!$1:$1048576,8,FALSE)</f>
        <v>36.294896030245752</v>
      </c>
      <c r="K57" s="127">
        <f>VLOOKUP($B$9&amp;"-"&amp;$B57,Database!$1:$1048576,9,FALSE)</f>
        <v>-14.555765595463138</v>
      </c>
      <c r="L57" s="112"/>
      <c r="M57" s="128">
        <f>VLOOKUP($B$9&amp;"-"&amp;$B57,Database!$1:$1048576,12,FALSE)</f>
        <v>19.848771266540645</v>
      </c>
      <c r="N57" s="128">
        <f>VLOOKUP($B$9&amp;"-"&amp;$B57,Database!$1:$1048576,13,FALSE)</f>
        <v>-11.5702479338843</v>
      </c>
      <c r="O57" s="128">
        <f>VLOOKUP($B$9&amp;"-"&amp;$B57,Database!$1:$1048576,14,FALSE)</f>
        <v>13.605442176870747</v>
      </c>
      <c r="P57" s="128">
        <f>VLOOKUP($B$9&amp;"-"&amp;$B57,Database!$1:$1048576,15,FALSE)</f>
        <v>-13.429752066115702</v>
      </c>
      <c r="Q57" s="128">
        <f>VLOOKUP($B$9&amp;"-"&amp;$B57,Database!$1:$1048576,16,FALSE)</f>
        <v>34.710743801652896</v>
      </c>
      <c r="R57" s="128">
        <f>VLOOKUP($B$9&amp;"-"&amp;$B57,Database!$1:$1048576,17,FALSE)</f>
        <v>2.272727272727272</v>
      </c>
      <c r="S57" s="112"/>
      <c r="T57" s="128">
        <f>VLOOKUP($B$9&amp;"-"&amp;$B57,Database!$1:$1048576,18,FALSE)</f>
        <v>6.8052930056710768</v>
      </c>
      <c r="U57" s="128">
        <f>VLOOKUP($B$9&amp;"-"&amp;$B57,Database!$1:$1048576,19,FALSE)</f>
        <v>4.9586776859504109</v>
      </c>
      <c r="V57" s="128">
        <f>VLOOKUP($B$9&amp;"-"&amp;$B57,Database!$1:$1048576,20,FALSE)</f>
        <v>1.8595041322314054</v>
      </c>
      <c r="W57" s="128">
        <f>VLOOKUP($B$9&amp;"-"&amp;$B57,Database!$1:$1048576,21,FALSE)</f>
        <v>-6.1983471074380168</v>
      </c>
      <c r="X57" s="128">
        <f>VLOOKUP($B$9&amp;"-"&amp;$B57,Database!$1:$1048576,22,FALSE)</f>
        <v>24.793388429752067</v>
      </c>
      <c r="Y57" s="128">
        <f>VLOOKUP($B$9&amp;"-"&amp;$B57,Database!$1:$1048576,23,FALSE)</f>
        <v>2.2727272727272734</v>
      </c>
      <c r="Z57" s="112"/>
      <c r="AA57" s="128">
        <f>VLOOKUP($B$9&amp;"-"&amp;$B57,Database!$1:$1048576,24,FALSE)</f>
        <v>0</v>
      </c>
      <c r="AB57" s="128">
        <f>VLOOKUP($B$9&amp;"-"&amp;$B57,Database!$1:$1048576,25,FALSE)</f>
        <v>1.7013232514177694</v>
      </c>
      <c r="AC57" s="107"/>
      <c r="AD57" s="129">
        <f>VLOOKUP($B$9&amp;"-"&amp;$B57,Database!$1:$1048576,26,FALSE)</f>
        <v>0</v>
      </c>
      <c r="AE57" s="129">
        <f>VLOOKUP($B$9&amp;"-"&amp;$B57,Database!$1:$1048576,27,FALSE)</f>
        <v>0</v>
      </c>
      <c r="AF57" s="129">
        <f>VLOOKUP($B$9&amp;"-"&amp;$B57,Database!$1:$1048576,28,FALSE)</f>
        <v>0</v>
      </c>
      <c r="AG57" s="129">
        <f>VLOOKUP($B$9&amp;"-"&amp;$B57,Database!$1:$1048576,29,FALSE)</f>
        <v>0</v>
      </c>
      <c r="AH57" s="129">
        <f>VLOOKUP($B$9&amp;"-"&amp;$B57,Database!$1:$1048576,30,FALSE)</f>
        <v>0</v>
      </c>
      <c r="AI57" s="129">
        <f>VLOOKUP($B$9&amp;"-"&amp;$B57,Database!$1:$1048576,31,FALSE)</f>
        <v>0</v>
      </c>
      <c r="AJ57" s="130"/>
      <c r="AK57" s="129">
        <f>VLOOKUP($B$9&amp;"-"&amp;$B57,Database!$1:$1048576,32,FALSE)</f>
        <v>0</v>
      </c>
      <c r="AL57" s="129">
        <f>VLOOKUP($B$9&amp;"-"&amp;$B57,Database!$1:$1048576,33,FALSE)</f>
        <v>0</v>
      </c>
      <c r="AM57" s="129">
        <f>VLOOKUP($B$9&amp;"-"&amp;$B57,Database!$1:$1048576,34,FALSE)</f>
        <v>0</v>
      </c>
      <c r="AN57" s="129">
        <f>VLOOKUP($B$9&amp;"-"&amp;$B57,Database!$1:$1048576,35,FALSE)</f>
        <v>0</v>
      </c>
      <c r="AO57" s="129">
        <f>VLOOKUP($B$9&amp;"-"&amp;$B57,Database!$1:$1048576,36,FALSE)</f>
        <v>0</v>
      </c>
      <c r="AP57" s="129">
        <f>VLOOKUP($B$9&amp;"-"&amp;$B57,Database!$1:$1048576,37,FALSE)</f>
        <v>0</v>
      </c>
      <c r="AQ57" s="103"/>
      <c r="AR57" s="129">
        <f>VLOOKUP($B$9&amp;"-"&amp;$B57,Database!$1:$1048576,38,FALSE)</f>
        <v>0</v>
      </c>
      <c r="AS57" s="129">
        <f>VLOOKUP($B$9&amp;"-"&amp;$B57,Database!$1:$1048576,39,FALSE)</f>
        <v>0</v>
      </c>
      <c r="AT57" s="129">
        <f>VLOOKUP($B$9&amp;"-"&amp;$B57,Database!$1:$1048576,40,FALSE)</f>
        <v>0</v>
      </c>
      <c r="AU57" s="129">
        <f>VLOOKUP($B$9&amp;"-"&amp;$B57,Database!$1:$1048576,41,FALSE)</f>
        <v>0</v>
      </c>
      <c r="AV57" s="129">
        <f>VLOOKUP($B$9&amp;"-"&amp;$B57,Database!$1:$1048576,42,FALSE)</f>
        <v>0</v>
      </c>
      <c r="AW57" s="129">
        <f>VLOOKUP($B$9&amp;"-"&amp;$B57,Database!$1:$1048576,43,FALSE)</f>
        <v>0</v>
      </c>
      <c r="AX57" s="103"/>
      <c r="AY57" s="129">
        <f>VLOOKUP($B$9&amp;"-"&amp;$B57,Database!$1:$1048576,44,FALSE)</f>
        <v>0</v>
      </c>
      <c r="AZ57" s="129">
        <f>VLOOKUP($B$9&amp;"-"&amp;$B57,Database!$1:$1048576,45,FALSE)</f>
        <v>0</v>
      </c>
      <c r="BA57" s="129">
        <f>VLOOKUP($B$9&amp;"-"&amp;$B57,Database!$1:$1048576,46,FALSE)</f>
        <v>0</v>
      </c>
      <c r="BB57" s="129">
        <f>VLOOKUP($B$9&amp;"-"&amp;$B57,Database!$1:$1048576,47,FALSE)</f>
        <v>0</v>
      </c>
      <c r="BC57" s="129">
        <f>VLOOKUP($B$9&amp;"-"&amp;$B57,Database!$1:$1048576,48,FALSE)</f>
        <v>0</v>
      </c>
      <c r="BD57" s="129">
        <f>VLOOKUP($B$9&amp;"-"&amp;$B57,Database!$1:$1048576,49,FALSE)</f>
        <v>0</v>
      </c>
      <c r="BE57" s="130"/>
      <c r="BF57" s="129">
        <f>VLOOKUP($B$9&amp;"-"&amp;$B57,Database!$1:$1048576,50,FALSE)</f>
        <v>0</v>
      </c>
      <c r="BG57" s="129">
        <f>VLOOKUP($B$9&amp;"-"&amp;$B57,Database!$1:$1048576,51,FALSE)</f>
        <v>0</v>
      </c>
      <c r="BH57" s="129">
        <f>VLOOKUP($B$9&amp;"-"&amp;$B57,Database!$1:$1048576,52,FALSE)</f>
        <v>0</v>
      </c>
      <c r="BI57" s="129">
        <f>VLOOKUP($B$9&amp;"-"&amp;$B57,Database!$1:$1048576,53,FALSE)</f>
        <v>0</v>
      </c>
      <c r="BJ57" s="129">
        <f>VLOOKUP($B$9&amp;"-"&amp;$B57,Database!$1:$1048576,54,FALSE)</f>
        <v>0</v>
      </c>
      <c r="BK57" s="129">
        <f>VLOOKUP($B$9&amp;"-"&amp;$B57,Database!$1:$1048576,55,FALSE)</f>
        <v>0</v>
      </c>
    </row>
    <row r="58" spans="2:63">
      <c r="B58" s="124">
        <v>45170</v>
      </c>
      <c r="D58" s="125">
        <f>VLOOKUP($B$9&amp;"-"&amp;$B58,Database!$1:$1048576,10,FALSE)</f>
        <v>123.83521303258146</v>
      </c>
      <c r="E58" s="84"/>
      <c r="F58" s="127">
        <f>VLOOKUP($B$9&amp;"-"&amp;$B58,Database!$1:$1048576,4,FALSE)</f>
        <v>56.009070294784578</v>
      </c>
      <c r="G58" s="127">
        <f>VLOOKUP($B$9&amp;"-"&amp;$B58,Database!$1:$1048576,5,FALSE)</f>
        <v>22.448979591836736</v>
      </c>
      <c r="H58" s="127">
        <f>VLOOKUP($B$9&amp;"-"&amp;$B58,Database!$1:$1048576,6,FALSE)</f>
        <v>-10.204081632653061</v>
      </c>
      <c r="I58" s="127">
        <f>VLOOKUP($B$9&amp;"-"&amp;$B58,Database!$1:$1048576,7,FALSE)</f>
        <v>2.4943310657596371</v>
      </c>
      <c r="J58" s="127">
        <f>VLOOKUP($B$9&amp;"-"&amp;$B58,Database!$1:$1048576,8,FALSE)</f>
        <v>2.947845804988662</v>
      </c>
      <c r="K58" s="127">
        <f>VLOOKUP($B$9&amp;"-"&amp;$B58,Database!$1:$1048576,9,FALSE)</f>
        <v>4.5351473922902485</v>
      </c>
      <c r="L58" s="112"/>
      <c r="M58" s="128">
        <f>VLOOKUP($B$9&amp;"-"&amp;$B58,Database!$1:$1048576,12,FALSE)</f>
        <v>9.0702947845804971</v>
      </c>
      <c r="N58" s="128">
        <f>VLOOKUP($B$9&amp;"-"&amp;$B58,Database!$1:$1048576,13,FALSE)</f>
        <v>-15.235457063711911</v>
      </c>
      <c r="O58" s="128">
        <f>VLOOKUP($B$9&amp;"-"&amp;$B58,Database!$1:$1048576,14,FALSE)</f>
        <v>21.329639889196674</v>
      </c>
      <c r="P58" s="128">
        <f>VLOOKUP($B$9&amp;"-"&amp;$B58,Database!$1:$1048576,15,FALSE)</f>
        <v>-9.6952908587257625</v>
      </c>
      <c r="Q58" s="128">
        <f>VLOOKUP($B$9&amp;"-"&amp;$B58,Database!$1:$1048576,16,FALSE)</f>
        <v>17.728531855955676</v>
      </c>
      <c r="R58" s="128">
        <f>VLOOKUP($B$9&amp;"-"&amp;$B58,Database!$1:$1048576,17,FALSE)</f>
        <v>4.1551246537396125</v>
      </c>
      <c r="S58" s="112"/>
      <c r="T58" s="128">
        <f>VLOOKUP($B$9&amp;"-"&amp;$B58,Database!$1:$1048576,18,FALSE)</f>
        <v>19.047619047619047</v>
      </c>
      <c r="U58" s="128">
        <f>VLOOKUP($B$9&amp;"-"&amp;$B58,Database!$1:$1048576,19,FALSE)</f>
        <v>8.8642659279778382</v>
      </c>
      <c r="V58" s="128">
        <f>VLOOKUP($B$9&amp;"-"&amp;$B58,Database!$1:$1048576,20,FALSE)</f>
        <v>27.146814404432135</v>
      </c>
      <c r="W58" s="128">
        <f>VLOOKUP($B$9&amp;"-"&amp;$B58,Database!$1:$1048576,21,FALSE)</f>
        <v>0</v>
      </c>
      <c r="X58" s="128">
        <f>VLOOKUP($B$9&amp;"-"&amp;$B58,Database!$1:$1048576,22,FALSE)</f>
        <v>42.659279778393355</v>
      </c>
      <c r="Y58" s="128">
        <f>VLOOKUP($B$9&amp;"-"&amp;$B58,Database!$1:$1048576,23,FALSE)</f>
        <v>6.6481994459833791</v>
      </c>
      <c r="Z58" s="112"/>
      <c r="AA58" s="128">
        <f>VLOOKUP($B$9&amp;"-"&amp;$B58,Database!$1:$1048576,24,FALSE)</f>
        <v>2.7210884353741491</v>
      </c>
      <c r="AB58" s="128">
        <f>VLOOKUP($B$9&amp;"-"&amp;$B58,Database!$1:$1048576,25,FALSE)</f>
        <v>3.6281179138321988</v>
      </c>
      <c r="AC58" s="107"/>
      <c r="AD58" s="129">
        <f>VLOOKUP($B$9&amp;"-"&amp;$B58,Database!$1:$1048576,26,FALSE)</f>
        <v>0</v>
      </c>
      <c r="AE58" s="129">
        <f>VLOOKUP($B$9&amp;"-"&amp;$B58,Database!$1:$1048576,27,FALSE)</f>
        <v>0</v>
      </c>
      <c r="AF58" s="129">
        <f>VLOOKUP($B$9&amp;"-"&amp;$B58,Database!$1:$1048576,28,FALSE)</f>
        <v>0</v>
      </c>
      <c r="AG58" s="129">
        <f>VLOOKUP($B$9&amp;"-"&amp;$B58,Database!$1:$1048576,29,FALSE)</f>
        <v>0</v>
      </c>
      <c r="AH58" s="129">
        <f>VLOOKUP($B$9&amp;"-"&amp;$B58,Database!$1:$1048576,30,FALSE)</f>
        <v>0</v>
      </c>
      <c r="AI58" s="129">
        <f>VLOOKUP($B$9&amp;"-"&amp;$B58,Database!$1:$1048576,31,FALSE)</f>
        <v>0</v>
      </c>
      <c r="AJ58" s="130"/>
      <c r="AK58" s="129">
        <f>VLOOKUP($B$9&amp;"-"&amp;$B58,Database!$1:$1048576,32,FALSE)</f>
        <v>0</v>
      </c>
      <c r="AL58" s="129">
        <f>VLOOKUP($B$9&amp;"-"&amp;$B58,Database!$1:$1048576,33,FALSE)</f>
        <v>0</v>
      </c>
      <c r="AM58" s="129">
        <f>VLOOKUP($B$9&amp;"-"&amp;$B58,Database!$1:$1048576,34,FALSE)</f>
        <v>0</v>
      </c>
      <c r="AN58" s="129">
        <f>VLOOKUP($B$9&amp;"-"&amp;$B58,Database!$1:$1048576,35,FALSE)</f>
        <v>0</v>
      </c>
      <c r="AO58" s="129">
        <f>VLOOKUP($B$9&amp;"-"&amp;$B58,Database!$1:$1048576,36,FALSE)</f>
        <v>0</v>
      </c>
      <c r="AP58" s="129">
        <f>VLOOKUP($B$9&amp;"-"&amp;$B58,Database!$1:$1048576,37,FALSE)</f>
        <v>0</v>
      </c>
      <c r="AQ58" s="103"/>
      <c r="AR58" s="129">
        <f>VLOOKUP($B$9&amp;"-"&amp;$B58,Database!$1:$1048576,38,FALSE)</f>
        <v>0</v>
      </c>
      <c r="AS58" s="129">
        <f>VLOOKUP($B$9&amp;"-"&amp;$B58,Database!$1:$1048576,39,FALSE)</f>
        <v>0</v>
      </c>
      <c r="AT58" s="129">
        <f>VLOOKUP($B$9&amp;"-"&amp;$B58,Database!$1:$1048576,40,FALSE)</f>
        <v>0</v>
      </c>
      <c r="AU58" s="129">
        <f>VLOOKUP($B$9&amp;"-"&amp;$B58,Database!$1:$1048576,41,FALSE)</f>
        <v>0</v>
      </c>
      <c r="AV58" s="129">
        <f>VLOOKUP($B$9&amp;"-"&amp;$B58,Database!$1:$1048576,42,FALSE)</f>
        <v>0</v>
      </c>
      <c r="AW58" s="129">
        <f>VLOOKUP($B$9&amp;"-"&amp;$B58,Database!$1:$1048576,43,FALSE)</f>
        <v>0</v>
      </c>
      <c r="AX58" s="103"/>
      <c r="AY58" s="129">
        <f>VLOOKUP($B$9&amp;"-"&amp;$B58,Database!$1:$1048576,44,FALSE)</f>
        <v>0</v>
      </c>
      <c r="AZ58" s="129">
        <f>VLOOKUP($B$9&amp;"-"&amp;$B58,Database!$1:$1048576,45,FALSE)</f>
        <v>0</v>
      </c>
      <c r="BA58" s="129">
        <f>VLOOKUP($B$9&amp;"-"&amp;$B58,Database!$1:$1048576,46,FALSE)</f>
        <v>0</v>
      </c>
      <c r="BB58" s="129">
        <f>VLOOKUP($B$9&amp;"-"&amp;$B58,Database!$1:$1048576,47,FALSE)</f>
        <v>0</v>
      </c>
      <c r="BC58" s="129">
        <f>VLOOKUP($B$9&amp;"-"&amp;$B58,Database!$1:$1048576,48,FALSE)</f>
        <v>0</v>
      </c>
      <c r="BD58" s="129">
        <f>VLOOKUP($B$9&amp;"-"&amp;$B58,Database!$1:$1048576,49,FALSE)</f>
        <v>0</v>
      </c>
      <c r="BE58" s="130"/>
      <c r="BF58" s="129">
        <f>VLOOKUP($B$9&amp;"-"&amp;$B58,Database!$1:$1048576,50,FALSE)</f>
        <v>0</v>
      </c>
      <c r="BG58" s="129">
        <f>VLOOKUP($B$9&amp;"-"&amp;$B58,Database!$1:$1048576,51,FALSE)</f>
        <v>0</v>
      </c>
      <c r="BH58" s="129">
        <f>VLOOKUP($B$9&amp;"-"&amp;$B58,Database!$1:$1048576,52,FALSE)</f>
        <v>0</v>
      </c>
      <c r="BI58" s="129">
        <f>VLOOKUP($B$9&amp;"-"&amp;$B58,Database!$1:$1048576,53,FALSE)</f>
        <v>0</v>
      </c>
      <c r="BJ58" s="129">
        <f>VLOOKUP($B$9&amp;"-"&amp;$B58,Database!$1:$1048576,54,FALSE)</f>
        <v>0</v>
      </c>
      <c r="BK58" s="129">
        <f>VLOOKUP($B$9&amp;"-"&amp;$B58,Database!$1:$1048576,55,FALSE)</f>
        <v>0</v>
      </c>
    </row>
    <row r="59" spans="2:63">
      <c r="B59" s="124">
        <v>45261</v>
      </c>
      <c r="D59" s="125">
        <f>VLOOKUP($B$9&amp;"-"&amp;$B59,Database!$1:$1048576,10,FALSE)</f>
        <v>109.4047619047619</v>
      </c>
      <c r="E59" s="84"/>
      <c r="F59" s="127">
        <f>VLOOKUP($B$9&amp;"-"&amp;$B59,Database!$1:$1048576,4,FALSE)</f>
        <v>34.222222222222229</v>
      </c>
      <c r="G59" s="127">
        <f>VLOOKUP($B$9&amp;"-"&amp;$B59,Database!$1:$1048576,5,FALSE)</f>
        <v>0</v>
      </c>
      <c r="H59" s="127">
        <f>VLOOKUP($B$9&amp;"-"&amp;$B59,Database!$1:$1048576,6,FALSE)</f>
        <v>-28.888888888888886</v>
      </c>
      <c r="I59" s="127">
        <f>VLOOKUP($B$9&amp;"-"&amp;$B59,Database!$1:$1048576,7,FALSE)</f>
        <v>-14.66666666666667</v>
      </c>
      <c r="J59" s="127">
        <f>VLOOKUP($B$9&amp;"-"&amp;$B59,Database!$1:$1048576,8,FALSE)</f>
        <v>44</v>
      </c>
      <c r="K59" s="127">
        <f>VLOOKUP($B$9&amp;"-"&amp;$B59,Database!$1:$1048576,9,FALSE)</f>
        <v>-8.8888888888888928</v>
      </c>
      <c r="L59" s="112"/>
      <c r="M59" s="128">
        <f>VLOOKUP($B$9&amp;"-"&amp;$B59,Database!$1:$1048576,12,FALSE)</f>
        <v>42.666666666666671</v>
      </c>
      <c r="N59" s="128">
        <f>VLOOKUP($B$9&amp;"-"&amp;$B59,Database!$1:$1048576,13,FALSE)</f>
        <v>-12</v>
      </c>
      <c r="O59" s="128">
        <f>VLOOKUP($B$9&amp;"-"&amp;$B59,Database!$1:$1048576,14,FALSE)</f>
        <v>5.3333333333333339</v>
      </c>
      <c r="P59" s="128">
        <f>VLOOKUP($B$9&amp;"-"&amp;$B59,Database!$1:$1048576,15,FALSE)</f>
        <v>-9.3333333333333321</v>
      </c>
      <c r="Q59" s="128">
        <f>VLOOKUP($B$9&amp;"-"&amp;$B59,Database!$1:$1048576,16,FALSE)</f>
        <v>36</v>
      </c>
      <c r="R59" s="128">
        <f>VLOOKUP($B$9&amp;"-"&amp;$B59,Database!$1:$1048576,17,FALSE)</f>
        <v>5.3333333333333339</v>
      </c>
      <c r="S59" s="112"/>
      <c r="T59" s="128">
        <f>VLOOKUP($B$9&amp;"-"&amp;$B59,Database!$1:$1048576,18,FALSE)</f>
        <v>21.333333333333332</v>
      </c>
      <c r="U59" s="128">
        <f>VLOOKUP($B$9&amp;"-"&amp;$B59,Database!$1:$1048576,19,FALSE)</f>
        <v>4.8888888888888884</v>
      </c>
      <c r="V59" s="128">
        <f>VLOOKUP($B$9&amp;"-"&amp;$B59,Database!$1:$1048576,20,FALSE)</f>
        <v>24.44444444444445</v>
      </c>
      <c r="W59" s="128">
        <f>VLOOKUP($B$9&amp;"-"&amp;$B59,Database!$1:$1048576,21,FALSE)</f>
        <v>-7.1111111111111125</v>
      </c>
      <c r="X59" s="128">
        <f>VLOOKUP($B$9&amp;"-"&amp;$B59,Database!$1:$1048576,22,FALSE)</f>
        <v>46.222222222222221</v>
      </c>
      <c r="Y59" s="128">
        <f>VLOOKUP($B$9&amp;"-"&amp;$B59,Database!$1:$1048576,23,FALSE)</f>
        <v>17.777777777777779</v>
      </c>
      <c r="Z59" s="112"/>
      <c r="AA59" s="128">
        <f>VLOOKUP($B$9&amp;"-"&amp;$B59,Database!$1:$1048576,24,FALSE)</f>
        <v>10.666666666666668</v>
      </c>
      <c r="AB59" s="128">
        <f>VLOOKUP($B$9&amp;"-"&amp;$B59,Database!$1:$1048576,25,FALSE)</f>
        <v>12.755102040816324</v>
      </c>
      <c r="AC59" s="107"/>
      <c r="AD59" s="129"/>
      <c r="AE59" s="129"/>
      <c r="AF59" s="129"/>
      <c r="AG59" s="129"/>
      <c r="AH59" s="129"/>
      <c r="AI59" s="129"/>
      <c r="AJ59" s="130"/>
      <c r="AK59" s="129"/>
      <c r="AL59" s="129"/>
      <c r="AM59" s="129"/>
      <c r="AN59" s="129"/>
      <c r="AO59" s="129"/>
      <c r="AP59" s="129"/>
      <c r="AQ59" s="103"/>
      <c r="AR59" s="129"/>
      <c r="AS59" s="129"/>
      <c r="AT59" s="129"/>
      <c r="AU59" s="129"/>
      <c r="AV59" s="129"/>
      <c r="AW59" s="129"/>
      <c r="AX59" s="103"/>
      <c r="AY59" s="129"/>
      <c r="AZ59" s="129"/>
      <c r="BA59" s="129"/>
      <c r="BB59" s="129"/>
      <c r="BC59" s="129"/>
      <c r="BD59" s="129"/>
      <c r="BE59" s="130"/>
      <c r="BF59" s="129"/>
      <c r="BG59" s="129"/>
      <c r="BH59" s="129"/>
      <c r="BI59" s="129"/>
      <c r="BJ59" s="129"/>
      <c r="BK59" s="129"/>
    </row>
    <row r="60" spans="2:63">
      <c r="B60" s="124">
        <v>45352</v>
      </c>
      <c r="D60" s="125">
        <f>VLOOKUP($B$9&amp;"-"&amp;$B60,Database!$1:$1048576,10,FALSE)</f>
        <v>115.99404761904762</v>
      </c>
      <c r="E60" s="84"/>
      <c r="F60" s="127">
        <f>VLOOKUP($B$9&amp;"-"&amp;$B60,Database!$1:$1048576,4,FALSE)</f>
        <v>24.444444444444446</v>
      </c>
      <c r="G60" s="127">
        <f>VLOOKUP($B$9&amp;"-"&amp;$B60,Database!$1:$1048576,5,FALSE)</f>
        <v>6.25</v>
      </c>
      <c r="H60" s="127">
        <f>VLOOKUP($B$9&amp;"-"&amp;$B60,Database!$1:$1048576,6,FALSE)</f>
        <v>0</v>
      </c>
      <c r="I60" s="127">
        <f>VLOOKUP($B$9&amp;"-"&amp;$B60,Database!$1:$1048576,7,FALSE)</f>
        <v>5.3333333333333339</v>
      </c>
      <c r="J60" s="127">
        <f>VLOOKUP($B$9&amp;"-"&amp;$B60,Database!$1:$1048576,8,FALSE)</f>
        <v>-43.75</v>
      </c>
      <c r="K60" s="127">
        <f>VLOOKUP($B$9&amp;"-"&amp;$B60,Database!$1:$1048576,9,FALSE)</f>
        <v>0</v>
      </c>
      <c r="L60" s="112"/>
      <c r="M60" s="128">
        <f>VLOOKUP($B$9&amp;"-"&amp;$B60,Database!$1:$1048576,12,FALSE)</f>
        <v>-2.734375</v>
      </c>
      <c r="N60" s="128">
        <f>VLOOKUP($B$9&amp;"-"&amp;$B60,Database!$1:$1048576,13,FALSE)</f>
        <v>-7.8125</v>
      </c>
      <c r="O60" s="128">
        <f>VLOOKUP($B$9&amp;"-"&amp;$B60,Database!$1:$1048576,14,FALSE)</f>
        <v>8.203125</v>
      </c>
      <c r="P60" s="128">
        <f>VLOOKUP($B$9&amp;"-"&amp;$B60,Database!$1:$1048576,15,FALSE)</f>
        <v>-8.203125</v>
      </c>
      <c r="Q60" s="128">
        <f>VLOOKUP($B$9&amp;"-"&amp;$B60,Database!$1:$1048576,16,FALSE)</f>
        <v>38.671875</v>
      </c>
      <c r="R60" s="128">
        <f>VLOOKUP($B$9&amp;"-"&amp;$B60,Database!$1:$1048576,17,FALSE)</f>
        <v>8.203125</v>
      </c>
      <c r="S60" s="112"/>
      <c r="T60" s="128">
        <f>VLOOKUP($B$9&amp;"-"&amp;$B60,Database!$1:$1048576,18,FALSE)</f>
        <v>24.609375</v>
      </c>
      <c r="U60" s="128">
        <f>VLOOKUP($B$9&amp;"-"&amp;$B60,Database!$1:$1048576,19,FALSE)</f>
        <v>8.0000000000000018</v>
      </c>
      <c r="V60" s="128">
        <f>VLOOKUP($B$9&amp;"-"&amp;$B60,Database!$1:$1048576,20,FALSE)</f>
        <v>15.306122448979593</v>
      </c>
      <c r="W60" s="128">
        <f>VLOOKUP($B$9&amp;"-"&amp;$B60,Database!$1:$1048576,21,FALSE)</f>
        <v>-11.999999999999998</v>
      </c>
      <c r="X60" s="128">
        <f>VLOOKUP($B$9&amp;"-"&amp;$B60,Database!$1:$1048576,22,FALSE)</f>
        <v>48</v>
      </c>
      <c r="Y60" s="128">
        <f>VLOOKUP($B$9&amp;"-"&amp;$B60,Database!$1:$1048576,23,FALSE)</f>
        <v>20.000000000000004</v>
      </c>
      <c r="Z60" s="112"/>
      <c r="AA60" s="128">
        <f>VLOOKUP($B$9&amp;"-"&amp;$B60,Database!$1:$1048576,24,FALSE)</f>
        <v>0</v>
      </c>
      <c r="AB60" s="128">
        <f>VLOOKUP($B$9&amp;"-"&amp;$B60,Database!$1:$1048576,25,FALSE)</f>
        <v>0</v>
      </c>
      <c r="AC60" s="107"/>
      <c r="AD60" s="129"/>
      <c r="AE60" s="129"/>
      <c r="AF60" s="129"/>
      <c r="AG60" s="129"/>
      <c r="AH60" s="129"/>
      <c r="AI60" s="129"/>
      <c r="AJ60" s="130"/>
      <c r="AK60" s="129"/>
      <c r="AL60" s="129"/>
      <c r="AM60" s="129"/>
      <c r="AN60" s="129"/>
      <c r="AO60" s="129"/>
      <c r="AP60" s="129"/>
      <c r="AQ60" s="103"/>
      <c r="AR60" s="129"/>
      <c r="AS60" s="129"/>
      <c r="AT60" s="129"/>
      <c r="AU60" s="129"/>
      <c r="AV60" s="129"/>
      <c r="AW60" s="129"/>
      <c r="AX60" s="103"/>
      <c r="AY60" s="129"/>
      <c r="AZ60" s="129"/>
      <c r="BA60" s="129"/>
      <c r="BB60" s="129"/>
      <c r="BC60" s="129"/>
      <c r="BD60" s="129"/>
      <c r="BE60" s="130"/>
      <c r="BF60" s="129"/>
      <c r="BG60" s="129"/>
      <c r="BH60" s="129"/>
      <c r="BI60" s="129"/>
      <c r="BJ60" s="129"/>
      <c r="BK60" s="129"/>
    </row>
    <row r="61" spans="2:63">
      <c r="B61" s="124">
        <v>45444</v>
      </c>
      <c r="D61" s="125">
        <f>VLOOKUP($B$9&amp;"-"&amp;$B61,Database!$1:$1048576,10,FALSE)</f>
        <v>114.26515151515152</v>
      </c>
      <c r="E61" s="84"/>
      <c r="F61" s="127">
        <f>VLOOKUP($B$9&amp;"-"&amp;$B61,Database!$1:$1048576,4,FALSE)</f>
        <v>13.223140495867769</v>
      </c>
      <c r="G61" s="127">
        <f>VLOOKUP($B$9&amp;"-"&amp;$B61,Database!$1:$1048576,5,FALSE)</f>
        <v>0</v>
      </c>
      <c r="H61" s="127">
        <f>VLOOKUP($B$9&amp;"-"&amp;$B61,Database!$1:$1048576,6,FALSE)</f>
        <v>-26.446280991735531</v>
      </c>
      <c r="I61" s="127">
        <f>VLOOKUP($B$9&amp;"-"&amp;$B61,Database!$1:$1048576,7,FALSE)</f>
        <v>0</v>
      </c>
      <c r="J61" s="127">
        <f>VLOOKUP($B$9&amp;"-"&amp;$B61,Database!$1:$1048576,8,FALSE)</f>
        <v>-6.6115702479338827</v>
      </c>
      <c r="K61" s="127">
        <f>VLOOKUP($B$9&amp;"-"&amp;$B61,Database!$1:$1048576,9,FALSE)</f>
        <v>-4.1322314049586772</v>
      </c>
      <c r="L61" s="112"/>
      <c r="M61" s="128">
        <f>VLOOKUP($B$9&amp;"-"&amp;$B61,Database!$1:$1048576,12,FALSE)</f>
        <v>52.06611570247933</v>
      </c>
      <c r="N61" s="128">
        <f>VLOOKUP($B$9&amp;"-"&amp;$B61,Database!$1:$1048576,13,FALSE)</f>
        <v>-9.8765432098765427</v>
      </c>
      <c r="O61" s="128">
        <f>VLOOKUP($B$9&amp;"-"&amp;$B61,Database!$1:$1048576,14,FALSE)</f>
        <v>43.20987654320988</v>
      </c>
      <c r="P61" s="128">
        <f>VLOOKUP($B$9&amp;"-"&amp;$B61,Database!$1:$1048576,15,FALSE)</f>
        <v>18.518518518518519</v>
      </c>
      <c r="Q61" s="128">
        <f>VLOOKUP($B$9&amp;"-"&amp;$B61,Database!$1:$1048576,16,FALSE)</f>
        <v>30.864197530864203</v>
      </c>
      <c r="R61" s="128">
        <f>VLOOKUP($B$9&amp;"-"&amp;$B61,Database!$1:$1048576,17,FALSE)</f>
        <v>25</v>
      </c>
      <c r="S61" s="112"/>
      <c r="T61" s="128">
        <f>VLOOKUP($B$9&amp;"-"&amp;$B61,Database!$1:$1048576,18,FALSE)</f>
        <v>40.495867768595041</v>
      </c>
      <c r="U61" s="128">
        <f>VLOOKUP($B$9&amp;"-"&amp;$B61,Database!$1:$1048576,19,FALSE)</f>
        <v>12.345679012345679</v>
      </c>
      <c r="V61" s="128">
        <f>VLOOKUP($B$9&amp;"-"&amp;$B61,Database!$1:$1048576,20,FALSE)</f>
        <v>55.555555555555557</v>
      </c>
      <c r="W61" s="128">
        <f>VLOOKUP($B$9&amp;"-"&amp;$B61,Database!$1:$1048576,21,FALSE)</f>
        <v>18.518518518518519</v>
      </c>
      <c r="X61" s="128">
        <f>VLOOKUP($B$9&amp;"-"&amp;$B61,Database!$1:$1048576,22,FALSE)</f>
        <v>90</v>
      </c>
      <c r="Y61" s="128">
        <f>VLOOKUP($B$9&amp;"-"&amp;$B61,Database!$1:$1048576,23,FALSE)</f>
        <v>56</v>
      </c>
      <c r="Z61" s="112"/>
      <c r="AA61" s="128">
        <f>VLOOKUP($B$9&amp;"-"&amp;$B61,Database!$1:$1048576,24,FALSE)</f>
        <v>0</v>
      </c>
      <c r="AB61" s="128">
        <f>VLOOKUP($B$9&amp;"-"&amp;$B61,Database!$1:$1048576,25,FALSE)</f>
        <v>0</v>
      </c>
      <c r="AC61" s="107"/>
      <c r="AD61" s="129"/>
      <c r="AE61" s="129"/>
      <c r="AF61" s="129"/>
      <c r="AG61" s="129"/>
      <c r="AH61" s="129"/>
      <c r="AI61" s="129"/>
      <c r="AJ61" s="130"/>
      <c r="AK61" s="129"/>
      <c r="AL61" s="129"/>
      <c r="AM61" s="129"/>
      <c r="AN61" s="129"/>
      <c r="AO61" s="129"/>
      <c r="AP61" s="129"/>
      <c r="AQ61" s="103"/>
      <c r="AR61" s="129"/>
      <c r="AS61" s="129"/>
      <c r="AT61" s="129"/>
      <c r="AU61" s="129"/>
      <c r="AV61" s="129"/>
      <c r="AW61" s="129"/>
      <c r="AX61" s="103"/>
      <c r="AY61" s="129"/>
      <c r="AZ61" s="129"/>
      <c r="BA61" s="129"/>
      <c r="BB61" s="129"/>
      <c r="BC61" s="129"/>
      <c r="BD61" s="129"/>
      <c r="BE61" s="130"/>
      <c r="BF61" s="129"/>
      <c r="BG61" s="129"/>
      <c r="BH61" s="129"/>
      <c r="BI61" s="129"/>
      <c r="BJ61" s="129"/>
      <c r="BK61" s="129"/>
    </row>
    <row r="62" spans="2:63">
      <c r="B62" s="124">
        <v>45536</v>
      </c>
      <c r="D62" s="125">
        <f>VLOOKUP($B$9&amp;"-"&amp;$B62,Database!$1:$1048576,10,FALSE)</f>
        <v>104</v>
      </c>
      <c r="E62" s="84"/>
      <c r="F62" s="127">
        <f>VLOOKUP($B$9&amp;"-"&amp;$B62,Database!$1:$1048576,4,FALSE)</f>
        <v>9.4</v>
      </c>
      <c r="G62" s="127">
        <f>VLOOKUP($B$9&amp;"-"&amp;$B62,Database!$1:$1048576,5,FALSE)</f>
        <v>-4.7</v>
      </c>
      <c r="H62" s="127">
        <f>VLOOKUP($B$9&amp;"-"&amp;$B62,Database!$1:$1048576,6,FALSE)</f>
        <v>0</v>
      </c>
      <c r="I62" s="127">
        <f>VLOOKUP($B$9&amp;"-"&amp;$B62,Database!$1:$1048576,7,FALSE)</f>
        <v>-7.8125</v>
      </c>
      <c r="J62" s="127">
        <f>VLOOKUP($B$9&amp;"-"&amp;$B62,Database!$1:$1048576,8,FALSE)</f>
        <v>-26.666666666666671</v>
      </c>
      <c r="K62" s="127">
        <f>VLOOKUP($B$9&amp;"-"&amp;$B62,Database!$1:$1048576,9,FALSE)</f>
        <v>4.6875</v>
      </c>
      <c r="L62" s="112"/>
      <c r="M62" s="128">
        <f>VLOOKUP($B$9&amp;"-"&amp;$B62,Database!$1:$1048576,12,FALSE)</f>
        <v>19.140625</v>
      </c>
      <c r="N62" s="128">
        <f>VLOOKUP($B$9&amp;"-"&amp;$B62,Database!$1:$1048576,13,FALSE)</f>
        <v>9.3333333333333321</v>
      </c>
      <c r="O62" s="128">
        <f>VLOOKUP($B$9&amp;"-"&amp;$B62,Database!$1:$1048576,14,FALSE)</f>
        <v>21.333333333333336</v>
      </c>
      <c r="P62" s="128">
        <f>VLOOKUP($B$9&amp;"-"&amp;$B62,Database!$1:$1048576,15,FALSE)</f>
        <v>10.666666666666668</v>
      </c>
      <c r="Q62" s="128">
        <f>VLOOKUP($B$9&amp;"-"&amp;$B62,Database!$1:$1048576,16,FALSE)</f>
        <v>36</v>
      </c>
      <c r="R62" s="128">
        <f>VLOOKUP($B$9&amp;"-"&amp;$B62,Database!$1:$1048576,17,FALSE)</f>
        <v>9.3333333333333321</v>
      </c>
      <c r="S62" s="112"/>
      <c r="T62" s="128">
        <f>VLOOKUP($B$9&amp;"-"&amp;$B62,Database!$1:$1048576,18,FALSE)</f>
        <v>-4.296875</v>
      </c>
      <c r="U62" s="128">
        <f>VLOOKUP($B$9&amp;"-"&amp;$B62,Database!$1:$1048576,19,FALSE)</f>
        <v>12</v>
      </c>
      <c r="V62" s="128">
        <f>VLOOKUP($B$9&amp;"-"&amp;$B62,Database!$1:$1048576,20,FALSE)</f>
        <v>0</v>
      </c>
      <c r="W62" s="128">
        <f>VLOOKUP($B$9&amp;"-"&amp;$B62,Database!$1:$1048576,21,FALSE)</f>
        <v>0</v>
      </c>
      <c r="X62" s="128">
        <f>VLOOKUP($B$9&amp;"-"&amp;$B62,Database!$1:$1048576,22,FALSE)</f>
        <v>57.777777777777779</v>
      </c>
      <c r="Y62" s="128">
        <f>VLOOKUP($B$9&amp;"-"&amp;$B62,Database!$1:$1048576,23,FALSE)</f>
        <v>13.333333333333334</v>
      </c>
      <c r="Z62" s="112"/>
      <c r="AA62" s="128">
        <f>VLOOKUP($B$9&amp;"-"&amp;$B62,Database!$1:$1048576,24,FALSE)</f>
        <v>0</v>
      </c>
      <c r="AB62" s="128">
        <f>VLOOKUP($B$9&amp;"-"&amp;$B62,Database!$1:$1048576,25,FALSE)</f>
        <v>0</v>
      </c>
      <c r="AC62" s="107"/>
      <c r="AD62" s="129"/>
      <c r="AE62" s="129"/>
      <c r="AF62" s="129"/>
      <c r="AG62" s="129"/>
      <c r="AH62" s="129"/>
      <c r="AI62" s="129"/>
      <c r="AJ62" s="130"/>
      <c r="AK62" s="129"/>
      <c r="AL62" s="129"/>
      <c r="AM62" s="129"/>
      <c r="AN62" s="129"/>
      <c r="AO62" s="129"/>
      <c r="AP62" s="129"/>
      <c r="AQ62" s="103"/>
      <c r="AR62" s="129"/>
      <c r="AS62" s="129"/>
      <c r="AT62" s="129"/>
      <c r="AU62" s="129"/>
      <c r="AV62" s="129"/>
      <c r="AW62" s="129"/>
      <c r="AX62" s="103"/>
      <c r="AY62" s="129"/>
      <c r="AZ62" s="129"/>
      <c r="BA62" s="129"/>
      <c r="BB62" s="129"/>
      <c r="BC62" s="129"/>
      <c r="BD62" s="129"/>
      <c r="BE62" s="130"/>
      <c r="BF62" s="129"/>
      <c r="BG62" s="129"/>
      <c r="BH62" s="129"/>
      <c r="BI62" s="129"/>
      <c r="BJ62" s="129"/>
      <c r="BK62" s="129"/>
    </row>
    <row r="63" spans="2:63">
      <c r="B63" s="124">
        <v>45627</v>
      </c>
      <c r="D63" s="125">
        <f>VLOOKUP($B$9&amp;"-"&amp;$B63,Database!$1:$1048576,10,FALSE)</f>
        <v>105.48809523809524</v>
      </c>
      <c r="E63" s="84"/>
      <c r="F63" s="127">
        <f>VLOOKUP($B$9&amp;"-"&amp;$B63,Database!$1:$1048576,4,FALSE)</f>
        <v>15.625</v>
      </c>
      <c r="G63" s="127">
        <f>VLOOKUP($B$9&amp;"-"&amp;$B63,Database!$1:$1048576,5,FALSE)</f>
        <v>15.625</v>
      </c>
      <c r="H63" s="127">
        <f>VLOOKUP($B$9&amp;"-"&amp;$B63,Database!$1:$1048576,6,FALSE)</f>
        <v>-12.5</v>
      </c>
      <c r="I63" s="127">
        <f>VLOOKUP($B$9&amp;"-"&amp;$B63,Database!$1:$1048576,7,FALSE)</f>
        <v>-12</v>
      </c>
      <c r="J63" s="127">
        <f>VLOOKUP($B$9&amp;"-"&amp;$B63,Database!$1:$1048576,8,FALSE)</f>
        <v>-3.1111111111111103</v>
      </c>
      <c r="K63" s="127">
        <f>VLOOKUP($B$9&amp;"-"&amp;$B63,Database!$1:$1048576,9,FALSE)</f>
        <v>4.0816326530612246</v>
      </c>
      <c r="L63" s="112"/>
      <c r="M63" s="128">
        <f>VLOOKUP($B$9&amp;"-"&amp;$B63,Database!$1:$1048576,12,FALSE)</f>
        <v>-3.1111111111111103</v>
      </c>
      <c r="N63" s="128">
        <f>VLOOKUP($B$9&amp;"-"&amp;$B63,Database!$1:$1048576,13,FALSE)</f>
        <v>3.9999999999999987</v>
      </c>
      <c r="O63" s="128">
        <f>VLOOKUP($B$9&amp;"-"&amp;$B63,Database!$1:$1048576,14,FALSE)</f>
        <v>17.361111111111111</v>
      </c>
      <c r="P63" s="128">
        <f>VLOOKUP($B$9&amp;"-"&amp;$B63,Database!$1:$1048576,15,FALSE)</f>
        <v>-9.3333333333333321</v>
      </c>
      <c r="Q63" s="128">
        <f>VLOOKUP($B$9&amp;"-"&amp;$B63,Database!$1:$1048576,16,FALSE)</f>
        <v>34.222222222222229</v>
      </c>
      <c r="R63" s="128">
        <f>VLOOKUP($B$9&amp;"-"&amp;$B63,Database!$1:$1048576,17,FALSE)</f>
        <v>2.2222222222222232</v>
      </c>
      <c r="S63" s="112"/>
      <c r="T63" s="128">
        <f>VLOOKUP($B$9&amp;"-"&amp;$B63,Database!$1:$1048576,18,FALSE)</f>
        <v>12</v>
      </c>
      <c r="U63" s="128">
        <f>VLOOKUP($B$9&amp;"-"&amp;$B63,Database!$1:$1048576,19,FALSE)</f>
        <v>9.3333333333333339</v>
      </c>
      <c r="V63" s="128">
        <f>VLOOKUP($B$9&amp;"-"&amp;$B63,Database!$1:$1048576,20,FALSE)</f>
        <v>4.8611111111111116</v>
      </c>
      <c r="W63" s="128">
        <f>VLOOKUP($B$9&amp;"-"&amp;$B63,Database!$1:$1048576,21,FALSE)</f>
        <v>-15.306122448979593</v>
      </c>
      <c r="X63" s="128">
        <f>VLOOKUP($B$9&amp;"-"&amp;$B63,Database!$1:$1048576,22,FALSE)</f>
        <v>20.408163265306122</v>
      </c>
      <c r="Y63" s="128">
        <f>VLOOKUP($B$9&amp;"-"&amp;$B63,Database!$1:$1048576,23,FALSE)</f>
        <v>-6.9444444444444446</v>
      </c>
      <c r="Z63" s="112"/>
      <c r="AA63" s="128">
        <f>VLOOKUP($B$9&amp;"-"&amp;$B63,Database!$1:$1048576,24,FALSE)</f>
        <v>0</v>
      </c>
      <c r="AB63" s="128">
        <f>VLOOKUP($B$9&amp;"-"&amp;$B63,Database!$1:$1048576,25,FALSE)</f>
        <v>0</v>
      </c>
      <c r="AC63" s="107"/>
      <c r="AD63" s="129">
        <f>VLOOKUP($B$9&amp;"-"&amp;$B63,Database!$1:$1048576,26,FALSE)</f>
        <v>0</v>
      </c>
      <c r="AE63" s="129">
        <f>VLOOKUP($B$9&amp;"-"&amp;$B63,Database!$1:$1048576,27,FALSE)</f>
        <v>0</v>
      </c>
      <c r="AF63" s="129">
        <f>VLOOKUP($B$9&amp;"-"&amp;$B63,Database!$1:$1048576,28,FALSE)</f>
        <v>0</v>
      </c>
      <c r="AG63" s="129">
        <f>VLOOKUP($B$9&amp;"-"&amp;$B63,Database!$1:$1048576,29,FALSE)</f>
        <v>0</v>
      </c>
      <c r="AH63" s="129">
        <f>VLOOKUP($B$9&amp;"-"&amp;$B63,Database!$1:$1048576,30,FALSE)</f>
        <v>0</v>
      </c>
      <c r="AI63" s="129">
        <f>VLOOKUP($B$9&amp;"-"&amp;$B63,Database!$1:$1048576,31,FALSE)</f>
        <v>0</v>
      </c>
      <c r="AJ63" s="130"/>
      <c r="AK63" s="129">
        <f>VLOOKUP($B$9&amp;"-"&amp;$B63,Database!$1:$1048576,32,FALSE)</f>
        <v>0</v>
      </c>
      <c r="AL63" s="129">
        <f>VLOOKUP($B$9&amp;"-"&amp;$B63,Database!$1:$1048576,33,FALSE)</f>
        <v>0</v>
      </c>
      <c r="AM63" s="129">
        <f>VLOOKUP($B$9&amp;"-"&amp;$B63,Database!$1:$1048576,34,FALSE)</f>
        <v>0</v>
      </c>
      <c r="AN63" s="129">
        <f>VLOOKUP($B$9&amp;"-"&amp;$B63,Database!$1:$1048576,35,FALSE)</f>
        <v>0</v>
      </c>
      <c r="AO63" s="129">
        <f>VLOOKUP($B$9&amp;"-"&amp;$B63,Database!$1:$1048576,36,FALSE)</f>
        <v>0</v>
      </c>
      <c r="AP63" s="129">
        <f>VLOOKUP($B$9&amp;"-"&amp;$B63,Database!$1:$1048576,37,FALSE)</f>
        <v>0</v>
      </c>
      <c r="AQ63" s="103"/>
      <c r="AR63" s="129">
        <f>VLOOKUP($B$9&amp;"-"&amp;$B63,Database!$1:$1048576,38,FALSE)</f>
        <v>0</v>
      </c>
      <c r="AS63" s="129">
        <f>VLOOKUP($B$9&amp;"-"&amp;$B63,Database!$1:$1048576,39,FALSE)</f>
        <v>0</v>
      </c>
      <c r="AT63" s="129">
        <f>VLOOKUP($B$9&amp;"-"&amp;$B63,Database!$1:$1048576,40,FALSE)</f>
        <v>0</v>
      </c>
      <c r="AU63" s="129">
        <f>VLOOKUP($B$9&amp;"-"&amp;$B63,Database!$1:$1048576,41,FALSE)</f>
        <v>0</v>
      </c>
      <c r="AV63" s="129">
        <f>VLOOKUP($B$9&amp;"-"&amp;$B63,Database!$1:$1048576,42,FALSE)</f>
        <v>0</v>
      </c>
      <c r="AW63" s="129">
        <f>VLOOKUP($B$9&amp;"-"&amp;$B63,Database!$1:$1048576,43,FALSE)</f>
        <v>0</v>
      </c>
      <c r="AX63" s="103"/>
      <c r="AY63" s="129">
        <f>VLOOKUP($B$9&amp;"-"&amp;$B63,Database!$1:$1048576,44,FALSE)</f>
        <v>0</v>
      </c>
      <c r="AZ63" s="129">
        <f>VLOOKUP($B$9&amp;"-"&amp;$B63,Database!$1:$1048576,45,FALSE)</f>
        <v>0</v>
      </c>
      <c r="BA63" s="129">
        <f>VLOOKUP($B$9&amp;"-"&amp;$B63,Database!$1:$1048576,46,FALSE)</f>
        <v>0</v>
      </c>
      <c r="BB63" s="129">
        <f>VLOOKUP($B$9&amp;"-"&amp;$B63,Database!$1:$1048576,47,FALSE)</f>
        <v>0</v>
      </c>
      <c r="BC63" s="129">
        <f>VLOOKUP($B$9&amp;"-"&amp;$B63,Database!$1:$1048576,48,FALSE)</f>
        <v>0</v>
      </c>
      <c r="BD63" s="129">
        <f>VLOOKUP($B$9&amp;"-"&amp;$B63,Database!$1:$1048576,49,FALSE)</f>
        <v>0</v>
      </c>
      <c r="BE63" s="130"/>
      <c r="BF63" s="129">
        <f>VLOOKUP($B$9&amp;"-"&amp;$B63,Database!$1:$1048576,50,FALSE)</f>
        <v>0</v>
      </c>
      <c r="BG63" s="129">
        <f>VLOOKUP($B$9&amp;"-"&amp;$B63,Database!$1:$1048576,51,FALSE)</f>
        <v>0</v>
      </c>
      <c r="BH63" s="129">
        <f>VLOOKUP($B$9&amp;"-"&amp;$B63,Database!$1:$1048576,52,FALSE)</f>
        <v>0</v>
      </c>
      <c r="BI63" s="129">
        <f>VLOOKUP($B$9&amp;"-"&amp;$B63,Database!$1:$1048576,53,FALSE)</f>
        <v>0</v>
      </c>
      <c r="BJ63" s="129">
        <f>VLOOKUP($B$9&amp;"-"&amp;$B63,Database!$1:$1048576,54,FALSE)</f>
        <v>0</v>
      </c>
      <c r="BK63" s="129">
        <f>VLOOKUP($B$9&amp;"-"&amp;$B63,Database!$1:$1048576,55,FALSE)</f>
        <v>0</v>
      </c>
    </row>
    <row r="64" spans="2:63" ht="15" customHeight="1"/>
    <row r="65" ht="15" customHeight="1"/>
  </sheetData>
  <sheetProtection algorithmName="SHA-512" hashValue="zPAwAKJ4mwRVCrxz7aYlowJ/Ms6eDyAjl8RlDixCt3hEr6e6A72FkxrrBWVeKM+1yCsyprPhM4DlXAZd6CbQiw==" saltValue="KjheRSJIDn7i5kvYKvDIWA==" spinCount="100000" sheet="1" objects="1" scenarios="1"/>
  <mergeCells count="16">
    <mergeCell ref="K5:N5"/>
    <mergeCell ref="B5:D5"/>
    <mergeCell ref="B6:D6"/>
    <mergeCell ref="E5:G5"/>
    <mergeCell ref="E6:G6"/>
    <mergeCell ref="H5:J5"/>
    <mergeCell ref="H6:J6"/>
    <mergeCell ref="AR9:AW9"/>
    <mergeCell ref="AY9:BD9"/>
    <mergeCell ref="BF9:BK9"/>
    <mergeCell ref="F9:K9"/>
    <mergeCell ref="M9:R9"/>
    <mergeCell ref="T9:Y9"/>
    <mergeCell ref="AA9:AB9"/>
    <mergeCell ref="AD9:AI9"/>
    <mergeCell ref="AK9:AP9"/>
  </mergeCells>
  <hyperlinks>
    <hyperlink ref="B5" display="Construction Activity Levels" xr:uid="{00000000-0004-0000-0A00-000000000000}"/>
    <hyperlink ref="B6" display="Cap Rate Expectations" xr:uid="{00000000-0004-0000-0A00-000001000000}"/>
    <hyperlink ref="AI4" location="ACT!A1" tooltip="Go back" display="Go back" xr:uid="{00000000-0004-0000-0A00-000003000000}"/>
    <hyperlink ref="AB4" location="ACT!A1" tooltip="Go back" display="Go back" xr:uid="{00000000-0004-0000-0A00-000004000000}"/>
    <hyperlink ref="Y4" location="ACT!A1" tooltip="Go back" display="Go back" xr:uid="{00000000-0004-0000-0A00-000005000000}"/>
    <hyperlink ref="AP4" location="ACT!A1" tooltip="Go back" display="Go back" xr:uid="{00000000-0004-0000-0A00-00000A000000}"/>
    <hyperlink ref="AW4" location="ACT!A1" tooltip="Go back" display="Go back" xr:uid="{00000000-0004-0000-0A00-00000B000000}"/>
    <hyperlink ref="BD4" location="ACT!A1" tooltip="Go back" display="Go back" xr:uid="{00000000-0004-0000-0A00-00000C000000}"/>
    <hyperlink ref="BK4" location="ACT!A1" tooltip="Go back" display="Go back" xr:uid="{00000000-0004-0000-0A00-00000D000000}"/>
    <hyperlink ref="B5:D5" location="ACT!T9" tooltip="Construction Activity Levels" display="Construction Activity Levels" xr:uid="{00000000-0004-0000-0A00-00000E000000}"/>
    <hyperlink ref="B6:D6" location="ACT!AA9" tooltip="Cap Rate Expectations" display="Cap Rate Expectations" xr:uid="{00000000-0004-0000-0A00-00000F000000}"/>
  </hyperlinks>
  <pageMargins left="0.7" right="0.7" top="0.75" bottom="0.75" header="0.3" footer="0.3"/>
  <pageSetup paperSize="9" scale="76" orientation="landscape" r:id="rId1"/>
  <colBreaks count="3" manualBreakCount="3">
    <brk id="18" max="26" man="1"/>
    <brk id="35" max="26" man="1"/>
    <brk id="49" max="2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GM162"/>
  <sheetViews>
    <sheetView zoomScale="85" zoomScaleNormal="85" workbookViewId="0">
      <selection activeCell="B1" sqref="B1"/>
    </sheetView>
  </sheetViews>
  <sheetFormatPr defaultColWidth="9.140625" defaultRowHeight="15" customHeight="1"/>
  <cols>
    <col min="1" max="1" width="2.42578125" style="12" customWidth="1"/>
    <col min="2" max="3" width="9.140625" style="12" customWidth="1"/>
    <col min="4" max="4" width="29.85546875" style="12" customWidth="1"/>
    <col min="5" max="5" width="8" style="12" customWidth="1"/>
    <col min="6" max="26" width="9.140625" style="12" customWidth="1"/>
    <col min="27" max="27" width="9.140625" style="22" customWidth="1"/>
    <col min="28" max="29" width="9.140625" style="22"/>
    <col min="30" max="30" width="9.140625" style="12"/>
    <col min="31" max="44" width="9.140625" style="135"/>
    <col min="45" max="45" width="9.140625" style="135" customWidth="1"/>
    <col min="46" max="187" width="9.140625" style="135"/>
    <col min="188" max="195" width="9.140625" style="12"/>
    <col min="196" max="16384" width="9.140625" style="59"/>
  </cols>
  <sheetData>
    <row r="1" spans="1:150" ht="46.5">
      <c r="B1" s="2" t="s">
        <v>130</v>
      </c>
      <c r="E1" s="3"/>
      <c r="F1" s="3"/>
      <c r="G1" s="3"/>
      <c r="H1" s="3"/>
      <c r="I1" s="3"/>
      <c r="J1" s="3"/>
      <c r="K1" s="3"/>
      <c r="L1" s="3"/>
      <c r="M1" s="4"/>
      <c r="N1" s="5"/>
    </row>
    <row r="2" spans="1:150" ht="26.25">
      <c r="B2" s="7" t="str">
        <f>"December Quarter "&amp;Calculator!E2</f>
        <v>December Quarter 2024</v>
      </c>
      <c r="C2" s="19"/>
      <c r="E2" s="8"/>
      <c r="F2" s="8"/>
      <c r="G2" s="8"/>
      <c r="H2" s="8"/>
      <c r="I2" s="8"/>
      <c r="J2" s="8"/>
      <c r="K2" s="8"/>
      <c r="L2" s="8"/>
      <c r="M2" s="9"/>
      <c r="N2" s="10"/>
    </row>
    <row r="5" spans="1:150" ht="15" customHeight="1">
      <c r="Y5" s="22"/>
      <c r="Z5" s="22"/>
      <c r="AB5" s="62"/>
      <c r="AC5" s="62"/>
      <c r="AD5" s="84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J5" s="136" t="s">
        <v>2</v>
      </c>
      <c r="BK5" s="113"/>
      <c r="BL5" s="113" t="s">
        <v>11</v>
      </c>
      <c r="BM5" s="113" t="s">
        <v>58</v>
      </c>
      <c r="BN5" s="113" t="s">
        <v>57</v>
      </c>
      <c r="BO5" s="113" t="s">
        <v>56</v>
      </c>
      <c r="BP5" s="113" t="s">
        <v>59</v>
      </c>
      <c r="BQ5" s="113" t="s">
        <v>60</v>
      </c>
      <c r="BR5" s="113" t="s">
        <v>61</v>
      </c>
      <c r="BS5" s="135" t="s">
        <v>71</v>
      </c>
      <c r="BT5" s="136" t="s">
        <v>5</v>
      </c>
      <c r="BU5" s="113"/>
      <c r="BV5" s="113" t="s">
        <v>11</v>
      </c>
      <c r="BW5" s="113" t="s">
        <v>58</v>
      </c>
      <c r="BX5" s="113" t="s">
        <v>57</v>
      </c>
      <c r="BY5" s="113" t="s">
        <v>56</v>
      </c>
      <c r="BZ5" s="113" t="s">
        <v>59</v>
      </c>
      <c r="CA5" s="113" t="s">
        <v>60</v>
      </c>
      <c r="CB5" s="113" t="s">
        <v>61</v>
      </c>
      <c r="CC5" s="135" t="s">
        <v>71</v>
      </c>
      <c r="CD5" s="136" t="s">
        <v>4</v>
      </c>
      <c r="CE5" s="113"/>
      <c r="CF5" s="113" t="s">
        <v>11</v>
      </c>
      <c r="CG5" s="113" t="s">
        <v>58</v>
      </c>
      <c r="CH5" s="113" t="s">
        <v>57</v>
      </c>
      <c r="CI5" s="113" t="s">
        <v>56</v>
      </c>
      <c r="CJ5" s="113" t="s">
        <v>59</v>
      </c>
      <c r="CK5" s="113" t="s">
        <v>60</v>
      </c>
      <c r="CL5" s="113" t="s">
        <v>61</v>
      </c>
      <c r="CM5" s="135" t="s">
        <v>71</v>
      </c>
      <c r="CN5" s="136" t="s">
        <v>3</v>
      </c>
      <c r="CO5" s="113"/>
      <c r="CP5" s="113" t="s">
        <v>11</v>
      </c>
      <c r="CQ5" s="113" t="s">
        <v>58</v>
      </c>
      <c r="CR5" s="113" t="s">
        <v>57</v>
      </c>
      <c r="CS5" s="113" t="s">
        <v>56</v>
      </c>
      <c r="CT5" s="113" t="s">
        <v>59</v>
      </c>
      <c r="CU5" s="113" t="s">
        <v>60</v>
      </c>
      <c r="CV5" s="113" t="s">
        <v>61</v>
      </c>
      <c r="CW5" s="135" t="s">
        <v>71</v>
      </c>
      <c r="CX5" s="136" t="s">
        <v>7</v>
      </c>
      <c r="CY5" s="113"/>
      <c r="CZ5" s="113" t="s">
        <v>11</v>
      </c>
      <c r="DA5" s="113" t="s">
        <v>58</v>
      </c>
      <c r="DB5" s="113" t="s">
        <v>57</v>
      </c>
      <c r="DC5" s="113" t="s">
        <v>56</v>
      </c>
      <c r="DD5" s="113" t="s">
        <v>59</v>
      </c>
      <c r="DE5" s="113" t="s">
        <v>60</v>
      </c>
      <c r="DF5" s="113" t="s">
        <v>61</v>
      </c>
      <c r="DG5" s="135" t="s">
        <v>71</v>
      </c>
      <c r="DH5" s="136" t="s">
        <v>6</v>
      </c>
      <c r="DI5" s="113"/>
      <c r="DJ5" s="113" t="s">
        <v>11</v>
      </c>
      <c r="DK5" s="113" t="s">
        <v>58</v>
      </c>
      <c r="DL5" s="113" t="s">
        <v>57</v>
      </c>
      <c r="DM5" s="113" t="s">
        <v>56</v>
      </c>
      <c r="DN5" s="113" t="s">
        <v>59</v>
      </c>
      <c r="DO5" s="113" t="s">
        <v>60</v>
      </c>
      <c r="DP5" s="113" t="s">
        <v>61</v>
      </c>
      <c r="DQ5" s="135" t="s">
        <v>71</v>
      </c>
      <c r="DR5" s="136" t="s">
        <v>9</v>
      </c>
      <c r="DS5" s="113"/>
      <c r="DT5" s="113" t="s">
        <v>11</v>
      </c>
      <c r="DU5" s="113" t="s">
        <v>58</v>
      </c>
      <c r="DV5" s="113" t="s">
        <v>57</v>
      </c>
      <c r="DW5" s="113" t="s">
        <v>56</v>
      </c>
      <c r="DX5" s="113" t="s">
        <v>59</v>
      </c>
      <c r="DY5" s="113" t="s">
        <v>60</v>
      </c>
      <c r="DZ5" s="113" t="s">
        <v>61</v>
      </c>
      <c r="EA5" s="135" t="s">
        <v>71</v>
      </c>
      <c r="EB5" s="136" t="s">
        <v>8</v>
      </c>
      <c r="EC5" s="113"/>
      <c r="ED5" s="113" t="s">
        <v>11</v>
      </c>
      <c r="EE5" s="113" t="s">
        <v>58</v>
      </c>
      <c r="EF5" s="113" t="s">
        <v>57</v>
      </c>
      <c r="EG5" s="113" t="s">
        <v>56</v>
      </c>
      <c r="EH5" s="113" t="s">
        <v>59</v>
      </c>
      <c r="EI5" s="113" t="s">
        <v>60</v>
      </c>
      <c r="EJ5" s="113" t="s">
        <v>61</v>
      </c>
      <c r="EK5" s="135" t="s">
        <v>71</v>
      </c>
      <c r="EL5" s="136" t="s">
        <v>64</v>
      </c>
      <c r="EM5" s="113"/>
      <c r="EN5" s="113" t="s">
        <v>11</v>
      </c>
      <c r="EO5" s="113" t="s">
        <v>58</v>
      </c>
      <c r="EP5" s="113" t="s">
        <v>57</v>
      </c>
      <c r="EQ5" s="113" t="s">
        <v>56</v>
      </c>
      <c r="ER5" s="113" t="s">
        <v>59</v>
      </c>
      <c r="ES5" s="113" t="s">
        <v>60</v>
      </c>
      <c r="ET5" s="113" t="s">
        <v>61</v>
      </c>
    </row>
    <row r="6" spans="1:150" ht="15" customHeight="1">
      <c r="Y6" s="22"/>
      <c r="Z6" s="22"/>
      <c r="AB6" s="62"/>
      <c r="AC6" s="62"/>
      <c r="AD6" s="84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J6" s="113" t="str">
        <f>$AT$7&amp;"-"&amp;BK6</f>
        <v>NSW-40878</v>
      </c>
      <c r="BK6" s="137">
        <v>40878</v>
      </c>
      <c r="BL6" s="113">
        <f>VLOOKUP($BJ6,Database!$A$1:$J$12756,10,(FALSE))</f>
        <v>105</v>
      </c>
      <c r="BM6" s="113">
        <f>VLOOKUP($BJ6,Database!$A$1:$J$12756,4,(FALSE))</f>
        <v>18.186361492329464</v>
      </c>
      <c r="BN6" s="113">
        <f>VLOOKUP($BJ6,Database!$A$1:$J$12756,5,(FALSE))</f>
        <v>8.5086000000000013</v>
      </c>
      <c r="BO6" s="113">
        <f>VLOOKUP($BJ6,Database!$A$1:$J$12756,6,(FALSE))</f>
        <v>-15.205885986388445</v>
      </c>
      <c r="BP6" s="113">
        <f>VLOOKUP($BJ6,Database!$A$1:$J$12756,7,(FALSE))</f>
        <v>-10.81554210372633</v>
      </c>
      <c r="BQ6" s="113">
        <f>VLOOKUP($BJ6,Database!$A$1:$J$12756,8,(FALSE))</f>
        <v>-41.537999999999997</v>
      </c>
      <c r="BR6" s="113">
        <f>VLOOKUP($BJ6,Database!$A$1:$J$12756,9,(FALSE))</f>
        <v>-20.906400000000001</v>
      </c>
      <c r="BT6" s="113" t="str">
        <f>$AT$8&amp;"-"&amp;BU6</f>
        <v>QLD-40878</v>
      </c>
      <c r="BU6" s="137">
        <v>40878</v>
      </c>
      <c r="BV6" s="113">
        <f>VLOOKUP($BT6,Database!$A$1:$J$12756,10,(FALSE))</f>
        <v>113</v>
      </c>
      <c r="BW6" s="113">
        <f>VLOOKUP($BT6,Database!$A$1:$J$12756,4,(FALSE))</f>
        <v>18.209138720032787</v>
      </c>
      <c r="BX6" s="113">
        <f>VLOOKUP($BT6,Database!$A$1:$J$12756,5,(FALSE))</f>
        <v>14.738400000000002</v>
      </c>
      <c r="BY6" s="113">
        <f>VLOOKUP($BT6,Database!$A$1:$J$12756,6,(FALSE))</f>
        <v>-7.3855098695444283</v>
      </c>
      <c r="BZ6" s="113">
        <f>VLOOKUP($BT6,Database!$A$1:$J$12756,7,(FALSE))</f>
        <v>0.70222320879721234</v>
      </c>
      <c r="CA6" s="113">
        <f>VLOOKUP($BT6,Database!$A$1:$J$12756,8,(FALSE))</f>
        <v>-37.087499999999999</v>
      </c>
      <c r="CB6" s="113">
        <f>VLOOKUP($BT6,Database!$A$1:$J$12756,9,(FALSE))</f>
        <v>-8.7668999999999997</v>
      </c>
      <c r="CD6" s="113" t="str">
        <f>$AT$9&amp;"-"&amp;CE6</f>
        <v>VIC-40878</v>
      </c>
      <c r="CE6" s="137">
        <v>40878</v>
      </c>
      <c r="CF6" s="113">
        <f>VLOOKUP($CD6,Database!$A$1:$J$12756,10,(FALSE))</f>
        <v>97</v>
      </c>
      <c r="CG6" s="113">
        <f>VLOOKUP($CD6,Database!$A$1:$J$12756,4,(FALSE))</f>
        <v>10.848601578109212</v>
      </c>
      <c r="CH6" s="113">
        <f>VLOOKUP($CD6,Database!$A$1:$J$12756,5,(FALSE))</f>
        <v>6.8880000000000008</v>
      </c>
      <c r="CI6" s="113">
        <f>VLOOKUP($CD6,Database!$A$1:$J$12756,6,(FALSE))</f>
        <v>-17.613935495685212</v>
      </c>
      <c r="CJ6" s="113">
        <f>VLOOKUP($CD6,Database!$A$1:$J$12756,7,(FALSE))</f>
        <v>-20.163239146002901</v>
      </c>
      <c r="CK6" s="113">
        <f>VLOOKUP($CD6,Database!$A$1:$J$12756,8,(FALSE))</f>
        <v>-45.183999999999997</v>
      </c>
      <c r="CL6" s="113">
        <f>VLOOKUP($CD6,Database!$A$1:$J$12756,9,(FALSE))</f>
        <v>-21.056000000000004</v>
      </c>
      <c r="CN6" s="113" t="str">
        <f>$AT$10&amp;"-"&amp;CO6</f>
        <v>ACT-40878</v>
      </c>
      <c r="CO6" s="137">
        <v>40878</v>
      </c>
      <c r="CP6" s="113">
        <f>VLOOKUP($CN6,Database!$A$1:$J$12756,10,(FALSE))</f>
        <v>94</v>
      </c>
      <c r="CQ6" s="113">
        <f>VLOOKUP($CN6,Database!$A$1:$J$12756,4,(FALSE))</f>
        <v>11.326530612244897</v>
      </c>
      <c r="CR6" s="113">
        <f>VLOOKUP($CN6,Database!$A$1:$J$12756,5,(FALSE))</f>
        <v>15.174999999999997</v>
      </c>
      <c r="CS6" s="113">
        <f>VLOOKUP($CN6,Database!$A$1:$J$12756,6,(FALSE))</f>
        <v>-27.224489795918362</v>
      </c>
      <c r="CT6" s="113">
        <f>VLOOKUP($CN6,Database!$A$1:$J$12756,7,(FALSE))</f>
        <v>-23.780612244897963</v>
      </c>
      <c r="CU6" s="113">
        <f>VLOOKUP($CN6,Database!$A$1:$J$12756,8,(FALSE))</f>
        <v>-58.059400000000004</v>
      </c>
      <c r="CV6" s="113">
        <f>VLOOKUP($CN6,Database!$A$1:$J$12756,9,(FALSE))</f>
        <v>-18.8</v>
      </c>
      <c r="CX6" s="113" t="str">
        <f>$AT$11&amp;"-"&amp;CY6</f>
        <v>WA-40878</v>
      </c>
      <c r="CY6" s="137">
        <v>40878</v>
      </c>
      <c r="CZ6" s="113">
        <f>VLOOKUP($CX6,Database!$A$1:$J$12756,10,(FALSE))</f>
        <v>127</v>
      </c>
      <c r="DA6" s="113">
        <f>VLOOKUP($CX6,Database!$A$1:$J$12756,4,(FALSE))</f>
        <v>24.146532598977934</v>
      </c>
      <c r="DB6" s="113">
        <f>VLOOKUP($CX6,Database!$A$1:$J$12756,5,(FALSE))</f>
        <v>23.281500000000001</v>
      </c>
      <c r="DC6" s="113">
        <f>VLOOKUP($CX6,Database!$A$1:$J$12756,6,(FALSE))</f>
        <v>-12.207370779571969</v>
      </c>
      <c r="DD6" s="113">
        <f>VLOOKUP($CX6,Database!$A$1:$J$12756,7,(FALSE))</f>
        <v>16.247061290714225</v>
      </c>
      <c r="DE6" s="113">
        <f>VLOOKUP($CX6,Database!$A$1:$J$12756,8,(FALSE))</f>
        <v>-35.86</v>
      </c>
      <c r="DF6" s="113">
        <f>VLOOKUP($CX6,Database!$A$1:$J$12756,9,(FALSE))</f>
        <v>-8.9397000000000002</v>
      </c>
      <c r="DH6" s="113" t="str">
        <f>$AT$12&amp;"-"&amp;DI6</f>
        <v>SA-40878</v>
      </c>
      <c r="DI6" s="137">
        <v>40878</v>
      </c>
      <c r="DJ6" s="113">
        <f>VLOOKUP($DH6,Database!$A$1:$J$12756,10,(FALSE))</f>
        <v>105</v>
      </c>
      <c r="DK6" s="113">
        <f>VLOOKUP($DH6,Database!$A$1:$J$12756,4,(FALSE))</f>
        <v>12.977255651936343</v>
      </c>
      <c r="DL6" s="113">
        <f>VLOOKUP($DH6,Database!$A$1:$J$12756,5,(FALSE))</f>
        <v>12.360999999999999</v>
      </c>
      <c r="DM6" s="113">
        <f>VLOOKUP($DH6,Database!$A$1:$J$12756,6,(FALSE))</f>
        <v>-12.430844887644286</v>
      </c>
      <c r="DN6" s="113">
        <f>VLOOKUP($DH6,Database!$A$1:$J$12756,7,(FALSE))</f>
        <v>-6.6783537857918036</v>
      </c>
      <c r="DO6" s="113">
        <f>VLOOKUP($DH6,Database!$A$1:$J$12756,8,(FALSE))</f>
        <v>-43.804799999999993</v>
      </c>
      <c r="DP6" s="113">
        <f>VLOOKUP($DH6,Database!$A$1:$J$12756,9,(FALSE))</f>
        <v>-10.371600000000001</v>
      </c>
      <c r="DR6" s="113" t="str">
        <f>$AT$13&amp;"-"&amp;DS6</f>
        <v>TAS-40878</v>
      </c>
      <c r="DS6" s="137">
        <v>40878</v>
      </c>
      <c r="DT6" s="113">
        <f>VLOOKUP($DR6,Database!$A$1:$J$12756,10,(FALSE))</f>
        <v>85</v>
      </c>
      <c r="DU6" s="113">
        <f>VLOOKUP($DR6,Database!$A$1:$J$12756,4,(FALSE))</f>
        <v>5.1806997308727407</v>
      </c>
      <c r="DV6" s="113">
        <f>VLOOKUP($DR6,Database!$A$1:$J$12756,5,(FALSE))</f>
        <v>-6.35</v>
      </c>
      <c r="DW6" s="113">
        <f>VLOOKUP($DR6,Database!$A$1:$J$12756,6,(FALSE))</f>
        <v>-19.848135332564397</v>
      </c>
      <c r="DX6" s="113">
        <f>VLOOKUP($DR6,Database!$A$1:$J$12756,7,(FALSE))</f>
        <v>-27.556708958093044</v>
      </c>
      <c r="DY6" s="113">
        <f>VLOOKUP($DR6,Database!$A$1:$J$12756,8,(FALSE))</f>
        <v>-32.947600000000001</v>
      </c>
      <c r="DZ6" s="113">
        <f>VLOOKUP($DR6,Database!$A$1:$J$12756,9,(FALSE))</f>
        <v>-17.0185</v>
      </c>
      <c r="EB6" s="113" t="str">
        <f>$AT$14&amp;"-"&amp;EC6</f>
        <v>NT-40878</v>
      </c>
      <c r="EC6" s="137">
        <v>40878</v>
      </c>
      <c r="ED6" s="113">
        <f>VLOOKUP($EB6,Database!$A$1:$J$12756,10,(FALSE))</f>
        <v>145</v>
      </c>
      <c r="EE6" s="113">
        <f>VLOOKUP($EB6,Database!$A$1:$J$12756,4,(FALSE))</f>
        <v>55.478662053056517</v>
      </c>
      <c r="EF6" s="113">
        <f>VLOOKUP($EB6,Database!$A$1:$J$12756,5,(FALSE))</f>
        <v>36.814299999999996</v>
      </c>
      <c r="EG6" s="113">
        <f>VLOOKUP($EB6,Database!$A$1:$J$12756,6,(FALSE))</f>
        <v>0</v>
      </c>
      <c r="EH6" s="113">
        <f>VLOOKUP($EB6,Database!$A$1:$J$12756,7,(FALSE))</f>
        <v>36.601307189542482</v>
      </c>
      <c r="EI6" s="113">
        <f>VLOOKUP($EB6,Database!$A$1:$J$12756,8,(FALSE))</f>
        <v>-49.734999999999999</v>
      </c>
      <c r="EJ6" s="113">
        <f>VLOOKUP($EB6,Database!$A$1:$J$12756,9,(FALSE))</f>
        <v>-13.373599999999998</v>
      </c>
      <c r="EL6" s="113" t="str">
        <f>$AT$15&amp;"-"&amp;EM6</f>
        <v>AUS-40878</v>
      </c>
      <c r="EM6" s="137">
        <v>40878</v>
      </c>
      <c r="EN6" s="113">
        <f>VLOOKUP($EL6,Database!$A$1:$J$12756,10,(FALSE))</f>
        <v>107</v>
      </c>
      <c r="EO6" s="113">
        <f>VLOOKUP($EL6,Database!$A$1:$J$12756,4,(FALSE))</f>
        <v>16.313573316129983</v>
      </c>
      <c r="EP6" s="113">
        <f>VLOOKUP($EL6,Database!$A$1:$J$12756,5,(FALSE))</f>
        <v>11.327400000000001</v>
      </c>
      <c r="EQ6" s="113">
        <f>VLOOKUP($EL6,Database!$A$1:$J$12756,6,(FALSE))</f>
        <v>-13.82729403281053</v>
      </c>
      <c r="ER6" s="113">
        <f>VLOOKUP($EL6,Database!$A$1:$J$12756,7,(FALSE))</f>
        <v>-7.5104628069375607</v>
      </c>
      <c r="ES6" s="113">
        <f>VLOOKUP($EL6,Database!$A$1:$J$12756,8,(FALSE))</f>
        <v>-41.716499999999996</v>
      </c>
      <c r="ET6" s="113">
        <f>VLOOKUP($EL6,Database!$A$1:$J$12756,9,(FALSE))</f>
        <v>-15.463500000000003</v>
      </c>
    </row>
    <row r="7" spans="1:150">
      <c r="A7" s="154" t="s">
        <v>65</v>
      </c>
      <c r="B7" s="155"/>
      <c r="C7" s="155"/>
      <c r="D7" s="155"/>
      <c r="Y7" s="22"/>
      <c r="Z7" s="22"/>
      <c r="AB7" s="62"/>
      <c r="AC7" s="62"/>
      <c r="AD7" s="84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 t="b">
        <v>1</v>
      </c>
      <c r="AT7" s="138" t="s">
        <v>2</v>
      </c>
      <c r="AU7" s="135" t="b">
        <v>1</v>
      </c>
      <c r="AV7" s="113" t="s">
        <v>22</v>
      </c>
      <c r="AW7" s="113" t="s">
        <v>23</v>
      </c>
      <c r="AX7" s="113"/>
      <c r="AY7" s="113"/>
      <c r="AZ7" s="113" t="s">
        <v>11</v>
      </c>
      <c r="BA7" s="113" t="s">
        <v>11</v>
      </c>
      <c r="BB7" s="113"/>
      <c r="BC7" s="113"/>
      <c r="BD7" s="113"/>
      <c r="BJ7" s="113" t="str">
        <f t="shared" ref="BJ7:BJ34" si="0">$AT$7&amp;"-"&amp;BK7</f>
        <v>NSW-40969</v>
      </c>
      <c r="BK7" s="137">
        <v>40969</v>
      </c>
      <c r="BL7" s="113">
        <f>VLOOKUP($BJ7,Database!$A$1:$J$12756,10,(FALSE))</f>
        <v>113</v>
      </c>
      <c r="BM7" s="113">
        <f>VLOOKUP($BJ7,Database!$A$1:$J$12756,4,(FALSE))</f>
        <v>34.023376515958269</v>
      </c>
      <c r="BN7" s="113">
        <f>VLOOKUP($BJ7,Database!$A$1:$J$12756,5,(FALSE))</f>
        <v>6.2505000000000024</v>
      </c>
      <c r="BO7" s="113">
        <f>VLOOKUP($BJ7,Database!$A$1:$J$12756,6,(FALSE))</f>
        <v>-3.5925497048210824</v>
      </c>
      <c r="BP7" s="113">
        <f>VLOOKUP($BJ7,Database!$A$1:$J$12756,7,(FALSE))</f>
        <v>-6.246982339016756</v>
      </c>
      <c r="BQ7" s="113">
        <f>VLOOKUP($BJ7,Database!$A$1:$J$12756,8,(FALSE))</f>
        <v>-15.806299999999998</v>
      </c>
      <c r="BR7" s="113">
        <f>VLOOKUP($BJ7,Database!$A$1:$J$12756,9,(FALSE))</f>
        <v>-7.1335999999999986</v>
      </c>
      <c r="BT7" s="113" t="str">
        <f t="shared" ref="BT7:BT42" si="1">$AT$8&amp;"-"&amp;BU7</f>
        <v>QLD-40969</v>
      </c>
      <c r="BU7" s="137">
        <v>40969</v>
      </c>
      <c r="BV7" s="113">
        <f>VLOOKUP($BT7,Database!$A$1:$J$12756,10,(FALSE))</f>
        <v>127</v>
      </c>
      <c r="BW7" s="113">
        <f>VLOOKUP($BT7,Database!$A$1:$J$12756,4,(FALSE))</f>
        <v>37.248883928571431</v>
      </c>
      <c r="BX7" s="113">
        <f>VLOOKUP($BT7,Database!$A$1:$J$12756,5,(FALSE))</f>
        <v>11.554299999999998</v>
      </c>
      <c r="BY7" s="113">
        <f>VLOOKUP($BT7,Database!$A$1:$J$12756,6,(FALSE))</f>
        <v>2.1868024553571437</v>
      </c>
      <c r="BZ7" s="113">
        <f>VLOOKUP($BT7,Database!$A$1:$J$12756,7,(FALSE))</f>
        <v>24.67332197061927</v>
      </c>
      <c r="CA7" s="113">
        <f>VLOOKUP($BT7,Database!$A$1:$J$12756,8,(FALSE))</f>
        <v>-11.940000000000001</v>
      </c>
      <c r="CB7" s="113">
        <f>VLOOKUP($BT7,Database!$A$1:$J$12756,9,(FALSE))</f>
        <v>-0.64639999999999953</v>
      </c>
      <c r="CD7" s="113" t="str">
        <f t="shared" ref="CD7:CD42" si="2">$AT$9&amp;"-"&amp;CE7</f>
        <v>VIC-40969</v>
      </c>
      <c r="CE7" s="137">
        <v>40969</v>
      </c>
      <c r="CF7" s="113">
        <f>VLOOKUP($CD7,Database!$A$1:$J$12756,10,(FALSE))</f>
        <v>96</v>
      </c>
      <c r="CG7" s="113">
        <f>VLOOKUP($CD7,Database!$A$1:$J$12756,4,(FALSE))</f>
        <v>19.792463507645408</v>
      </c>
      <c r="CH7" s="113">
        <f>VLOOKUP($CD7,Database!$A$1:$J$12756,5,(FALSE))</f>
        <v>4.3989999999999991</v>
      </c>
      <c r="CI7" s="113">
        <f>VLOOKUP($CD7,Database!$A$1:$J$12756,6,(FALSE))</f>
        <v>-15.105972148363849</v>
      </c>
      <c r="CJ7" s="113">
        <f>VLOOKUP($CD7,Database!$A$1:$J$12756,7,(FALSE))</f>
        <v>-33.652618319444485</v>
      </c>
      <c r="CK7" s="113">
        <f>VLOOKUP($CD7,Database!$A$1:$J$12756,8,(FALSE))</f>
        <v>-15.703499999999996</v>
      </c>
      <c r="CL7" s="113">
        <f>VLOOKUP($CD7,Database!$A$1:$J$12756,9,(FALSE))</f>
        <v>-7.7400000000000011</v>
      </c>
      <c r="CN7" s="113" t="str">
        <f t="shared" ref="CN7:CN42" si="3">$AT$10&amp;"-"&amp;CO7</f>
        <v>ACT-40969</v>
      </c>
      <c r="CO7" s="137">
        <v>40969</v>
      </c>
      <c r="CP7" s="113">
        <f>VLOOKUP($CN7,Database!$A$1:$J$12756,10,(FALSE))</f>
        <v>101</v>
      </c>
      <c r="CQ7" s="113">
        <f>VLOOKUP($CN7,Database!$A$1:$J$12756,4,(FALSE))</f>
        <v>15.982514855542659</v>
      </c>
      <c r="CR7" s="113">
        <f>VLOOKUP($CN7,Database!$A$1:$J$12756,5,(FALSE))</f>
        <v>8.2424999999999979</v>
      </c>
      <c r="CS7" s="113">
        <f>VLOOKUP($CN7,Database!$A$1:$J$12756,6,(FALSE))</f>
        <v>-6.9940577829383246</v>
      </c>
      <c r="CT7" s="113">
        <f>VLOOKUP($CN7,Database!$A$1:$J$12756,7,(FALSE))</f>
        <v>-16.9319035585001</v>
      </c>
      <c r="CU7" s="113">
        <f>VLOOKUP($CN7,Database!$A$1:$J$12756,8,(FALSE))</f>
        <v>-15.177599999999998</v>
      </c>
      <c r="CV7" s="113">
        <f>VLOOKUP($CN7,Database!$A$1:$J$12756,9,(FALSE))</f>
        <v>-5.4929000000000006</v>
      </c>
      <c r="CX7" s="113" t="str">
        <f t="shared" ref="CX7:CX42" si="4">$AT$11&amp;"-"&amp;CY7</f>
        <v>WA-40969</v>
      </c>
      <c r="CY7" s="137">
        <v>40969</v>
      </c>
      <c r="CZ7" s="113">
        <f>VLOOKUP($CX7,Database!$A$1:$J$12756,10,(FALSE))</f>
        <v>144</v>
      </c>
      <c r="DA7" s="113">
        <f>VLOOKUP($CX7,Database!$A$1:$J$12756,4,(FALSE))</f>
        <v>57.287767355147459</v>
      </c>
      <c r="DB7" s="113">
        <f>VLOOKUP($CX7,Database!$A$1:$J$12756,5,(FALSE))</f>
        <v>20.859000000000002</v>
      </c>
      <c r="DC7" s="113">
        <f>VLOOKUP($CX7,Database!$A$1:$J$12756,6,(FALSE))</f>
        <v>1.5986259743691367</v>
      </c>
      <c r="DD7" s="113">
        <f>VLOOKUP($CX7,Database!$A$1:$J$12756,7,(FALSE))</f>
        <v>35.62130177514792</v>
      </c>
      <c r="DE7" s="113">
        <f>VLOOKUP($CX7,Database!$A$1:$J$12756,8,(FALSE))</f>
        <v>-9.0160000000000018</v>
      </c>
      <c r="DF7" s="113">
        <f>VLOOKUP($CX7,Database!$A$1:$J$12756,9,(FALSE))</f>
        <v>-0.58650000000000058</v>
      </c>
      <c r="DH7" s="113" t="str">
        <f t="shared" ref="DH7:DH42" si="5">$AT$12&amp;"-"&amp;DI7</f>
        <v>SA-40969</v>
      </c>
      <c r="DI7" s="137">
        <v>40969</v>
      </c>
      <c r="DJ7" s="113">
        <f>VLOOKUP($DH7,Database!$A$1:$J$12756,10,(FALSE))</f>
        <v>112</v>
      </c>
      <c r="DK7" s="113">
        <f>VLOOKUP($DH7,Database!$A$1:$J$12756,4,(FALSE))</f>
        <v>21.07095527953101</v>
      </c>
      <c r="DL7" s="113">
        <f>VLOOKUP($DH7,Database!$A$1:$J$12756,5,(FALSE))</f>
        <v>8.3825000000000003</v>
      </c>
      <c r="DM7" s="113">
        <f>VLOOKUP($DH7,Database!$A$1:$J$12756,6,(FALSE))</f>
        <v>-1.6509063138743534</v>
      </c>
      <c r="DN7" s="113">
        <f>VLOOKUP($DH7,Database!$A$1:$J$12756,7,(FALSE))</f>
        <v>-0.60770975056689469</v>
      </c>
      <c r="DO7" s="113">
        <f>VLOOKUP($DH7,Database!$A$1:$J$12756,8,(FALSE))</f>
        <v>-9.3058000000000014</v>
      </c>
      <c r="DP7" s="113">
        <f>VLOOKUP($DH7,Database!$A$1:$J$12756,9,(FALSE))</f>
        <v>-3.7412000000000005</v>
      </c>
      <c r="DR7" s="113" t="str">
        <f t="shared" ref="DR7:DR42" si="6">$AT$13&amp;"-"&amp;DS7</f>
        <v>TAS-40969</v>
      </c>
      <c r="DS7" s="137">
        <v>40969</v>
      </c>
      <c r="DT7" s="113">
        <f>VLOOKUP($DR7,Database!$A$1:$J$12756,10,(FALSE))</f>
        <v>73</v>
      </c>
      <c r="DU7" s="113">
        <f>VLOOKUP($DR7,Database!$A$1:$J$12756,4,(FALSE))</f>
        <v>0.98684210526315264</v>
      </c>
      <c r="DV7" s="113">
        <f>VLOOKUP($DR7,Database!$A$1:$J$12756,5,(FALSE))</f>
        <v>-10.618299999999998</v>
      </c>
      <c r="DW7" s="113">
        <f>VLOOKUP($DR7,Database!$A$1:$J$12756,6,(FALSE))</f>
        <v>-18.611495844875346</v>
      </c>
      <c r="DX7" s="113">
        <f>VLOOKUP($DR7,Database!$A$1:$J$12756,7,(FALSE))</f>
        <v>-66.39542936288089</v>
      </c>
      <c r="DY7" s="113">
        <f>VLOOKUP($DR7,Database!$A$1:$J$12756,8,(FALSE))</f>
        <v>-7.4385000000000012</v>
      </c>
      <c r="DZ7" s="113">
        <f>VLOOKUP($DR7,Database!$A$1:$J$12756,9,(FALSE))</f>
        <v>-12.174999999999999</v>
      </c>
      <c r="EB7" s="113" t="str">
        <f t="shared" ref="EB7:EB42" si="7">$AT$14&amp;"-"&amp;EC7</f>
        <v>NT-40969</v>
      </c>
      <c r="EC7" s="137">
        <v>40969</v>
      </c>
      <c r="ED7" s="113">
        <f>VLOOKUP($EB7,Database!$A$1:$J$12756,10,(FALSE))</f>
        <v>159</v>
      </c>
      <c r="EE7" s="113">
        <f>VLOOKUP($EB7,Database!$A$1:$J$12756,4,(FALSE))</f>
        <v>66.540642722117198</v>
      </c>
      <c r="EF7" s="113">
        <f>VLOOKUP($EB7,Database!$A$1:$J$12756,5,(FALSE))</f>
        <v>31.7898</v>
      </c>
      <c r="EG7" s="113">
        <f>VLOOKUP($EB7,Database!$A$1:$J$12756,6,(FALSE))</f>
        <v>6.2381852551984895</v>
      </c>
      <c r="EH7" s="113">
        <f>VLOOKUP($EB7,Database!$A$1:$J$12756,7,(FALSE))</f>
        <v>81.859410430839006</v>
      </c>
      <c r="EI7" s="113">
        <f>VLOOKUP($EB7,Database!$A$1:$J$12756,8,(FALSE))</f>
        <v>-10.5966</v>
      </c>
      <c r="EJ7" s="113">
        <f>VLOOKUP($EB7,Database!$A$1:$J$12756,9,(FALSE))</f>
        <v>-2.1032000000000006</v>
      </c>
      <c r="EL7" s="113" t="str">
        <f t="shared" ref="EL7:EL42" si="8">$AT$15&amp;"-"&amp;EM7</f>
        <v>AUS-40969</v>
      </c>
      <c r="EM7" s="137">
        <v>40969</v>
      </c>
      <c r="EN7" s="113">
        <f>VLOOKUP($EL7,Database!$A$1:$J$12756,10,(FALSE))</f>
        <v>113</v>
      </c>
      <c r="EO7" s="113">
        <f>VLOOKUP($EL7,Database!$A$1:$J$12756,4,(FALSE))</f>
        <v>30.383130259960961</v>
      </c>
      <c r="EP7" s="113">
        <f>VLOOKUP($EL7,Database!$A$1:$J$12756,5,(FALSE))</f>
        <v>8.4331000000000014</v>
      </c>
      <c r="EQ7" s="113">
        <f>VLOOKUP($EL7,Database!$A$1:$J$12756,6,(FALSE))</f>
        <v>-4.8977060146681621</v>
      </c>
      <c r="ER7" s="113">
        <f>VLOOKUP($EL7,Database!$A$1:$J$12756,7,(FALSE))</f>
        <v>-3.5974687705456923</v>
      </c>
      <c r="ES7" s="113">
        <f>VLOOKUP($EL7,Database!$A$1:$J$12756,8,(FALSE))</f>
        <v>-13.384800000000002</v>
      </c>
      <c r="ET7" s="113">
        <f>VLOOKUP($EL7,Database!$A$1:$J$12756,9,(FALSE))</f>
        <v>-4.8929000000000009</v>
      </c>
    </row>
    <row r="8" spans="1:150">
      <c r="A8" s="155"/>
      <c r="B8" s="155"/>
      <c r="C8" s="155"/>
      <c r="D8" s="155"/>
      <c r="Y8" s="22"/>
      <c r="Z8" s="22"/>
      <c r="AB8" s="62"/>
      <c r="AC8" s="62"/>
      <c r="AD8" s="84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38" t="s">
        <v>5</v>
      </c>
      <c r="AU8" s="135" t="b">
        <v>1</v>
      </c>
      <c r="AV8" s="113"/>
      <c r="AW8" s="113" t="s">
        <v>22</v>
      </c>
      <c r="AX8" s="113"/>
      <c r="AY8" s="113"/>
      <c r="AZ8" s="113"/>
      <c r="BA8" s="113" t="s">
        <v>12</v>
      </c>
      <c r="BB8" s="113"/>
      <c r="BC8" s="113"/>
      <c r="BD8" s="113"/>
      <c r="BJ8" s="113" t="str">
        <f t="shared" si="0"/>
        <v>NSW-41061</v>
      </c>
      <c r="BK8" s="137">
        <v>41061</v>
      </c>
      <c r="BL8" s="113">
        <f>VLOOKUP($BJ8,Database!$A$1:$J$12756,10,(FALSE))</f>
        <v>105.60572746798186</v>
      </c>
      <c r="BM8" s="113">
        <f>VLOOKUP($BJ8,Database!$A$1:$J$12756,4,(FALSE))</f>
        <v>26.836975673898753</v>
      </c>
      <c r="BN8" s="113">
        <f>VLOOKUP($BJ8,Database!$A$1:$J$12756,5,(FALSE))</f>
        <v>2.3773833004602252</v>
      </c>
      <c r="BO8" s="113">
        <f>VLOOKUP($BJ8,Database!$A$1:$J$12756,6,(FALSE))</f>
        <v>-7.1607626561472726</v>
      </c>
      <c r="BP8" s="113">
        <f>VLOOKUP($BJ8,Database!$A$1:$J$12756,7,(FALSE))</f>
        <v>-12.545543793157655</v>
      </c>
      <c r="BQ8" s="113">
        <f>VLOOKUP($BJ8,Database!$A$1:$J$12756,8,(FALSE))</f>
        <v>-53.385088757396446</v>
      </c>
      <c r="BR8" s="113">
        <f>VLOOKUP($BJ8,Database!$A$1:$J$12756,9,(FALSE))</f>
        <v>-7.349375410913872</v>
      </c>
      <c r="BT8" s="113" t="str">
        <f t="shared" si="1"/>
        <v>QLD-41061</v>
      </c>
      <c r="BU8" s="137">
        <v>41061</v>
      </c>
      <c r="BV8" s="113">
        <f>VLOOKUP($BT8,Database!$A$1:$J$12756,10,(FALSE))</f>
        <v>113.21870669203486</v>
      </c>
      <c r="BW8" s="113">
        <f>VLOOKUP($BT8,Database!$A$1:$J$12756,4,(FALSE))</f>
        <v>27.564755822124727</v>
      </c>
      <c r="BX8" s="113">
        <f>VLOOKUP($BT8,Database!$A$1:$J$12756,5,(FALSE))</f>
        <v>2.9071079060577056</v>
      </c>
      <c r="BY8" s="113">
        <f>VLOOKUP($BT8,Database!$A$1:$J$12756,6,(FALSE))</f>
        <v>-5.6477397372167362</v>
      </c>
      <c r="BZ8" s="113">
        <f>VLOOKUP($BT8,Database!$A$1:$J$12756,7,(FALSE))</f>
        <v>7.1092151336130032</v>
      </c>
      <c r="CA8" s="113">
        <f>VLOOKUP($BT8,Database!$A$1:$J$12756,8,(FALSE))</f>
        <v>-44.341758267404138</v>
      </c>
      <c r="CB8" s="113">
        <f>VLOOKUP($BT8,Database!$A$1:$J$12756,9,(FALSE))</f>
        <v>-2.9055520548904292</v>
      </c>
      <c r="CD8" s="113" t="str">
        <f t="shared" si="2"/>
        <v>VIC-41061</v>
      </c>
      <c r="CE8" s="137">
        <v>41061</v>
      </c>
      <c r="CF8" s="113">
        <f>VLOOKUP($CD8,Database!$A$1:$J$12756,10,(FALSE))</f>
        <v>92.622040061434461</v>
      </c>
      <c r="CG8" s="113">
        <f>VLOOKUP($CD8,Database!$A$1:$J$12756,4,(FALSE))</f>
        <v>14.582952867104842</v>
      </c>
      <c r="CH8" s="113">
        <f>VLOOKUP($CD8,Database!$A$1:$J$12756,5,(FALSE))</f>
        <v>1.7569117785252135</v>
      </c>
      <c r="CI8" s="113">
        <f>VLOOKUP($CD8,Database!$A$1:$J$12756,6,(FALSE))</f>
        <v>-14.161677018303154</v>
      </c>
      <c r="CJ8" s="113">
        <f>VLOOKUP($CD8,Database!$A$1:$J$12756,7,(FALSE))</f>
        <v>-29.380906405047384</v>
      </c>
      <c r="CK8" s="113">
        <f>VLOOKUP($CD8,Database!$A$1:$J$12756,8,(FALSE))</f>
        <v>-49.186969526649769</v>
      </c>
      <c r="CL8" s="113">
        <f>VLOOKUP($CD8,Database!$A$1:$J$12756,9,(FALSE))</f>
        <v>-12.204765594387245</v>
      </c>
      <c r="CN8" s="113" t="str">
        <f t="shared" si="3"/>
        <v>ACT-41061</v>
      </c>
      <c r="CO8" s="137">
        <v>41061</v>
      </c>
      <c r="CP8" s="113">
        <f>VLOOKUP($CN8,Database!$A$1:$J$12756,10,(FALSE))</f>
        <v>84.869315673289179</v>
      </c>
      <c r="CQ8" s="113">
        <f>VLOOKUP($CN8,Database!$A$1:$J$12756,4,(FALSE))</f>
        <v>0.50436384369106446</v>
      </c>
      <c r="CR8" s="113">
        <f>VLOOKUP($CN8,Database!$A$1:$J$12756,5,(FALSE))</f>
        <v>1.3683610367966315</v>
      </c>
      <c r="CS8" s="113">
        <f>VLOOKUP($CN8,Database!$A$1:$J$12756,6,(FALSE))</f>
        <v>-14.538836015964211</v>
      </c>
      <c r="CT8" s="113">
        <f>VLOOKUP($CN8,Database!$A$1:$J$12756,7,(FALSE))</f>
        <v>-31.47111111111111</v>
      </c>
      <c r="CU8" s="113">
        <f>VLOOKUP($CN8,Database!$A$1:$J$12756,8,(FALSE))</f>
        <v>-50.054822156922945</v>
      </c>
      <c r="CV8" s="113">
        <f>VLOOKUP($CN8,Database!$A$1:$J$12756,9,(FALSE))</f>
        <v>-8.8373316959782464</v>
      </c>
      <c r="CX8" s="113" t="str">
        <f t="shared" si="4"/>
        <v>WA-41061</v>
      </c>
      <c r="CY8" s="137">
        <v>41061</v>
      </c>
      <c r="CZ8" s="113">
        <f>VLOOKUP($CX8,Database!$A$1:$J$12756,10,(FALSE))</f>
        <v>135.60559006211179</v>
      </c>
      <c r="DA8" s="113">
        <f>VLOOKUP($CX8,Database!$A$1:$J$12756,4,(FALSE))</f>
        <v>44.936537942209021</v>
      </c>
      <c r="DB8" s="113">
        <f>VLOOKUP($CX8,Database!$A$1:$J$12756,5,(FALSE))</f>
        <v>12.777284826974268</v>
      </c>
      <c r="DC8" s="113">
        <f>VLOOKUP($CX8,Database!$A$1:$J$12756,6,(FALSE))</f>
        <v>-3.2251842135720068</v>
      </c>
      <c r="DD8" s="113">
        <f>VLOOKUP($CX8,Database!$A$1:$J$12756,7,(FALSE))</f>
        <v>29.787623934261802</v>
      </c>
      <c r="DE8" s="113">
        <f>VLOOKUP($CX8,Database!$A$1:$J$12756,8,(FALSE))</f>
        <v>-40.76520967555264</v>
      </c>
      <c r="DF8" s="113">
        <f>VLOOKUP($CX8,Database!$A$1:$J$12756,9,(FALSE))</f>
        <v>-2.9927471933953171</v>
      </c>
      <c r="DH8" s="113" t="str">
        <f t="shared" si="5"/>
        <v>SA-41061</v>
      </c>
      <c r="DI8" s="137">
        <v>41061</v>
      </c>
      <c r="DJ8" s="113">
        <f>VLOOKUP($DH8,Database!$A$1:$J$12756,10,(FALSE))</f>
        <v>97.948001430743091</v>
      </c>
      <c r="DK8" s="113">
        <f>VLOOKUP($DH8,Database!$A$1:$J$12756,4,(FALSE))</f>
        <v>15.66393734425062</v>
      </c>
      <c r="DL8" s="113">
        <f>VLOOKUP($DH8,Database!$A$1:$J$12756,5,(FALSE))</f>
        <v>2.1426664293342825</v>
      </c>
      <c r="DM8" s="113">
        <f>VLOOKUP($DH8,Database!$A$1:$J$12756,6,(FALSE))</f>
        <v>-12.175151299394802</v>
      </c>
      <c r="DN8" s="113">
        <f>VLOOKUP($DH8,Database!$A$1:$J$12756,7,(FALSE))</f>
        <v>-15.594887805754592</v>
      </c>
      <c r="DO8" s="113">
        <f>VLOOKUP($DH8,Database!$A$1:$J$12756,8,(FALSE))</f>
        <v>-46.0817906728373</v>
      </c>
      <c r="DP8" s="113">
        <f>VLOOKUP($DH8,Database!$A$1:$J$12756,9,(FALSE))</f>
        <v>-6.5347988608045551</v>
      </c>
      <c r="DR8" s="113" t="str">
        <f t="shared" si="6"/>
        <v>TAS-41061</v>
      </c>
      <c r="DS8" s="137">
        <v>41061</v>
      </c>
      <c r="DT8" s="113">
        <f>VLOOKUP($DR8,Database!$A$1:$J$12756,10,(FALSE))</f>
        <v>86.415317139001345</v>
      </c>
      <c r="DU8" s="113">
        <f>VLOOKUP($DR8,Database!$A$1:$J$12756,4,(FALSE))</f>
        <v>13.346482577251811</v>
      </c>
      <c r="DV8" s="113">
        <f>VLOOKUP($DR8,Database!$A$1:$J$12756,5,(FALSE))</f>
        <v>-2.8763971071663388</v>
      </c>
      <c r="DW8" s="113">
        <f>VLOOKUP($DR8,Database!$A$1:$J$12756,6,(FALSE))</f>
        <v>-9.2044707429322798</v>
      </c>
      <c r="DX8" s="113">
        <f>VLOOKUP($DR8,Database!$A$1:$J$12756,7,(FALSE))</f>
        <v>-43.62880886426592</v>
      </c>
      <c r="DY8" s="113">
        <f>VLOOKUP($DR8,Database!$A$1:$J$12756,8,(FALSE))</f>
        <v>-42.488494411571331</v>
      </c>
      <c r="DZ8" s="113">
        <f>VLOOKUP($DR8,Database!$A$1:$J$12756,9,(FALSE))</f>
        <v>-2.2353714661406965</v>
      </c>
      <c r="EB8" s="113" t="str">
        <f t="shared" si="7"/>
        <v>NT-41061</v>
      </c>
      <c r="EC8" s="137">
        <v>41061</v>
      </c>
      <c r="ED8" s="113">
        <f>VLOOKUP($EB8,Database!$A$1:$J$12756,10,(FALSE))</f>
        <v>151.2069209039548</v>
      </c>
      <c r="EE8" s="113">
        <f>VLOOKUP($EB8,Database!$A$1:$J$12756,4,(FALSE))</f>
        <v>60.3611111111111</v>
      </c>
      <c r="EF8" s="113">
        <f>VLOOKUP($EB8,Database!$A$1:$J$12756,5,(FALSE))</f>
        <v>21.333333333333336</v>
      </c>
      <c r="EG8" s="113">
        <f>VLOOKUP($EB8,Database!$A$1:$J$12756,6,(FALSE))</f>
        <v>1.4444444444444453</v>
      </c>
      <c r="EH8" s="113">
        <f>VLOOKUP($EB8,Database!$A$1:$J$12756,7,(FALSE))</f>
        <v>60.672220626256824</v>
      </c>
      <c r="EI8" s="113">
        <f>VLOOKUP($EB8,Database!$A$1:$J$12756,8,(FALSE))</f>
        <v>-25.69444444444445</v>
      </c>
      <c r="EJ8" s="113">
        <f>VLOOKUP($EB8,Database!$A$1:$J$12756,9,(FALSE))</f>
        <v>-1.2222222222222232</v>
      </c>
      <c r="EL8" s="113" t="str">
        <f t="shared" si="8"/>
        <v>AUS-41061</v>
      </c>
      <c r="EM8" s="137">
        <v>41061</v>
      </c>
      <c r="EN8" s="113">
        <f>VLOOKUP($EL8,Database!$A$1:$J$12756,10,(FALSE))</f>
        <v>105.97437723490795</v>
      </c>
      <c r="EO8" s="113">
        <f>VLOOKUP($EL8,Database!$A$1:$J$12756,4,(FALSE))</f>
        <v>24.136970215645491</v>
      </c>
      <c r="EP8" s="113">
        <f>VLOOKUP($EL8,Database!$A$1:$J$12756,5,(FALSE))</f>
        <v>3.5952591825971005</v>
      </c>
      <c r="EQ8" s="113">
        <f>VLOOKUP($EL8,Database!$A$1:$J$12756,6,(FALSE))</f>
        <v>-8.5305157778463307</v>
      </c>
      <c r="ER8" s="113">
        <f>VLOOKUP($EL8,Database!$A$1:$J$12756,7,(FALSE))</f>
        <v>-9.0768348073126912</v>
      </c>
      <c r="ES8" s="113">
        <f>VLOOKUP($EL8,Database!$A$1:$J$12756,8,(FALSE))</f>
        <v>-47.753485456119584</v>
      </c>
      <c r="ET8" s="113">
        <f>VLOOKUP($EL8,Database!$A$1:$J$12756,9,(FALSE))</f>
        <v>-6.7325179870433578</v>
      </c>
    </row>
    <row r="9" spans="1:150">
      <c r="A9" s="155"/>
      <c r="B9" s="155"/>
      <c r="C9" s="155"/>
      <c r="D9" s="155"/>
      <c r="Y9" s="22"/>
      <c r="Z9" s="22"/>
      <c r="AB9" s="62"/>
      <c r="AC9" s="62"/>
      <c r="AD9" s="84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38" t="s">
        <v>4</v>
      </c>
      <c r="AU9" s="135" t="b">
        <v>1</v>
      </c>
      <c r="AV9" s="113"/>
      <c r="AW9" s="113" t="s">
        <v>40</v>
      </c>
      <c r="AX9" s="113"/>
      <c r="AY9" s="113"/>
      <c r="AZ9" s="113"/>
      <c r="BA9" s="113" t="s">
        <v>18</v>
      </c>
      <c r="BB9" s="113"/>
      <c r="BC9" s="113"/>
      <c r="BD9" s="113"/>
      <c r="BJ9" s="113" t="str">
        <f t="shared" si="0"/>
        <v>NSW-41153</v>
      </c>
      <c r="BK9" s="137">
        <v>41153</v>
      </c>
      <c r="BL9" s="113">
        <f>VLOOKUP($BJ9,Database!$A$1:$J$12756,10,(FALSE))</f>
        <v>107.41002266970899</v>
      </c>
      <c r="BM9" s="113">
        <f>VLOOKUP($BJ9,Database!$A$1:$J$12756,4,(FALSE))</f>
        <v>33.946741153650628</v>
      </c>
      <c r="BN9" s="113">
        <f>VLOOKUP($BJ9,Database!$A$1:$J$12756,5,(FALSE))</f>
        <v>2.2385264503051538</v>
      </c>
      <c r="BO9" s="113">
        <f>VLOOKUP($BJ9,Database!$A$1:$J$12756,6,(FALSE))</f>
        <v>-11.630594174053757</v>
      </c>
      <c r="BP9" s="113">
        <f>VLOOKUP($BJ9,Database!$A$1:$J$12756,7,(FALSE))</f>
        <v>-6.4556950538730797</v>
      </c>
      <c r="BQ9" s="113">
        <f>VLOOKUP($BJ9,Database!$A$1:$J$12756,8,(FALSE))</f>
        <v>-36.438236107744991</v>
      </c>
      <c r="BR9" s="113">
        <f>VLOOKUP($BJ9,Database!$A$1:$J$12756,9,(FALSE))</f>
        <v>-1.3271870147186871</v>
      </c>
      <c r="BT9" s="113" t="str">
        <f t="shared" si="1"/>
        <v>QLD-41153</v>
      </c>
      <c r="BU9" s="137">
        <v>41153</v>
      </c>
      <c r="BV9" s="113">
        <f>VLOOKUP($BT9,Database!$A$1:$J$12756,10,(FALSE))</f>
        <v>96.158036128188954</v>
      </c>
      <c r="BW9" s="113">
        <f>VLOOKUP($BT9,Database!$A$1:$J$12756,4,(FALSE))</f>
        <v>17.159323329467256</v>
      </c>
      <c r="BX9" s="113">
        <f>VLOOKUP($BT9,Database!$A$1:$J$12756,5,(FALSE))</f>
        <v>-5.025268244505031</v>
      </c>
      <c r="BY9" s="113">
        <f>VLOOKUP($BT9,Database!$A$1:$J$12756,6,(FALSE))</f>
        <v>-14.02004431166502</v>
      </c>
      <c r="BZ9" s="113">
        <f>VLOOKUP($BT9,Database!$A$1:$J$12756,7,(FALSE))</f>
        <v>-11.428222581728274</v>
      </c>
      <c r="CA9" s="113">
        <f>VLOOKUP($BT9,Database!$A$1:$J$12756,8,(FALSE))</f>
        <v>-38.066406952125618</v>
      </c>
      <c r="CB9" s="113">
        <f>VLOOKUP($BT9,Database!$A$1:$J$12756,9,(FALSE))</f>
        <v>-1.345621526917161</v>
      </c>
      <c r="CD9" s="113" t="str">
        <f t="shared" si="2"/>
        <v>VIC-41153</v>
      </c>
      <c r="CE9" s="137">
        <v>41153</v>
      </c>
      <c r="CF9" s="113">
        <f>VLOOKUP($CD9,Database!$A$1:$J$12756,10,(FALSE))</f>
        <v>96.656079862015517</v>
      </c>
      <c r="CG9" s="113">
        <f>VLOOKUP($CD9,Database!$A$1:$J$12756,4,(FALSE))</f>
        <v>17.875653392591097</v>
      </c>
      <c r="CH9" s="113">
        <f>VLOOKUP($CD9,Database!$A$1:$J$12756,5,(FALSE))</f>
        <v>3.8674844069594214</v>
      </c>
      <c r="CI9" s="113">
        <f>VLOOKUP($CD9,Database!$A$1:$J$12756,6,(FALSE))</f>
        <v>-14.128904573116838</v>
      </c>
      <c r="CJ9" s="113">
        <f>VLOOKUP($CD9,Database!$A$1:$J$12756,7,(FALSE))</f>
        <v>-20.660208636669484</v>
      </c>
      <c r="CK9" s="113">
        <f>VLOOKUP($CD9,Database!$A$1:$J$12756,8,(FALSE))</f>
        <v>-32.952292871392132</v>
      </c>
      <c r="CL9" s="113">
        <f>VLOOKUP($CD9,Database!$A$1:$J$12756,9,(FALSE))</f>
        <v>-3.2322416100603513</v>
      </c>
      <c r="CN9" s="113" t="str">
        <f t="shared" si="3"/>
        <v>ACT-41153</v>
      </c>
      <c r="CO9" s="137">
        <v>41153</v>
      </c>
      <c r="CP9" s="113">
        <f>VLOOKUP($CN9,Database!$A$1:$J$12756,10,(FALSE))</f>
        <v>92.11083478962226</v>
      </c>
      <c r="CQ9" s="113">
        <f>VLOOKUP($CN9,Database!$A$1:$J$12756,4,(FALSE))</f>
        <v>11.814627952821677</v>
      </c>
      <c r="CR9" s="113">
        <f>VLOOKUP($CN9,Database!$A$1:$J$12756,5,(FALSE))</f>
        <v>5.6500384242707762</v>
      </c>
      <c r="CS9" s="113">
        <f>VLOOKUP($CN9,Database!$A$1:$J$12756,6,(FALSE))</f>
        <v>-18.727655451234586</v>
      </c>
      <c r="CT9" s="113">
        <f>VLOOKUP($CN9,Database!$A$1:$J$12756,7,(FALSE))</f>
        <v>-19.804624121146567</v>
      </c>
      <c r="CU9" s="113">
        <f>VLOOKUP($CN9,Database!$A$1:$J$12756,8,(FALSE))</f>
        <v>-30.472117344381701</v>
      </c>
      <c r="CV9" s="113">
        <f>VLOOKUP($CN9,Database!$A$1:$J$12756,9,(FALSE))</f>
        <v>0</v>
      </c>
      <c r="CX9" s="113" t="str">
        <f t="shared" si="4"/>
        <v>WA-41153</v>
      </c>
      <c r="CY9" s="137">
        <v>41153</v>
      </c>
      <c r="CZ9" s="113">
        <f>VLOOKUP($CX9,Database!$A$1:$J$12756,10,(FALSE))</f>
        <v>119.59932648924345</v>
      </c>
      <c r="DA9" s="113">
        <f>VLOOKUP($CX9,Database!$A$1:$J$12756,4,(FALSE))</f>
        <v>37.85767165723896</v>
      </c>
      <c r="DB9" s="113">
        <f>VLOOKUP($CX9,Database!$A$1:$J$12756,5,(FALSE))</f>
        <v>11.290241430614756</v>
      </c>
      <c r="DC9" s="113">
        <f>VLOOKUP($CX9,Database!$A$1:$J$12756,6,(FALSE))</f>
        <v>-8.7781842750253354</v>
      </c>
      <c r="DD9" s="113">
        <f>VLOOKUP($CX9,Database!$A$1:$J$12756,7,(FALSE))</f>
        <v>-1.5004296384427274</v>
      </c>
      <c r="DE9" s="113">
        <f>VLOOKUP($CX9,Database!$A$1:$J$12756,8,(FALSE))</f>
        <v>-30.107310481639342</v>
      </c>
      <c r="DF9" s="113">
        <f>VLOOKUP($CX9,Database!$A$1:$J$12756,9,(FALSE))</f>
        <v>-0.81650842024308334</v>
      </c>
      <c r="DH9" s="113" t="str">
        <f t="shared" si="5"/>
        <v>SA-41153</v>
      </c>
      <c r="DI9" s="137">
        <v>41153</v>
      </c>
      <c r="DJ9" s="113">
        <f>VLOOKUP($DH9,Database!$A$1:$J$12756,10,(FALSE))</f>
        <v>92.304389312977094</v>
      </c>
      <c r="DK9" s="113">
        <f>VLOOKUP($DH9,Database!$A$1:$J$12756,4,(FALSE))</f>
        <v>18.467343893480255</v>
      </c>
      <c r="DL9" s="113">
        <f>VLOOKUP($DH9,Database!$A$1:$J$12756,5,(FALSE))</f>
        <v>0.96418732782369176</v>
      </c>
      <c r="DM9" s="113">
        <f>VLOOKUP($DH9,Database!$A$1:$J$12756,6,(FALSE))</f>
        <v>-19.793101469237833</v>
      </c>
      <c r="DN9" s="113">
        <f>VLOOKUP($DH9,Database!$A$1:$J$12756,7,(FALSE))</f>
        <v>-28.741040731892078</v>
      </c>
      <c r="DO9" s="113">
        <f>VLOOKUP($DH9,Database!$A$1:$J$12756,8,(FALSE))</f>
        <v>-37.081037649219461</v>
      </c>
      <c r="DP9" s="113">
        <f>VLOOKUP($DH9,Database!$A$1:$J$12756,9,(FALSE))</f>
        <v>-2.6443411386593203</v>
      </c>
      <c r="DR9" s="113" t="str">
        <f t="shared" si="6"/>
        <v>TAS-41153</v>
      </c>
      <c r="DS9" s="137">
        <v>41153</v>
      </c>
      <c r="DT9" s="113">
        <f>VLOOKUP($DR9,Database!$A$1:$J$12756,10,(FALSE))</f>
        <v>87.256944444444443</v>
      </c>
      <c r="DU9" s="113">
        <f>VLOOKUP($DR9,Database!$A$1:$J$12756,4,(FALSE))</f>
        <v>2.0833333333333344</v>
      </c>
      <c r="DV9" s="113">
        <f>VLOOKUP($DR9,Database!$A$1:$J$12756,5,(FALSE))</f>
        <v>-4.6875</v>
      </c>
      <c r="DW9" s="113">
        <f>VLOOKUP($DR9,Database!$A$1:$J$12756,6,(FALSE))</f>
        <v>-12.44212962962963</v>
      </c>
      <c r="DX9" s="113">
        <f>VLOOKUP($DR9,Database!$A$1:$J$12756,7,(FALSE))</f>
        <v>-33.333333333333329</v>
      </c>
      <c r="DY9" s="113">
        <f>VLOOKUP($DR9,Database!$A$1:$J$12756,8,(FALSE))</f>
        <v>-20.52469135802469</v>
      </c>
      <c r="DZ9" s="113">
        <f>VLOOKUP($DR9,Database!$A$1:$J$12756,9,(FALSE))</f>
        <v>1.0030864197530869</v>
      </c>
      <c r="EB9" s="113" t="str">
        <f t="shared" si="7"/>
        <v>NT-41153</v>
      </c>
      <c r="EC9" s="137">
        <v>41153</v>
      </c>
      <c r="ED9" s="113">
        <f>VLOOKUP($EB9,Database!$A$1:$J$12756,10,(FALSE))</f>
        <v>130.4591836734694</v>
      </c>
      <c r="EE9" s="113">
        <f>VLOOKUP($EB9,Database!$A$1:$J$12756,4,(FALSE))</f>
        <v>31.153685964181587</v>
      </c>
      <c r="EF9" s="113">
        <f>VLOOKUP($EB9,Database!$A$1:$J$12756,5,(FALSE))</f>
        <v>5.2061640982923789</v>
      </c>
      <c r="EG9" s="113">
        <f>VLOOKUP($EB9,Database!$A$1:$J$12756,6,(FALSE))</f>
        <v>-7.4968763015410236</v>
      </c>
      <c r="EH9" s="113">
        <f>VLOOKUP($EB9,Database!$A$1:$J$12756,7,(FALSE))</f>
        <v>42.274052478134109</v>
      </c>
      <c r="EI9" s="113">
        <f>VLOOKUP($EB9,Database!$A$1:$J$12756,8,(FALSE))</f>
        <v>-16.326530612244895</v>
      </c>
      <c r="EJ9" s="113">
        <f>VLOOKUP($EB9,Database!$A$1:$J$12756,9,(FALSE))</f>
        <v>3.1236984589754271</v>
      </c>
      <c r="EL9" s="113" t="str">
        <f t="shared" si="8"/>
        <v>AUS-41153</v>
      </c>
      <c r="EM9" s="137">
        <v>41153</v>
      </c>
      <c r="EN9" s="113">
        <f>VLOOKUP($EL9,Database!$A$1:$J$12756,10,(FALSE))</f>
        <v>102.03241567070762</v>
      </c>
      <c r="EO9" s="113">
        <f>VLOOKUP($EL9,Database!$A$1:$J$12756,4,(FALSE))</f>
        <v>24.519307695516687</v>
      </c>
      <c r="EP9" s="113">
        <f>VLOOKUP($EL9,Database!$A$1:$J$12756,5,(FALSE))</f>
        <v>2.0747085280087787</v>
      </c>
      <c r="EQ9" s="113">
        <f>VLOOKUP($EL9,Database!$A$1:$J$12756,6,(FALSE))</f>
        <v>-13.271295851395202</v>
      </c>
      <c r="ER9" s="113">
        <f>VLOOKUP($EL9,Database!$A$1:$J$12756,7,(FALSE))</f>
        <v>-12.123934693095855</v>
      </c>
      <c r="ES9" s="113">
        <f>VLOOKUP($EL9,Database!$A$1:$J$12756,8,(FALSE))</f>
        <v>-34.37660208753114</v>
      </c>
      <c r="ET9" s="113">
        <f>VLOOKUP($EL9,Database!$A$1:$J$12756,9,(FALSE))</f>
        <v>-1.5992781483008742</v>
      </c>
    </row>
    <row r="10" spans="1:150">
      <c r="Y10" s="22"/>
      <c r="Z10" s="22"/>
      <c r="AB10" s="62"/>
      <c r="AC10" s="62"/>
      <c r="AD10" s="84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38" t="s">
        <v>3</v>
      </c>
      <c r="AU10" s="135" t="b">
        <v>1</v>
      </c>
      <c r="AV10" s="113"/>
      <c r="AW10" s="113" t="s">
        <v>41</v>
      </c>
      <c r="AX10" s="113"/>
      <c r="AY10" s="113"/>
      <c r="AZ10" s="113"/>
      <c r="BA10" s="113" t="s">
        <v>43</v>
      </c>
      <c r="BB10" s="113"/>
      <c r="BC10" s="113"/>
      <c r="BD10" s="113"/>
      <c r="BJ10" s="113" t="str">
        <f t="shared" si="0"/>
        <v>NSW-41244</v>
      </c>
      <c r="BK10" s="137">
        <v>41244</v>
      </c>
      <c r="BL10" s="113">
        <f>VLOOKUP($BJ10,Database!$A$1:$J$12756,10,(FALSE))</f>
        <v>111.52531421664489</v>
      </c>
      <c r="BM10" s="113">
        <f>VLOOKUP($BJ10,Database!$A$1:$J$12756,4,(FALSE))</f>
        <v>31.637740814514455</v>
      </c>
      <c r="BN10" s="113">
        <f>VLOOKUP($BJ10,Database!$A$1:$J$12756,5,(FALSE))</f>
        <v>3.1368438366399092</v>
      </c>
      <c r="BO10" s="113">
        <f>VLOOKUP($BJ10,Database!$A$1:$J$12756,6,(FALSE))</f>
        <v>-9.1579559219357431</v>
      </c>
      <c r="BP10" s="113">
        <f>VLOOKUP($BJ10,Database!$A$1:$J$12756,7,(FALSE))</f>
        <v>-4.6663207409784793</v>
      </c>
      <c r="BQ10" s="113">
        <f>VLOOKUP($BJ10,Database!$A$1:$J$12756,8,(FALSE))</f>
        <v>-46.646334238906952</v>
      </c>
      <c r="BR10" s="113">
        <f>VLOOKUP($BJ10,Database!$A$1:$J$12756,9,(FALSE))</f>
        <v>1.9670787514514037</v>
      </c>
      <c r="BT10" s="113" t="str">
        <f t="shared" si="1"/>
        <v>QLD-41244</v>
      </c>
      <c r="BU10" s="137">
        <v>41244</v>
      </c>
      <c r="BV10" s="113">
        <f>VLOOKUP($BT10,Database!$A$1:$J$12756,10,(FALSE))</f>
        <v>104.09017020462804</v>
      </c>
      <c r="BW10" s="113">
        <f>VLOOKUP($BT10,Database!$A$1:$J$12756,4,(FALSE))</f>
        <v>19.029153249338638</v>
      </c>
      <c r="BX10" s="113">
        <f>VLOOKUP($BT10,Database!$A$1:$J$12756,5,(FALSE))</f>
        <v>-1.8378900406148817</v>
      </c>
      <c r="BY10" s="113">
        <f>VLOOKUP($BT10,Database!$A$1:$J$12756,6,(FALSE))</f>
        <v>-12.731328559875104</v>
      </c>
      <c r="BZ10" s="113">
        <f>VLOOKUP($BT10,Database!$A$1:$J$12756,7,(FALSE))</f>
        <v>-6.442901234567902</v>
      </c>
      <c r="CA10" s="113">
        <f>VLOOKUP($BT10,Database!$A$1:$J$12756,8,(FALSE))</f>
        <v>-49.28916551378861</v>
      </c>
      <c r="CB10" s="113">
        <f>VLOOKUP($BT10,Database!$A$1:$J$12756,9,(FALSE))</f>
        <v>6.309970642343167E-2</v>
      </c>
      <c r="CD10" s="113" t="str">
        <f t="shared" si="2"/>
        <v>VIC-41244</v>
      </c>
      <c r="CE10" s="137">
        <v>41244</v>
      </c>
      <c r="CF10" s="113">
        <f>VLOOKUP($CD10,Database!$A$1:$J$12756,10,(FALSE))</f>
        <v>98.808941851519421</v>
      </c>
      <c r="CG10" s="113">
        <f>VLOOKUP($CD10,Database!$A$1:$J$12756,4,(FALSE))</f>
        <v>15.248835742747389</v>
      </c>
      <c r="CH10" s="113">
        <f>VLOOKUP($CD10,Database!$A$1:$J$12756,5,(FALSE))</f>
        <v>1.6151396213503186</v>
      </c>
      <c r="CI10" s="113">
        <f>VLOOKUP($CD10,Database!$A$1:$J$12756,6,(FALSE))</f>
        <v>-12.604415126093885</v>
      </c>
      <c r="CJ10" s="113">
        <f>VLOOKUP($CD10,Database!$A$1:$J$12756,7,(FALSE))</f>
        <v>-19.112579093491735</v>
      </c>
      <c r="CK10" s="113">
        <f>VLOOKUP($CD10,Database!$A$1:$J$12756,8,(FALSE))</f>
        <v>-45.929724815539082</v>
      </c>
      <c r="CL10" s="113">
        <f>VLOOKUP($CD10,Database!$A$1:$J$12756,9,(FALSE))</f>
        <v>-0.55303462832293149</v>
      </c>
      <c r="CN10" s="113" t="str">
        <f t="shared" si="3"/>
        <v>ACT-41244</v>
      </c>
      <c r="CO10" s="137">
        <v>41244</v>
      </c>
      <c r="CP10" s="113">
        <f>VLOOKUP($CN10,Database!$A$1:$J$12756,10,(FALSE))</f>
        <v>89.564386317907449</v>
      </c>
      <c r="CQ10" s="113">
        <f>VLOOKUP($CN10,Database!$A$1:$J$12756,4,(FALSE))</f>
        <v>9.5268795873834566</v>
      </c>
      <c r="CR10" s="113">
        <f>VLOOKUP($CN10,Database!$A$1:$J$12756,5,(FALSE))</f>
        <v>0</v>
      </c>
      <c r="CS10" s="113">
        <f>VLOOKUP($CN10,Database!$A$1:$J$12756,6,(FALSE))</f>
        <v>-19.51993652053164</v>
      </c>
      <c r="CT10" s="113">
        <f>VLOOKUP($CN10,Database!$A$1:$J$12756,7,(FALSE))</f>
        <v>-26.79081632653061</v>
      </c>
      <c r="CU10" s="113">
        <f>VLOOKUP($CN10,Database!$A$1:$J$12756,8,(FALSE))</f>
        <v>-47.768299940487999</v>
      </c>
      <c r="CV10" s="113">
        <f>VLOOKUP($CN10,Database!$A$1:$J$12756,9,(FALSE))</f>
        <v>-6.943066851815118</v>
      </c>
      <c r="CX10" s="113" t="str">
        <f t="shared" si="4"/>
        <v>WA-41244</v>
      </c>
      <c r="CY10" s="137">
        <v>41244</v>
      </c>
      <c r="CZ10" s="113">
        <f>VLOOKUP($CX10,Database!$A$1:$J$12756,10,(FALSE))</f>
        <v>130.57175070360449</v>
      </c>
      <c r="DA10" s="113">
        <f>VLOOKUP($CX10,Database!$A$1:$J$12756,4,(FALSE))</f>
        <v>49.159723393489621</v>
      </c>
      <c r="DB10" s="113">
        <f>VLOOKUP($CX10,Database!$A$1:$J$12756,5,(FALSE))</f>
        <v>10.540731995277451</v>
      </c>
      <c r="DC10" s="113">
        <f>VLOOKUP($CX10,Database!$A$1:$J$12756,6,(FALSE))</f>
        <v>-2.0758981278461794</v>
      </c>
      <c r="DD10" s="113">
        <f>VLOOKUP($CX10,Database!$A$1:$J$12756,7,(FALSE))</f>
        <v>11.396219212074527</v>
      </c>
      <c r="DE10" s="113">
        <f>VLOOKUP($CX10,Database!$A$1:$J$12756,8,(FALSE))</f>
        <v>-44.427728116039802</v>
      </c>
      <c r="DF10" s="113">
        <f>VLOOKUP($CX10,Database!$A$1:$J$12756,9,(FALSE))</f>
        <v>1.3600944510035424</v>
      </c>
      <c r="DH10" s="113" t="str">
        <f t="shared" si="5"/>
        <v>SA-41244</v>
      </c>
      <c r="DI10" s="137">
        <v>41244</v>
      </c>
      <c r="DJ10" s="113">
        <f>VLOOKUP($DH10,Database!$A$1:$J$12756,10,(FALSE))</f>
        <v>99.503771273852507</v>
      </c>
      <c r="DK10" s="113">
        <f>VLOOKUP($DH10,Database!$A$1:$J$12756,4,(FALSE))</f>
        <v>19.470663265306122</v>
      </c>
      <c r="DL10" s="113">
        <f>VLOOKUP($DH10,Database!$A$1:$J$12756,5,(FALSE))</f>
        <v>1.8061224489795924</v>
      </c>
      <c r="DM10" s="113">
        <f>VLOOKUP($DH10,Database!$A$1:$J$12756,6,(FALSE))</f>
        <v>-11.954081632653061</v>
      </c>
      <c r="DN10" s="113">
        <f>VLOOKUP($DH10,Database!$A$1:$J$12756,7,(FALSE))</f>
        <v>-22.837519060589866</v>
      </c>
      <c r="DO10" s="113">
        <f>VLOOKUP($DH10,Database!$A$1:$J$12756,8,(FALSE))</f>
        <v>-56.095663265306115</v>
      </c>
      <c r="DP10" s="113">
        <f>VLOOKUP($DH10,Database!$A$1:$J$12756,9,(FALSE))</f>
        <v>-4.2538265306122431</v>
      </c>
      <c r="DR10" s="113" t="str">
        <f t="shared" si="6"/>
        <v>TAS-41244</v>
      </c>
      <c r="DS10" s="137">
        <v>41244</v>
      </c>
      <c r="DT10" s="113">
        <f>VLOOKUP($DR10,Database!$A$1:$J$12756,10,(FALSE))</f>
        <v>82.866120218579226</v>
      </c>
      <c r="DU10" s="113">
        <f>VLOOKUP($DR10,Database!$A$1:$J$12756,4,(FALSE))</f>
        <v>-4.084923407686107</v>
      </c>
      <c r="DV10" s="113">
        <f>VLOOKUP($DR10,Database!$A$1:$J$12756,5,(FALSE))</f>
        <v>0.67186240257995122</v>
      </c>
      <c r="DW10" s="113">
        <f>VLOOKUP($DR10,Database!$A$1:$J$12756,6,(FALSE))</f>
        <v>-21.633969363074439</v>
      </c>
      <c r="DX10" s="113">
        <f>VLOOKUP($DR10,Database!$A$1:$J$12756,7,(FALSE))</f>
        <v>-46.444444444444443</v>
      </c>
      <c r="DY10" s="113">
        <f>VLOOKUP($DR10,Database!$A$1:$J$12756,8,(FALSE))</f>
        <v>-52.002149959688246</v>
      </c>
      <c r="DZ10" s="113">
        <f>VLOOKUP($DR10,Database!$A$1:$J$12756,9,(FALSE))</f>
        <v>-4.1924213920988995</v>
      </c>
      <c r="EB10" s="113" t="str">
        <f t="shared" si="7"/>
        <v>NT-41244</v>
      </c>
      <c r="EC10" s="137">
        <v>41244</v>
      </c>
      <c r="ED10" s="113">
        <f>VLOOKUP($EB10,Database!$A$1:$J$12756,10,(FALSE))</f>
        <v>130.67067530064753</v>
      </c>
      <c r="EE10" s="113">
        <f>VLOOKUP($EB10,Database!$A$1:$J$12756,4,(FALSE))</f>
        <v>47.080126754187418</v>
      </c>
      <c r="EF10" s="113">
        <f>VLOOKUP($EB10,Database!$A$1:$J$12756,5,(FALSE))</f>
        <v>7.0620190131281122</v>
      </c>
      <c r="EG10" s="113">
        <f>VLOOKUP($EB10,Database!$A$1:$J$12756,6,(FALSE))</f>
        <v>-22.317790855590765</v>
      </c>
      <c r="EH10" s="113">
        <f>VLOOKUP($EB10,Database!$A$1:$J$12756,7,(FALSE))</f>
        <v>24.810964083175804</v>
      </c>
      <c r="EI10" s="113">
        <f>VLOOKUP($EB10,Database!$A$1:$J$12756,8,(FALSE))</f>
        <v>-37.89044816659122</v>
      </c>
      <c r="EJ10" s="113">
        <f>VLOOKUP($EB10,Database!$A$1:$J$12756,9,(FALSE))</f>
        <v>-4.753282028066999</v>
      </c>
      <c r="EL10" s="113" t="str">
        <f t="shared" si="8"/>
        <v>AUS-41244</v>
      </c>
      <c r="EM10" s="137">
        <v>41244</v>
      </c>
      <c r="EN10" s="113">
        <f>VLOOKUP($EL10,Database!$A$1:$J$12756,10,(FALSE))</f>
        <v>107.1599607464666</v>
      </c>
      <c r="EO10" s="113">
        <f>VLOOKUP($EL10,Database!$A$1:$J$12756,4,(FALSE))</f>
        <v>24.572600481990619</v>
      </c>
      <c r="EP10" s="113">
        <f>VLOOKUP($EL10,Database!$A$1:$J$12756,5,(FALSE))</f>
        <v>2.5287760083412203</v>
      </c>
      <c r="EQ10" s="113">
        <f>VLOOKUP($EL10,Database!$A$1:$J$12756,6,(FALSE))</f>
        <v>-10.724151835635357</v>
      </c>
      <c r="ER10" s="113">
        <f>VLOOKUP($EL10,Database!$A$1:$J$12756,7,(FALSE))</f>
        <v>-9.1241921484308879</v>
      </c>
      <c r="ES10" s="113">
        <f>VLOOKUP($EL10,Database!$A$1:$J$12756,8,(FALSE))</f>
        <v>-47.556551448119023</v>
      </c>
      <c r="ET10" s="113">
        <f>VLOOKUP($EL10,Database!$A$1:$J$12756,9,(FALSE))</f>
        <v>-0.13994003459476473</v>
      </c>
    </row>
    <row r="11" spans="1:150">
      <c r="Y11" s="22"/>
      <c r="Z11" s="22"/>
      <c r="AB11" s="62"/>
      <c r="AC11" s="62"/>
      <c r="AD11" s="84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38" t="s">
        <v>7</v>
      </c>
      <c r="AU11" s="135" t="b">
        <v>1</v>
      </c>
      <c r="AV11" s="113"/>
      <c r="AW11" s="113" t="s">
        <v>20</v>
      </c>
      <c r="AX11" s="113"/>
      <c r="AY11" s="113"/>
      <c r="AZ11" s="113"/>
      <c r="BA11" s="113" t="s">
        <v>37</v>
      </c>
      <c r="BB11" s="113"/>
      <c r="BC11" s="113"/>
      <c r="BD11" s="113"/>
      <c r="BJ11" s="113" t="str">
        <f t="shared" si="0"/>
        <v>NSW-41334</v>
      </c>
      <c r="BK11" s="137">
        <v>41334</v>
      </c>
      <c r="BL11" s="113">
        <f>VLOOKUP($BJ11,Database!$A$1:$J$12756,10,(FALSE))</f>
        <v>130.8149474991057</v>
      </c>
      <c r="BM11" s="113">
        <f>VLOOKUP($BJ11,Database!$A$1:$J$12756,4,(FALSE))</f>
        <v>44.966222555826604</v>
      </c>
      <c r="BN11" s="113">
        <f>VLOOKUP($BJ11,Database!$A$1:$J$12756,5,(FALSE))</f>
        <v>10.53095223202185</v>
      </c>
      <c r="BO11" s="113">
        <f>VLOOKUP($BJ11,Database!$A$1:$J$12756,6,(FALSE))</f>
        <v>9.7172702821042112</v>
      </c>
      <c r="BP11" s="113">
        <f>VLOOKUP($BJ11,Database!$A$1:$J$12756,7,(FALSE))</f>
        <v>14.310799762152518</v>
      </c>
      <c r="BQ11" s="113">
        <f>VLOOKUP($BJ11,Database!$A$1:$J$12756,8,(FALSE))</f>
        <v>-8.2054950897604293</v>
      </c>
      <c r="BR11" s="113">
        <f>VLOOKUP($BJ11,Database!$A$1:$J$12756,9,(FALSE))</f>
        <v>11.437417902045414</v>
      </c>
      <c r="BT11" s="113" t="str">
        <f t="shared" si="1"/>
        <v>QLD-41334</v>
      </c>
      <c r="BU11" s="137">
        <v>41334</v>
      </c>
      <c r="BV11" s="113">
        <f>VLOOKUP($BT11,Database!$A$1:$J$12756,10,(FALSE))</f>
        <v>120.77135483980682</v>
      </c>
      <c r="BW11" s="113">
        <f>VLOOKUP($BT11,Database!$A$1:$J$12756,4,(FALSE))</f>
        <v>33.00734009674818</v>
      </c>
      <c r="BX11" s="113">
        <f>VLOOKUP($BT11,Database!$A$1:$J$12756,5,(FALSE))</f>
        <v>1.1039539102391815</v>
      </c>
      <c r="BY11" s="113">
        <f>VLOOKUP($BT11,Database!$A$1:$J$12756,6,(FALSE))</f>
        <v>3.9929622413329735</v>
      </c>
      <c r="BZ11" s="113">
        <f>VLOOKUP($BT11,Database!$A$1:$J$12756,7,(FALSE))</f>
        <v>9.5521771319364337</v>
      </c>
      <c r="CA11" s="113">
        <f>VLOOKUP($BT11,Database!$A$1:$J$12756,8,(FALSE))</f>
        <v>-9.7655200214995972</v>
      </c>
      <c r="CB11" s="113">
        <f>VLOOKUP($BT11,Database!$A$1:$J$12756,9,(FALSE))</f>
        <v>9.1872984412792249</v>
      </c>
      <c r="CD11" s="113" t="str">
        <f t="shared" si="2"/>
        <v>VIC-41334</v>
      </c>
      <c r="CE11" s="137">
        <v>41334</v>
      </c>
      <c r="CF11" s="113">
        <f>VLOOKUP($CD11,Database!$A$1:$J$12756,10,(FALSE))</f>
        <v>117</v>
      </c>
      <c r="CG11" s="113">
        <f>VLOOKUP($CD11,Database!$A$1:$J$12756,4,(FALSE))</f>
        <v>31.729440394167597</v>
      </c>
      <c r="CH11" s="113">
        <f>VLOOKUP($CD11,Database!$A$1:$J$12756,5,(FALSE))</f>
        <v>7.2541960423009142</v>
      </c>
      <c r="CI11" s="113">
        <f>VLOOKUP($CD11,Database!$A$1:$J$12756,6,(FALSE))</f>
        <v>2.9364785290818785</v>
      </c>
      <c r="CJ11" s="113">
        <f>VLOOKUP($CD11,Database!$A$1:$J$12756,7,(FALSE))</f>
        <v>-2.812054058591456</v>
      </c>
      <c r="CK11" s="113">
        <f>VLOOKUP($CD11,Database!$A$1:$J$12756,8,(FALSE))</f>
        <v>-7.5348501842653421</v>
      </c>
      <c r="CL11" s="113">
        <f>VLOOKUP($CD11,Database!$A$1:$J$12756,9,(FALSE))</f>
        <v>8.422127864124338</v>
      </c>
      <c r="CN11" s="113" t="str">
        <f t="shared" si="3"/>
        <v>ACT-41334</v>
      </c>
      <c r="CO11" s="137">
        <v>41334</v>
      </c>
      <c r="CP11" s="113">
        <f>VLOOKUP($CN11,Database!$A$1:$J$12756,10,(FALSE))</f>
        <v>96.384297520661164</v>
      </c>
      <c r="CQ11" s="113">
        <f>VLOOKUP($CN11,Database!$A$1:$J$12756,4,(FALSE))</f>
        <v>15.080937094460761</v>
      </c>
      <c r="CR11" s="113">
        <f>VLOOKUP($CN11,Database!$A$1:$J$12756,5,(FALSE))</f>
        <v>2.9506181271771039</v>
      </c>
      <c r="CS11" s="113">
        <f>VLOOKUP($CN11,Database!$A$1:$J$12756,6,(FALSE))</f>
        <v>-3.9956287138856621</v>
      </c>
      <c r="CT11" s="113">
        <f>VLOOKUP($CN11,Database!$A$1:$J$12756,7,(FALSE))</f>
        <v>-24.431391298408577</v>
      </c>
      <c r="CU11" s="113">
        <f>VLOOKUP($CN11,Database!$A$1:$J$12756,8,(FALSE))</f>
        <v>-5.4641076429205642</v>
      </c>
      <c r="CV11" s="113">
        <f>VLOOKUP($CN11,Database!$A$1:$J$12756,9,(FALSE))</f>
        <v>2.2129635953828291</v>
      </c>
      <c r="CX11" s="113" t="str">
        <f t="shared" si="4"/>
        <v>WA-41334</v>
      </c>
      <c r="CY11" s="137">
        <v>41334</v>
      </c>
      <c r="CZ11" s="113">
        <f>VLOOKUP($CX11,Database!$A$1:$J$12756,10,(FALSE))</f>
        <v>148.5495449949444</v>
      </c>
      <c r="DA11" s="113">
        <f>VLOOKUP($CX11,Database!$A$1:$J$12756,4,(FALSE))</f>
        <v>60.350346565847509</v>
      </c>
      <c r="DB11" s="113">
        <f>VLOOKUP($CX11,Database!$A$1:$J$12756,5,(FALSE))</f>
        <v>17.014912833438352</v>
      </c>
      <c r="DC11" s="113">
        <f>VLOOKUP($CX11,Database!$A$1:$J$12756,6,(FALSE))</f>
        <v>15.203528670447387</v>
      </c>
      <c r="DD11" s="113">
        <f>VLOOKUP($CX11,Database!$A$1:$J$12756,7,(FALSE))</f>
        <v>31.651399405083836</v>
      </c>
      <c r="DE11" s="113">
        <f>VLOOKUP($CX11,Database!$A$1:$J$12756,8,(FALSE))</f>
        <v>0.34530560806553268</v>
      </c>
      <c r="DF11" s="113">
        <f>VLOOKUP($CX11,Database!$A$1:$J$12756,9,(FALSE))</f>
        <v>15.055660575509346</v>
      </c>
      <c r="DH11" s="113" t="str">
        <f t="shared" si="5"/>
        <v>SA-41334</v>
      </c>
      <c r="DI11" s="137">
        <v>41334</v>
      </c>
      <c r="DJ11" s="113">
        <f>VLOOKUP($DH11,Database!$A$1:$J$12756,10,(FALSE))</f>
        <v>107.6326105087573</v>
      </c>
      <c r="DK11" s="113">
        <f>VLOOKUP($DH11,Database!$A$1:$J$12756,4,(FALSE))</f>
        <v>25.084710743801658</v>
      </c>
      <c r="DL11" s="113">
        <f>VLOOKUP($DH11,Database!$A$1:$J$12756,5,(FALSE))</f>
        <v>1.8409090909090899</v>
      </c>
      <c r="DM11" s="113">
        <f>VLOOKUP($DH11,Database!$A$1:$J$12756,6,(FALSE))</f>
        <v>0.22107438016528932</v>
      </c>
      <c r="DN11" s="113">
        <f>VLOOKUP($DH11,Database!$A$1:$J$12756,7,(FALSE))</f>
        <v>-13.780405689756753</v>
      </c>
      <c r="DO11" s="113">
        <f>VLOOKUP($DH11,Database!$A$1:$J$12756,8,(FALSE))</f>
        <v>-8.617768595041321</v>
      </c>
      <c r="DP11" s="113">
        <f>VLOOKUP($DH11,Database!$A$1:$J$12756,9,(FALSE))</f>
        <v>6.0847107438016534</v>
      </c>
      <c r="DR11" s="113" t="str">
        <f t="shared" si="6"/>
        <v>TAS-41334</v>
      </c>
      <c r="DS11" s="137">
        <v>41334</v>
      </c>
      <c r="DT11" s="113">
        <f>VLOOKUP($DR11,Database!$A$1:$J$12756,10,(FALSE))</f>
        <v>96.008771929824562</v>
      </c>
      <c r="DU11" s="113">
        <f>VLOOKUP($DR11,Database!$A$1:$J$12756,4,(FALSE))</f>
        <v>18.928901200369346</v>
      </c>
      <c r="DV11" s="113">
        <f>VLOOKUP($DR11,Database!$A$1:$J$12756,5,(FALSE))</f>
        <v>-4.9245921822099099</v>
      </c>
      <c r="DW11" s="113">
        <f>VLOOKUP($DR11,Database!$A$1:$J$12756,6,(FALSE))</f>
        <v>-4.4629116651277316</v>
      </c>
      <c r="DX11" s="113">
        <f>VLOOKUP($DR11,Database!$A$1:$J$12756,7,(FALSE))</f>
        <v>-25.207756232686979</v>
      </c>
      <c r="DY11" s="113">
        <f>VLOOKUP($DR11,Database!$A$1:$J$12756,8,(FALSE))</f>
        <v>-11.203447214527545</v>
      </c>
      <c r="DZ11" s="113">
        <f>VLOOKUP($DR11,Database!$A$1:$J$12756,9,(FALSE))</f>
        <v>7.7870113881194216</v>
      </c>
      <c r="EB11" s="113" t="str">
        <f t="shared" si="7"/>
        <v>NT-41334</v>
      </c>
      <c r="EC11" s="137">
        <v>41334</v>
      </c>
      <c r="ED11" s="113">
        <f>VLOOKUP($EB11,Database!$A$1:$J$12756,10,(FALSE))</f>
        <v>132.30263157894737</v>
      </c>
      <c r="EE11" s="113">
        <f>VLOOKUP($EB11,Database!$A$1:$J$12756,4,(FALSE))</f>
        <v>35.526315789473685</v>
      </c>
      <c r="EF11" s="113">
        <f>VLOOKUP($EB11,Database!$A$1:$J$12756,5,(FALSE))</f>
        <v>1.0387811634349031</v>
      </c>
      <c r="EG11" s="113">
        <f>VLOOKUP($EB11,Database!$A$1:$J$12756,6,(FALSE))</f>
        <v>-7.271468144044321</v>
      </c>
      <c r="EH11" s="113">
        <f>VLOOKUP($EB11,Database!$A$1:$J$12756,7,(FALSE))</f>
        <v>29.916897506925206</v>
      </c>
      <c r="EI11" s="113">
        <f>VLOOKUP($EB11,Database!$A$1:$J$12756,8,(FALSE))</f>
        <v>0</v>
      </c>
      <c r="EJ11" s="113">
        <f>VLOOKUP($EB11,Database!$A$1:$J$12756,9,(FALSE))</f>
        <v>5.8864265927977844</v>
      </c>
      <c r="EL11" s="113" t="str">
        <f t="shared" si="8"/>
        <v>AUS-41334</v>
      </c>
      <c r="EM11" s="137">
        <v>41334</v>
      </c>
      <c r="EN11" s="113">
        <f>VLOOKUP($EL11,Database!$A$1:$J$12756,10,(FALSE))</f>
        <v>124</v>
      </c>
      <c r="EO11" s="113">
        <f>VLOOKUP($EL11,Database!$A$1:$J$12756,4,(FALSE))</f>
        <v>37.940583752359551</v>
      </c>
      <c r="EP11" s="113">
        <f>VLOOKUP($EL11,Database!$A$1:$J$12756,5,(FALSE))</f>
        <v>7.2932023415241911</v>
      </c>
      <c r="EQ11" s="113">
        <f>VLOOKUP($EL11,Database!$A$1:$J$12756,6,(FALSE))</f>
        <v>5.9334035207928082</v>
      </c>
      <c r="ER11" s="113">
        <f>VLOOKUP($EL11,Database!$A$1:$J$12756,7,(FALSE))</f>
        <v>6.541427729157677</v>
      </c>
      <c r="ES11" s="113">
        <f>VLOOKUP($EL11,Database!$A$1:$J$12756,8,(FALSE))</f>
        <v>-6.9983657361403644</v>
      </c>
      <c r="ET11" s="113">
        <f>VLOOKUP($EL11,Database!$A$1:$J$12756,9,(FALSE))</f>
        <v>9.7800117198101741</v>
      </c>
    </row>
    <row r="12" spans="1:150">
      <c r="Y12" s="22"/>
      <c r="Z12" s="22"/>
      <c r="AB12" s="62"/>
      <c r="AC12" s="62"/>
      <c r="AD12" s="84"/>
      <c r="AQ12" s="113"/>
      <c r="AR12" s="113"/>
      <c r="AS12" s="113"/>
      <c r="AT12" s="138" t="s">
        <v>6</v>
      </c>
      <c r="AU12" s="135" t="b">
        <v>1</v>
      </c>
      <c r="AV12" s="113"/>
      <c r="AW12" s="113" t="s">
        <v>21</v>
      </c>
      <c r="AX12" s="113"/>
      <c r="AY12" s="113"/>
      <c r="AZ12" s="113"/>
      <c r="BA12" s="113" t="s">
        <v>45</v>
      </c>
      <c r="BB12" s="113"/>
      <c r="BC12" s="113"/>
      <c r="BD12" s="113"/>
      <c r="BJ12" s="113" t="str">
        <f t="shared" si="0"/>
        <v>NSW-41426</v>
      </c>
      <c r="BK12" s="137">
        <v>41426</v>
      </c>
      <c r="BL12" s="113">
        <f>VLOOKUP($BJ12,Database!$A$1:$J$12756,10,(FALSE))</f>
        <v>129.82678311499274</v>
      </c>
      <c r="BM12" s="113">
        <f>VLOOKUP($BJ12,Database!$A$1:$J$12756,4,(FALSE))</f>
        <v>45.300162249864798</v>
      </c>
      <c r="BN12" s="113">
        <f>VLOOKUP($BJ12,Database!$A$1:$J$12756,5,(FALSE))</f>
        <v>8.39610228637898</v>
      </c>
      <c r="BO12" s="113">
        <f>VLOOKUP($BJ12,Database!$A$1:$J$12756,6,(FALSE))</f>
        <v>9.9978366684694446</v>
      </c>
      <c r="BP12" s="113">
        <f>VLOOKUP($BJ12,Database!$A$1:$J$12756,7,(FALSE))</f>
        <v>14.583333333333332</v>
      </c>
      <c r="BQ12" s="113">
        <f>VLOOKUP($BJ12,Database!$A$1:$J$12756,8,(FALSE))</f>
        <v>-26.314228264991986</v>
      </c>
      <c r="BR12" s="113">
        <f>VLOOKUP($BJ12,Database!$A$1:$J$12756,9,(FALSE))</f>
        <v>8.6615858244927111</v>
      </c>
      <c r="BT12" s="113" t="str">
        <f t="shared" si="1"/>
        <v>QLD-41426</v>
      </c>
      <c r="BU12" s="137">
        <v>41426</v>
      </c>
      <c r="BV12" s="113">
        <f>VLOOKUP($BT12,Database!$A$1:$J$12756,10,(FALSE))</f>
        <v>117.29587865547455</v>
      </c>
      <c r="BW12" s="113">
        <f>VLOOKUP($BT12,Database!$A$1:$J$12756,4,(FALSE))</f>
        <v>32.657375543337331</v>
      </c>
      <c r="BX12" s="113">
        <f>VLOOKUP($BT12,Database!$A$1:$J$12756,5,(FALSE))</f>
        <v>-3.7140197185678092</v>
      </c>
      <c r="BY12" s="113">
        <f>VLOOKUP($BT12,Database!$A$1:$J$12756,6,(FALSE))</f>
        <v>3.9238954155294508</v>
      </c>
      <c r="BZ12" s="113">
        <f>VLOOKUP($BT12,Database!$A$1:$J$12756,7,(FALSE))</f>
        <v>8.898264973562144</v>
      </c>
      <c r="CA12" s="113">
        <f>VLOOKUP($BT12,Database!$A$1:$J$12756,8,(FALSE))</f>
        <v>-33.283477305332553</v>
      </c>
      <c r="CB12" s="113">
        <f>VLOOKUP($BT12,Database!$A$1:$J$12756,9,(FALSE))</f>
        <v>5.5653063093312163</v>
      </c>
      <c r="CD12" s="113" t="str">
        <f t="shared" si="2"/>
        <v>VIC-41426</v>
      </c>
      <c r="CE12" s="137">
        <v>41426</v>
      </c>
      <c r="CF12" s="113">
        <f>VLOOKUP($CD12,Database!$A$1:$J$12756,10,(FALSE))</f>
        <v>113.92790412760282</v>
      </c>
      <c r="CG12" s="113">
        <f>VLOOKUP($CD12,Database!$A$1:$J$12756,4,(FALSE))</f>
        <v>31.825824337999659</v>
      </c>
      <c r="CH12" s="113">
        <f>VLOOKUP($CD12,Database!$A$1:$J$12756,5,(FALSE))</f>
        <v>4.4193480125185154</v>
      </c>
      <c r="CI12" s="113">
        <f>VLOOKUP($CD12,Database!$A$1:$J$12756,6,(FALSE))</f>
        <v>3.3387270197335153</v>
      </c>
      <c r="CJ12" s="113">
        <f>VLOOKUP($CD12,Database!$A$1:$J$12756,7,(FALSE))</f>
        <v>-2.5091007470782531</v>
      </c>
      <c r="CK12" s="113">
        <f>VLOOKUP($CD12,Database!$A$1:$J$12756,8,(FALSE))</f>
        <v>-28.703115892798138</v>
      </c>
      <c r="CL12" s="113">
        <f>VLOOKUP($CD12,Database!$A$1:$J$12756,9,(FALSE))</f>
        <v>4.4104380366868252</v>
      </c>
      <c r="CN12" s="113" t="str">
        <f t="shared" si="3"/>
        <v>ACT-41426</v>
      </c>
      <c r="CO12" s="137">
        <v>41426</v>
      </c>
      <c r="CP12" s="113">
        <f>VLOOKUP($CN12,Database!$A$1:$J$12756,10,(FALSE))</f>
        <v>94.308712121212125</v>
      </c>
      <c r="CQ12" s="113">
        <f>VLOOKUP($CN12,Database!$A$1:$J$12756,4,(FALSE))</f>
        <v>15.798611111111107</v>
      </c>
      <c r="CR12" s="113">
        <f>VLOOKUP($CN12,Database!$A$1:$J$12756,5,(FALSE))</f>
        <v>1.2784090909090919</v>
      </c>
      <c r="CS12" s="113">
        <f>VLOOKUP($CN12,Database!$A$1:$J$12756,6,(FALSE))</f>
        <v>-4.0625000000000009</v>
      </c>
      <c r="CT12" s="113">
        <f>VLOOKUP($CN12,Database!$A$1:$J$12756,7,(FALSE))</f>
        <v>-24</v>
      </c>
      <c r="CU12" s="113">
        <f>VLOOKUP($CN12,Database!$A$1:$J$12756,8,(FALSE))</f>
        <v>-26.8595041322314</v>
      </c>
      <c r="CV12" s="113">
        <f>VLOOKUP($CN12,Database!$A$1:$J$12756,9,(FALSE))</f>
        <v>4.6487603305785115</v>
      </c>
      <c r="CX12" s="113" t="str">
        <f t="shared" si="4"/>
        <v>WA-41426</v>
      </c>
      <c r="CY12" s="137">
        <v>41426</v>
      </c>
      <c r="CZ12" s="113">
        <f>VLOOKUP($CX12,Database!$A$1:$J$12756,10,(FALSE))</f>
        <v>138.71676671663886</v>
      </c>
      <c r="DA12" s="113">
        <f>VLOOKUP($CX12,Database!$A$1:$J$12756,4,(FALSE))</f>
        <v>60.630535336512601</v>
      </c>
      <c r="DB12" s="113">
        <f>VLOOKUP($CX12,Database!$A$1:$J$12756,5,(FALSE))</f>
        <v>6.8894770836235599</v>
      </c>
      <c r="DC12" s="113">
        <f>VLOOKUP($CX12,Database!$A$1:$J$12756,6,(FALSE))</f>
        <v>14.758506938219368</v>
      </c>
      <c r="DD12" s="113">
        <f>VLOOKUP($CX12,Database!$A$1:$J$12756,7,(FALSE))</f>
        <v>31.401671942212477</v>
      </c>
      <c r="DE12" s="113">
        <f>VLOOKUP($CX12,Database!$A$1:$J$12756,8,(FALSE))</f>
        <v>-24.365192943351786</v>
      </c>
      <c r="DF12" s="113">
        <f>VLOOKUP($CX12,Database!$A$1:$J$12756,9,(FALSE))</f>
        <v>3.2319752789351703</v>
      </c>
      <c r="DH12" s="113" t="str">
        <f t="shared" si="5"/>
        <v>SA-41426</v>
      </c>
      <c r="DI12" s="137">
        <v>41426</v>
      </c>
      <c r="DJ12" s="113">
        <f>VLOOKUP($DH12,Database!$A$1:$J$12756,10,(FALSE))</f>
        <v>103.37467734757455</v>
      </c>
      <c r="DK12" s="113">
        <f>VLOOKUP($DH12,Database!$A$1:$J$12756,4,(FALSE))</f>
        <v>25.718021262002743</v>
      </c>
      <c r="DL12" s="113">
        <f>VLOOKUP($DH12,Database!$A$1:$J$12756,5,(FALSE))</f>
        <v>-2.6775510204081625</v>
      </c>
      <c r="DM12" s="113">
        <f>VLOOKUP($DH12,Database!$A$1:$J$12756,6,(FALSE))</f>
        <v>0.44581618655692801</v>
      </c>
      <c r="DN12" s="113">
        <f>VLOOKUP($DH12,Database!$A$1:$J$12756,7,(FALSE))</f>
        <v>-13.678050484758494</v>
      </c>
      <c r="DO12" s="113">
        <f>VLOOKUP($DH12,Database!$A$1:$J$12756,8,(FALSE))</f>
        <v>-29.933061224489794</v>
      </c>
      <c r="DP12" s="113">
        <f>VLOOKUP($DH12,Database!$A$1:$J$12756,9,(FALSE))</f>
        <v>1.5771428571428572</v>
      </c>
      <c r="DR12" s="113" t="str">
        <f t="shared" si="6"/>
        <v>TAS-41426</v>
      </c>
      <c r="DS12" s="137">
        <v>41426</v>
      </c>
      <c r="DT12" s="113">
        <f>VLOOKUP($DR12,Database!$A$1:$J$12756,10,(FALSE))</f>
        <v>98.329493087557609</v>
      </c>
      <c r="DU12" s="113">
        <f>VLOOKUP($DR12,Database!$A$1:$J$12756,4,(FALSE))</f>
        <v>17.857142857142858</v>
      </c>
      <c r="DV12" s="113">
        <f>VLOOKUP($DR12,Database!$A$1:$J$12756,5,(FALSE))</f>
        <v>0</v>
      </c>
      <c r="DW12" s="113">
        <f>VLOOKUP($DR12,Database!$A$1:$J$12756,6,(FALSE))</f>
        <v>-5.3571428571428559</v>
      </c>
      <c r="DX12" s="113">
        <f>VLOOKUP($DR12,Database!$A$1:$J$12756,7,(FALSE))</f>
        <v>-26.658163265306122</v>
      </c>
      <c r="DY12" s="113">
        <f>VLOOKUP($DR12,Database!$A$1:$J$12756,8,(FALSE))</f>
        <v>-29.656607700312172</v>
      </c>
      <c r="DZ12" s="113">
        <f>VLOOKUP($DR12,Database!$A$1:$J$12756,9,(FALSE))</f>
        <v>4.6826222684703422</v>
      </c>
      <c r="EB12" s="113" t="str">
        <f t="shared" si="7"/>
        <v>NT-41426</v>
      </c>
      <c r="EC12" s="137">
        <v>41426</v>
      </c>
      <c r="ED12" s="113">
        <f>VLOOKUP($EB12,Database!$A$1:$J$12756,10,(FALSE))</f>
        <v>129.20634920634922</v>
      </c>
      <c r="EE12" s="113">
        <f>VLOOKUP($EB12,Database!$A$1:$J$12756,4,(FALSE))</f>
        <v>39.583333333333329</v>
      </c>
      <c r="EF12" s="113">
        <f>VLOOKUP($EB12,Database!$A$1:$J$12756,5,(FALSE))</f>
        <v>0</v>
      </c>
      <c r="EG12" s="113">
        <f>VLOOKUP($EB12,Database!$A$1:$J$12756,6,(FALSE))</f>
        <v>-8.1018518518518512</v>
      </c>
      <c r="EH12" s="113">
        <f>VLOOKUP($EB12,Database!$A$1:$J$12756,7,(FALSE))</f>
        <v>30.169753086419753</v>
      </c>
      <c r="EI12" s="113">
        <f>VLOOKUP($EB12,Database!$A$1:$J$12756,8,(FALSE))</f>
        <v>-31.74603174603175</v>
      </c>
      <c r="EJ12" s="113">
        <f>VLOOKUP($EB12,Database!$A$1:$J$12756,9,(FALSE))</f>
        <v>-2.0408163265306127</v>
      </c>
      <c r="EL12" s="113" t="str">
        <f t="shared" si="8"/>
        <v>AUS-41426</v>
      </c>
      <c r="EM12" s="137">
        <v>41426</v>
      </c>
      <c r="EN12" s="113">
        <f>VLOOKUP($EL12,Database!$A$1:$J$12756,10,(FALSE))</f>
        <v>120.85638979216378</v>
      </c>
      <c r="EO12" s="113">
        <f>VLOOKUP($EL12,Database!$A$1:$J$12756,4,(FALSE))</f>
        <v>38.116052623546288</v>
      </c>
      <c r="EP12" s="113">
        <f>VLOOKUP($EL12,Database!$A$1:$J$12756,5,(FALSE))</f>
        <v>3.6485755822892507</v>
      </c>
      <c r="EQ12" s="113">
        <f>VLOOKUP($EL12,Database!$A$1:$J$12756,6,(FALSE))</f>
        <v>6.0297304722078069</v>
      </c>
      <c r="ER12" s="113">
        <f>VLOOKUP($EL12,Database!$A$1:$J$12756,7,(FALSE))</f>
        <v>6.5045201840146394</v>
      </c>
      <c r="ES12" s="113">
        <f>VLOOKUP($EL12,Database!$A$1:$J$12756,8,(FALSE))</f>
        <v>-28.181215213833489</v>
      </c>
      <c r="ET12" s="113">
        <f>VLOOKUP($EL12,Database!$A$1:$J$12756,9,(FALSE))</f>
        <v>5.4233107034621302</v>
      </c>
    </row>
    <row r="13" spans="1:150">
      <c r="Y13" s="22"/>
      <c r="Z13" s="22"/>
      <c r="AB13" s="62"/>
      <c r="AC13" s="62"/>
      <c r="AD13" s="84"/>
      <c r="AQ13" s="113"/>
      <c r="AR13" s="113"/>
      <c r="AS13" s="113"/>
      <c r="AT13" s="138" t="s">
        <v>9</v>
      </c>
      <c r="AU13" s="135" t="b">
        <v>0</v>
      </c>
      <c r="AV13" s="113"/>
      <c r="AW13" s="113"/>
      <c r="AX13" s="113"/>
      <c r="AY13" s="113"/>
      <c r="AZ13" s="113"/>
      <c r="BA13" s="113" t="s">
        <v>44</v>
      </c>
      <c r="BB13" s="113"/>
      <c r="BC13" s="113"/>
      <c r="BD13" s="113"/>
      <c r="BJ13" s="113" t="str">
        <f t="shared" si="0"/>
        <v>NSW-41518</v>
      </c>
      <c r="BK13" s="137">
        <v>41518</v>
      </c>
      <c r="BL13" s="113">
        <f>VLOOKUP($BJ13,Database!$A$1:$J$12756,10,(FALSE))</f>
        <v>142</v>
      </c>
      <c r="BM13" s="113">
        <f>VLOOKUP($BJ13,Database!$A$1:$J$12756,4,(FALSE))</f>
        <v>56.770380345836955</v>
      </c>
      <c r="BN13" s="113">
        <f>VLOOKUP($BJ13,Database!$A$1:$J$12756,5,(FALSE))</f>
        <v>19.435092444519299</v>
      </c>
      <c r="BO13" s="113">
        <f>VLOOKUP($BJ13,Database!$A$1:$J$12756,6,(FALSE))</f>
        <v>30.766910753864718</v>
      </c>
      <c r="BP13" s="113">
        <f>VLOOKUP($BJ13,Database!$A$1:$J$12756,7,(FALSE))</f>
        <v>35.256326551931274</v>
      </c>
      <c r="BQ13" s="113">
        <f>VLOOKUP($BJ13,Database!$A$1:$J$12756,8,(FALSE))</f>
        <v>3.402491372780069</v>
      </c>
      <c r="BR13" s="113">
        <f>VLOOKUP($BJ13,Database!$A$1:$J$12756,9,(FALSE))</f>
        <v>14.26273508589812</v>
      </c>
      <c r="BT13" s="113" t="str">
        <f t="shared" si="1"/>
        <v>QLD-41518</v>
      </c>
      <c r="BU13" s="137">
        <v>41518</v>
      </c>
      <c r="BV13" s="113">
        <f>VLOOKUP($BT13,Database!$A$1:$J$12756,10,(FALSE))</f>
        <v>142</v>
      </c>
      <c r="BW13" s="113">
        <f>VLOOKUP($BT13,Database!$A$1:$J$12756,4,(FALSE))</f>
        <v>55.642151154110309</v>
      </c>
      <c r="BX13" s="113">
        <f>VLOOKUP($BT13,Database!$A$1:$J$12756,5,(FALSE))</f>
        <v>14.344262295081966</v>
      </c>
      <c r="BY13" s="113">
        <f>VLOOKUP($BT13,Database!$A$1:$J$12756,6,(FALSE))</f>
        <v>47.657439756337901</v>
      </c>
      <c r="BZ13" s="113">
        <f>VLOOKUP($BT13,Database!$A$1:$J$12756,7,(FALSE))</f>
        <v>44.458628206276693</v>
      </c>
      <c r="CA13" s="113">
        <f>VLOOKUP($BT13,Database!$A$1:$J$12756,8,(FALSE))</f>
        <v>-0.80623488309594116</v>
      </c>
      <c r="CB13" s="113">
        <f>VLOOKUP($BT13,Database!$A$1:$J$12756,9,(FALSE))</f>
        <v>21.05168861417182</v>
      </c>
      <c r="CD13" s="113" t="str">
        <f t="shared" si="2"/>
        <v>VIC-41518</v>
      </c>
      <c r="CE13" s="137">
        <v>41518</v>
      </c>
      <c r="CF13" s="113">
        <f>VLOOKUP($CD13,Database!$A$1:$J$12756,10,(FALSE))</f>
        <v>127</v>
      </c>
      <c r="CG13" s="113">
        <f>VLOOKUP($CD13,Database!$A$1:$J$12756,4,(FALSE))</f>
        <v>38.920974731445313</v>
      </c>
      <c r="CH13" s="113">
        <f>VLOOKUP($CD13,Database!$A$1:$J$12756,5,(FALSE))</f>
        <v>11.859130859375</v>
      </c>
      <c r="CI13" s="113">
        <f>VLOOKUP($CD13,Database!$A$1:$J$12756,6,(FALSE))</f>
        <v>22.900009155273398</v>
      </c>
      <c r="CJ13" s="113">
        <f>VLOOKUP($CD13,Database!$A$1:$J$12756,7,(FALSE))</f>
        <v>15.194105414731101</v>
      </c>
      <c r="CK13" s="113">
        <f>VLOOKUP($CD13,Database!$A$1:$J$12756,8,(FALSE))</f>
        <v>1.3067245483398438</v>
      </c>
      <c r="CL13" s="113">
        <f>VLOOKUP($CD13,Database!$A$1:$J$12756,9,(FALSE))</f>
        <v>10.304641723632813</v>
      </c>
      <c r="CN13" s="113" t="str">
        <f t="shared" si="3"/>
        <v>ACT-41518</v>
      </c>
      <c r="CO13" s="137">
        <v>41518</v>
      </c>
      <c r="CP13" s="113">
        <f>VLOOKUP($CN13,Database!$A$1:$J$12756,10,(FALSE))</f>
        <v>99</v>
      </c>
      <c r="CQ13" s="113">
        <f>VLOOKUP($CN13,Database!$A$1:$J$12756,4,(FALSE))</f>
        <v>21.553831437984908</v>
      </c>
      <c r="CR13" s="113">
        <f>VLOOKUP($CN13,Database!$A$1:$J$12756,5,(FALSE))</f>
        <v>2.9252077562326857</v>
      </c>
      <c r="CS13" s="113">
        <f>VLOOKUP($CN13,Database!$A$1:$J$12756,6,(FALSE))</f>
        <v>14.029121054309703</v>
      </c>
      <c r="CT13" s="113">
        <f>VLOOKUP($CN13,Database!$A$1:$J$12756,7,(FALSE))</f>
        <v>-23.013850415512465</v>
      </c>
      <c r="CU13" s="113">
        <f>VLOOKUP($CN13,Database!$A$1:$J$12756,8,(FALSE))</f>
        <v>0.32947178233606134</v>
      </c>
      <c r="CV13" s="113">
        <f>VLOOKUP($CN13,Database!$A$1:$J$12756,9,(FALSE))</f>
        <v>0</v>
      </c>
      <c r="CX13" s="113" t="str">
        <f t="shared" si="4"/>
        <v>WA-41518</v>
      </c>
      <c r="CY13" s="137">
        <v>41518</v>
      </c>
      <c r="CZ13" s="113">
        <f>VLOOKUP($CX13,Database!$A$1:$J$12756,10,(FALSE))</f>
        <v>134</v>
      </c>
      <c r="DA13" s="113">
        <f>VLOOKUP($CX13,Database!$A$1:$J$12756,4,(FALSE))</f>
        <v>51.031715973011259</v>
      </c>
      <c r="DB13" s="113">
        <f>VLOOKUP($CX13,Database!$A$1:$J$12756,5,(FALSE))</f>
        <v>17.775533392248455</v>
      </c>
      <c r="DC13" s="113">
        <f>VLOOKUP($CX13,Database!$A$1:$J$12756,6,(FALSE))</f>
        <v>23.59550561797753</v>
      </c>
      <c r="DD13" s="113">
        <f>VLOOKUP($CX13,Database!$A$1:$J$12756,7,(FALSE))</f>
        <v>16.551085795656821</v>
      </c>
      <c r="DE13" s="113">
        <f>VLOOKUP($CX13,Database!$A$1:$J$12756,8,(FALSE))</f>
        <v>0.79254864004264303</v>
      </c>
      <c r="DF13" s="113">
        <f>VLOOKUP($CX13,Database!$A$1:$J$12756,9,(FALSE))</f>
        <v>8.9845558220763362</v>
      </c>
      <c r="DH13" s="113" t="str">
        <f t="shared" si="5"/>
        <v>SA-41518</v>
      </c>
      <c r="DI13" s="137">
        <v>41518</v>
      </c>
      <c r="DJ13" s="113">
        <f>VLOOKUP($DH13,Database!$A$1:$J$12756,10,(FALSE))</f>
        <v>114</v>
      </c>
      <c r="DK13" s="113">
        <f>VLOOKUP($DH13,Database!$A$1:$J$12756,4,(FALSE))</f>
        <v>30.807129933004056</v>
      </c>
      <c r="DL13" s="113">
        <f>VLOOKUP($DH13,Database!$A$1:$J$12756,5,(FALSE))</f>
        <v>1.3533669128074732</v>
      </c>
      <c r="DM13" s="113">
        <f>VLOOKUP($DH13,Database!$A$1:$J$12756,6,(FALSE))</f>
        <v>22.944887280551619</v>
      </c>
      <c r="DN13" s="113">
        <f>VLOOKUP($DH13,Database!$A$1:$J$12756,7,(FALSE))</f>
        <v>1.2763460315907873</v>
      </c>
      <c r="DO13" s="113">
        <f>VLOOKUP($DH13,Database!$A$1:$J$12756,8,(FALSE))</f>
        <v>-1.54469656217908</v>
      </c>
      <c r="DP13" s="113">
        <f>VLOOKUP($DH13,Database!$A$1:$J$12756,9,(FALSE))</f>
        <v>4.3229497774952312</v>
      </c>
      <c r="DR13" s="113" t="str">
        <f t="shared" si="6"/>
        <v>TAS-41518</v>
      </c>
      <c r="DS13" s="137">
        <v>41518</v>
      </c>
      <c r="DT13" s="113">
        <f>VLOOKUP($DR13,Database!$A$1:$J$12756,10,(FALSE))</f>
        <v>123</v>
      </c>
      <c r="DU13" s="113">
        <f>VLOOKUP($DR13,Database!$A$1:$J$12756,4,(FALSE))</f>
        <v>43.537414965986386</v>
      </c>
      <c r="DV13" s="113">
        <f>VLOOKUP($DR13,Database!$A$1:$J$12756,5,(FALSE))</f>
        <v>5.4421768707483</v>
      </c>
      <c r="DW13" s="113">
        <f>VLOOKUP($DR13,Database!$A$1:$J$12756,6,(FALSE))</f>
        <v>29.931972789115648</v>
      </c>
      <c r="DX13" s="113">
        <f>VLOOKUP($DR13,Database!$A$1:$J$12756,7,(FALSE))</f>
        <v>8.2199546485260786</v>
      </c>
      <c r="DY13" s="113">
        <f>VLOOKUP($DR13,Database!$A$1:$J$12756,8,(FALSE))</f>
        <v>-2.4943310657596367</v>
      </c>
      <c r="DZ13" s="113">
        <f>VLOOKUP($DR13,Database!$A$1:$J$12756,9,(FALSE))</f>
        <v>17.460317460317459</v>
      </c>
      <c r="EB13" s="113" t="str">
        <f t="shared" si="7"/>
        <v>NT-41518</v>
      </c>
      <c r="EC13" s="137">
        <v>41518</v>
      </c>
      <c r="ED13" s="113">
        <f>VLOOKUP($EB13,Database!$A$1:$J$12756,10,(FALSE))</f>
        <v>130</v>
      </c>
      <c r="EE13" s="113">
        <f>VLOOKUP($EB13,Database!$A$1:$J$12756,4,(FALSE))</f>
        <v>34.435261707988985</v>
      </c>
      <c r="EF13" s="113">
        <f>VLOOKUP($EB13,Database!$A$1:$J$12756,5,(FALSE))</f>
        <v>-1.1937557392102847</v>
      </c>
      <c r="EG13" s="113">
        <f>VLOOKUP($EB13,Database!$A$1:$J$12756,6,(FALSE))</f>
        <v>14.692378328741965</v>
      </c>
      <c r="EH13" s="113">
        <f>VLOOKUP($EB13,Database!$A$1:$J$12756,7,(FALSE))</f>
        <v>40.128558310376491</v>
      </c>
      <c r="EI13" s="113">
        <f>VLOOKUP($EB13,Database!$A$1:$J$12756,8,(FALSE))</f>
        <v>-3.2139577594123039</v>
      </c>
      <c r="EJ13" s="113">
        <f>VLOOKUP($EB13,Database!$A$1:$J$12756,9,(FALSE))</f>
        <v>7.3461891643709807</v>
      </c>
      <c r="EL13" s="113" t="str">
        <f t="shared" si="8"/>
        <v>AUS-41518</v>
      </c>
      <c r="EM13" s="137">
        <v>41518</v>
      </c>
      <c r="EN13" s="113">
        <f>VLOOKUP($EL13,Database!$A$1:$J$12756,10,(FALSE))</f>
        <v>132</v>
      </c>
      <c r="EO13" s="113">
        <f>VLOOKUP($EL13,Database!$A$1:$J$12756,4,(FALSE))</f>
        <v>46.242289999999997</v>
      </c>
      <c r="EP13" s="113">
        <f>VLOOKUP($EL13,Database!$A$1:$J$12756,5,(FALSE))</f>
        <v>12.617389428330977</v>
      </c>
      <c r="EQ13" s="113">
        <f>VLOOKUP($EL13,Database!$A$1:$J$12756,6,(FALSE))</f>
        <v>28.599548217930369</v>
      </c>
      <c r="ER13" s="113">
        <f>VLOOKUP($EL13,Database!$A$1:$J$12756,7,(FALSE))</f>
        <v>22.212596570931048</v>
      </c>
      <c r="ES13" s="113">
        <f>VLOOKUP($EL13,Database!$A$1:$J$12756,8,(FALSE))</f>
        <v>0.89609463905824183</v>
      </c>
      <c r="ET13" s="113">
        <f>VLOOKUP($EL13,Database!$A$1:$J$12756,9,(FALSE))</f>
        <v>11.542880722191718</v>
      </c>
    </row>
    <row r="14" spans="1:150">
      <c r="Y14" s="22"/>
      <c r="Z14" s="22"/>
      <c r="AB14" s="62"/>
      <c r="AC14" s="62"/>
      <c r="AD14" s="84"/>
      <c r="AQ14" s="113"/>
      <c r="AR14" s="113"/>
      <c r="AS14" s="113"/>
      <c r="AT14" s="113" t="s">
        <v>8</v>
      </c>
      <c r="AU14" s="135" t="b">
        <v>0</v>
      </c>
      <c r="AV14" s="113"/>
      <c r="AW14" s="113"/>
      <c r="AX14" s="113"/>
      <c r="AY14" s="113"/>
      <c r="AZ14" s="113"/>
      <c r="BA14" s="113" t="s">
        <v>47</v>
      </c>
      <c r="BB14" s="113"/>
      <c r="BC14" s="113"/>
      <c r="BD14" s="113"/>
      <c r="BJ14" s="113" t="str">
        <f t="shared" si="0"/>
        <v>NSW-41609</v>
      </c>
      <c r="BK14" s="137">
        <v>41609</v>
      </c>
      <c r="BL14" s="113">
        <f>VLOOKUP($BJ14,Database!$A$1:$J$12756,10,(FALSE))</f>
        <v>147</v>
      </c>
      <c r="BM14" s="113">
        <f>VLOOKUP($BJ14,Database!$A$1:$J$12756,4,(FALSE))</f>
        <v>53.532854442344046</v>
      </c>
      <c r="BN14" s="113">
        <f>VLOOKUP($BJ14,Database!$A$1:$J$12756,5,(FALSE))</f>
        <v>23.652173913043477</v>
      </c>
      <c r="BO14" s="113">
        <f>VLOOKUP($BJ14,Database!$A$1:$J$12756,6,(FALSE))</f>
        <v>21.807183364839318</v>
      </c>
      <c r="BP14" s="113">
        <f>VLOOKUP($BJ14,Database!$A$1:$J$12756,7,(FALSE))</f>
        <v>31.329747842027945</v>
      </c>
      <c r="BQ14" s="113">
        <f>VLOOKUP($BJ14,Database!$A$1:$J$12756,8,(FALSE))</f>
        <v>10.640151228733462</v>
      </c>
      <c r="BR14" s="113">
        <f>VLOOKUP($BJ14,Database!$A$1:$J$12756,9,(FALSE))</f>
        <v>15.301928166351605</v>
      </c>
      <c r="BT14" s="113" t="str">
        <f t="shared" si="1"/>
        <v>QLD-41609</v>
      </c>
      <c r="BU14" s="137">
        <v>41609</v>
      </c>
      <c r="BV14" s="113">
        <f>VLOOKUP($BT14,Database!$A$1:$J$12756,10,(FALSE))</f>
        <v>152</v>
      </c>
      <c r="BW14" s="113">
        <f>VLOOKUP($BT14,Database!$A$1:$J$12756,4,(FALSE))</f>
        <v>54.171306173448144</v>
      </c>
      <c r="BX14" s="113">
        <f>VLOOKUP($BT14,Database!$A$1:$J$12756,5,(FALSE))</f>
        <v>23.74775816199033</v>
      </c>
      <c r="BY14" s="113">
        <f>VLOOKUP($BT14,Database!$A$1:$J$12756,6,(FALSE))</f>
        <v>43.14443811677107</v>
      </c>
      <c r="BZ14" s="113">
        <f>VLOOKUP($BT14,Database!$A$1:$J$12756,7,(FALSE))</f>
        <v>42.513080947983994</v>
      </c>
      <c r="CA14" s="113">
        <f>VLOOKUP($BT14,Database!$A$1:$J$12756,8,(FALSE))</f>
        <v>5.4620098768370324</v>
      </c>
      <c r="CB14" s="113">
        <f>VLOOKUP($BT14,Database!$A$1:$J$12756,9,(FALSE))</f>
        <v>29.348315752790079</v>
      </c>
      <c r="CD14" s="113" t="str">
        <f t="shared" si="2"/>
        <v>VIC-41609</v>
      </c>
      <c r="CE14" s="137">
        <v>41609</v>
      </c>
      <c r="CF14" s="113">
        <f>VLOOKUP($CD14,Database!$A$1:$J$12756,10,(FALSE))</f>
        <v>135</v>
      </c>
      <c r="CG14" s="113">
        <f>VLOOKUP($CD14,Database!$A$1:$J$12756,4,(FALSE))</f>
        <v>41.874989217259291</v>
      </c>
      <c r="CH14" s="113">
        <f>VLOOKUP($CD14,Database!$A$1:$J$12756,5,(FALSE))</f>
        <v>16.75034073460656</v>
      </c>
      <c r="CI14" s="113">
        <f>VLOOKUP($CD14,Database!$A$1:$J$12756,6,(FALSE))</f>
        <v>18.718262799832075</v>
      </c>
      <c r="CJ14" s="113">
        <f>VLOOKUP($CD14,Database!$A$1:$J$12756,7,(FALSE))</f>
        <v>13.68649260062211</v>
      </c>
      <c r="CK14" s="113">
        <f>VLOOKUP($CD14,Database!$A$1:$J$12756,8,(FALSE))</f>
        <v>6.4127115573728073</v>
      </c>
      <c r="CL14" s="113">
        <f>VLOOKUP($CD14,Database!$A$1:$J$12756,9,(FALSE))</f>
        <v>8.8441477034199973</v>
      </c>
      <c r="CN14" s="113" t="str">
        <f t="shared" si="3"/>
        <v>ACT-41609</v>
      </c>
      <c r="CO14" s="137">
        <v>41609</v>
      </c>
      <c r="CP14" s="113">
        <f>VLOOKUP($CN14,Database!$A$1:$J$12756,10,(FALSE))</f>
        <v>111</v>
      </c>
      <c r="CQ14" s="113">
        <f>VLOOKUP($CN14,Database!$A$1:$J$12756,4,(FALSE))</f>
        <v>27.021955338712701</v>
      </c>
      <c r="CR14" s="113">
        <f>VLOOKUP($CN14,Database!$A$1:$J$12756,5,(FALSE))</f>
        <v>11.409270031900922</v>
      </c>
      <c r="CS14" s="113">
        <f>VLOOKUP($CN14,Database!$A$1:$J$12756,6,(FALSE))</f>
        <v>10.489772940514168</v>
      </c>
      <c r="CT14" s="113">
        <f>VLOOKUP($CN14,Database!$A$1:$J$12756,7,(FALSE))</f>
        <v>-13.661099643460309</v>
      </c>
      <c r="CU14" s="113">
        <f>VLOOKUP($CN14,Database!$A$1:$J$12756,8,(FALSE))</f>
        <v>11.146556577218991</v>
      </c>
      <c r="CV14" s="113">
        <f>VLOOKUP($CN14,Database!$A$1:$J$12756,9,(FALSE))</f>
        <v>0.46913116907487334</v>
      </c>
      <c r="CX14" s="113" t="str">
        <f t="shared" si="4"/>
        <v>WA-41609</v>
      </c>
      <c r="CY14" s="137">
        <v>41609</v>
      </c>
      <c r="CZ14" s="113">
        <f>VLOOKUP($CX14,Database!$A$1:$J$12756,10,(FALSE))</f>
        <v>135</v>
      </c>
      <c r="DA14" s="113">
        <f>VLOOKUP($CX14,Database!$A$1:$J$12756,4,(FALSE))</f>
        <v>47.610113348170387</v>
      </c>
      <c r="DB14" s="113">
        <f>VLOOKUP($CX14,Database!$A$1:$J$12756,5,(FALSE))</f>
        <v>14.413073857460793</v>
      </c>
      <c r="DC14" s="113">
        <f>VLOOKUP($CX14,Database!$A$1:$J$12756,6,(FALSE))</f>
        <v>16.013663889032657</v>
      </c>
      <c r="DD14" s="113">
        <f>VLOOKUP($CX14,Database!$A$1:$J$12756,7,(FALSE))</f>
        <v>8.8245643759204455</v>
      </c>
      <c r="DE14" s="113">
        <f>VLOOKUP($CX14,Database!$A$1:$J$12756,8,(FALSE))</f>
        <v>10.026654935044768</v>
      </c>
      <c r="DF14" s="113">
        <f>VLOOKUP($CX14,Database!$A$1:$J$12756,9,(FALSE))</f>
        <v>9.0057450442523681</v>
      </c>
      <c r="DH14" s="113" t="str">
        <f t="shared" si="5"/>
        <v>SA-41609</v>
      </c>
      <c r="DI14" s="137">
        <v>41609</v>
      </c>
      <c r="DJ14" s="113">
        <f>VLOOKUP($DH14,Database!$A$1:$J$12756,10,(FALSE))</f>
        <v>130</v>
      </c>
      <c r="DK14" s="113">
        <f>VLOOKUP($DH14,Database!$A$1:$J$12756,4,(FALSE))</f>
        <v>35.364852922610787</v>
      </c>
      <c r="DL14" s="113">
        <f>VLOOKUP($DH14,Database!$A$1:$J$12756,5,(FALSE))</f>
        <v>10.907713672516097</v>
      </c>
      <c r="DM14" s="113">
        <f>VLOOKUP($DH14,Database!$A$1:$J$12756,6,(FALSE))</f>
        <v>27.114631990910237</v>
      </c>
      <c r="DN14" s="113">
        <f>VLOOKUP($DH14,Database!$A$1:$J$12756,7,(FALSE))</f>
        <v>7.8367346938775491</v>
      </c>
      <c r="DO14" s="113">
        <f>VLOOKUP($DH14,Database!$A$1:$J$12756,8,(FALSE))</f>
        <v>6.8346799646509266</v>
      </c>
      <c r="DP14" s="113">
        <f>VLOOKUP($DH14,Database!$A$1:$J$12756,9,(FALSE))</f>
        <v>9.7052139881328134</v>
      </c>
      <c r="DR14" s="113" t="str">
        <f t="shared" si="6"/>
        <v>TAS-41609</v>
      </c>
      <c r="DS14" s="137">
        <v>41609</v>
      </c>
      <c r="DT14" s="113">
        <f>VLOOKUP($DR14,Database!$A$1:$J$12756,10,(FALSE))</f>
        <v>121</v>
      </c>
      <c r="DU14" s="113">
        <f>VLOOKUP($DR14,Database!$A$1:$J$12756,4,(FALSE))</f>
        <v>27.471383975026015</v>
      </c>
      <c r="DV14" s="113">
        <f>VLOOKUP($DR14,Database!$A$1:$J$12756,5,(FALSE))</f>
        <v>2.497398543184183</v>
      </c>
      <c r="DW14" s="113">
        <f>VLOOKUP($DR14,Database!$A$1:$J$12756,6,(FALSE))</f>
        <v>33.610822060353804</v>
      </c>
      <c r="DX14" s="113">
        <f>VLOOKUP($DR14,Database!$A$1:$J$12756,7,(FALSE))</f>
        <v>-4.1623309053069724</v>
      </c>
      <c r="DY14" s="113">
        <f>VLOOKUP($DR14,Database!$A$1:$J$12756,8,(FALSE))</f>
        <v>4.2143600416233076</v>
      </c>
      <c r="DZ14" s="113">
        <f>VLOOKUP($DR14,Database!$A$1:$J$12756,9,(FALSE))</f>
        <v>15.920915712799166</v>
      </c>
      <c r="EB14" s="113" t="str">
        <f t="shared" si="7"/>
        <v>NT-41609</v>
      </c>
      <c r="EC14" s="137">
        <v>41609</v>
      </c>
      <c r="ED14" s="113">
        <f>VLOOKUP($EB14,Database!$A$1:$J$12756,10,(FALSE))</f>
        <v>119</v>
      </c>
      <c r="EE14" s="113">
        <f>VLOOKUP($EB14,Database!$A$1:$J$12756,4,(FALSE))</f>
        <v>12.698412698412701</v>
      </c>
      <c r="EF14" s="113">
        <f>VLOOKUP($EB14,Database!$A$1:$J$12756,5,(FALSE))</f>
        <v>-2.0408163265306123</v>
      </c>
      <c r="EG14" s="113">
        <f>VLOOKUP($EB14,Database!$A$1:$J$12756,6,(FALSE))</f>
        <v>-2.4943310657596371</v>
      </c>
      <c r="EH14" s="113">
        <f>VLOOKUP($EB14,Database!$A$1:$J$12756,7,(FALSE))</f>
        <v>14.73922902494331</v>
      </c>
      <c r="EI14" s="113">
        <f>VLOOKUP($EB14,Database!$A$1:$J$12756,8,(FALSE))</f>
        <v>2.2675736961451243</v>
      </c>
      <c r="EJ14" s="113">
        <f>VLOOKUP($EB14,Database!$A$1:$J$12756,9,(FALSE))</f>
        <v>9.0702947845804971</v>
      </c>
      <c r="EL14" s="113" t="str">
        <f t="shared" si="8"/>
        <v>AUS-41609</v>
      </c>
      <c r="EM14" s="137">
        <v>41609</v>
      </c>
      <c r="EN14" s="113">
        <f>VLOOKUP($EL14,Database!$A$1:$J$12756,10,(FALSE))</f>
        <v>140</v>
      </c>
      <c r="EO14" s="113">
        <f>VLOOKUP($EL14,Database!$A$1:$J$12756,4,(FALSE))</f>
        <v>46.50065267323626</v>
      </c>
      <c r="EP14" s="113">
        <f>VLOOKUP($EL14,Database!$A$1:$J$12756,5,(FALSE))</f>
        <v>18.237368212307306</v>
      </c>
      <c r="EQ14" s="113">
        <f>VLOOKUP($EL14,Database!$A$1:$J$12756,6,(FALSE))</f>
        <v>23.576431413740355</v>
      </c>
      <c r="ER14" s="113">
        <f>VLOOKUP($EL14,Database!$A$1:$J$12756,7,(FALSE))</f>
        <v>21.065244797156261</v>
      </c>
      <c r="ES14" s="113">
        <f>VLOOKUP($EL14,Database!$A$1:$J$12756,8,(FALSE))</f>
        <v>8.079637030870682</v>
      </c>
      <c r="ET14" s="113">
        <f>VLOOKUP($EL14,Database!$A$1:$J$12756,9,(FALSE))</f>
        <v>13.57037321141383</v>
      </c>
    </row>
    <row r="15" spans="1:150">
      <c r="Y15" s="22"/>
      <c r="Z15" s="22"/>
      <c r="AB15" s="62"/>
      <c r="AC15" s="62"/>
      <c r="AD15" s="84"/>
      <c r="AQ15" s="113"/>
      <c r="AR15" s="113"/>
      <c r="AS15" s="113"/>
      <c r="AT15" s="113" t="s">
        <v>64</v>
      </c>
      <c r="AU15" s="135" t="b">
        <v>1</v>
      </c>
      <c r="AV15" s="113"/>
      <c r="AW15" s="113"/>
      <c r="AX15" s="113"/>
      <c r="AY15" s="113"/>
      <c r="AZ15" s="113"/>
      <c r="BA15" s="113" t="s">
        <v>46</v>
      </c>
      <c r="BB15" s="113"/>
      <c r="BC15" s="113"/>
      <c r="BD15" s="113"/>
      <c r="BJ15" s="113" t="str">
        <f t="shared" si="0"/>
        <v>NSW-41699</v>
      </c>
      <c r="BK15" s="137">
        <v>41699</v>
      </c>
      <c r="BL15" s="113">
        <f>VLOOKUP($BJ15,Database!$A$1:$J$12756,10,(FALSE))</f>
        <v>140</v>
      </c>
      <c r="BM15" s="113">
        <f>VLOOKUP($BJ15,Database!$A$1:$J$12756,4,(FALSE))</f>
        <v>58.307960350000002</v>
      </c>
      <c r="BN15" s="113">
        <f>VLOOKUP($BJ15,Database!$A$1:$J$12756,5,(FALSE))</f>
        <v>29.634460600000001</v>
      </c>
      <c r="BO15" s="113">
        <f>VLOOKUP($BJ15,Database!$A$1:$J$12756,6,(FALSE))</f>
        <v>19.043305929999999</v>
      </c>
      <c r="BP15" s="113">
        <f>VLOOKUP($BJ15,Database!$A$1:$J$12756,7,(FALSE))</f>
        <v>1.2612842399999999</v>
      </c>
      <c r="BQ15" s="113">
        <f>VLOOKUP($BJ15,Database!$A$1:$J$12756,8,(FALSE))</f>
        <v>12.21421473</v>
      </c>
      <c r="BR15" s="113">
        <f>VLOOKUP($BJ15,Database!$A$1:$J$12756,9,(FALSE))</f>
        <v>12.845248809999999</v>
      </c>
      <c r="BT15" s="113" t="str">
        <f t="shared" si="1"/>
        <v>QLD-41699</v>
      </c>
      <c r="BU15" s="137">
        <v>41699</v>
      </c>
      <c r="BV15" s="113">
        <f>VLOOKUP($BT15,Database!$A$1:$J$12756,10,(FALSE))</f>
        <v>135</v>
      </c>
      <c r="BW15" s="113">
        <f>VLOOKUP($BT15,Database!$A$1:$J$12756,4,(FALSE))</f>
        <v>48.799048749999997</v>
      </c>
      <c r="BX15" s="113">
        <f>VLOOKUP($BT15,Database!$A$1:$J$12756,5,(FALSE))</f>
        <v>17.350772889999998</v>
      </c>
      <c r="BY15" s="113">
        <f>VLOOKUP($BT15,Database!$A$1:$J$12756,6,(FALSE))</f>
        <v>23.418549349999999</v>
      </c>
      <c r="BZ15" s="113">
        <f>VLOOKUP($BT15,Database!$A$1:$J$12756,7,(FALSE))</f>
        <v>2.0217454930000001</v>
      </c>
      <c r="CA15" s="113">
        <f>VLOOKUP($BT15,Database!$A$1:$J$12756,8,(FALSE))</f>
        <v>7.9239001189999998</v>
      </c>
      <c r="CB15" s="113">
        <f>VLOOKUP($BT15,Database!$A$1:$J$12756,9,(FALSE))</f>
        <v>20.96551724</v>
      </c>
      <c r="CD15" s="113" t="str">
        <f t="shared" si="2"/>
        <v>VIC-41699</v>
      </c>
      <c r="CE15" s="137">
        <v>41699</v>
      </c>
      <c r="CF15" s="113">
        <f>VLOOKUP($CD15,Database!$A$1:$J$12756,10,(FALSE))</f>
        <v>132</v>
      </c>
      <c r="CG15" s="113">
        <f>VLOOKUP($CD15,Database!$A$1:$J$12756,4,(FALSE))</f>
        <v>49.41845696</v>
      </c>
      <c r="CH15" s="113">
        <f>VLOOKUP($CD15,Database!$A$1:$J$12756,5,(FALSE))</f>
        <v>24.734177670000001</v>
      </c>
      <c r="CI15" s="113">
        <f>VLOOKUP($CD15,Database!$A$1:$J$12756,6,(FALSE))</f>
        <v>15.39410655</v>
      </c>
      <c r="CJ15" s="113">
        <f>VLOOKUP($CD15,Database!$A$1:$J$12756,7,(FALSE))</f>
        <v>-7.4871510350000001</v>
      </c>
      <c r="CK15" s="113">
        <f>VLOOKUP($CD15,Database!$A$1:$J$12756,8,(FALSE))</f>
        <v>7.6163086079999998</v>
      </c>
      <c r="CL15" s="113">
        <f>VLOOKUP($CD15,Database!$A$1:$J$12756,9,(FALSE))</f>
        <v>10.59660328</v>
      </c>
      <c r="CN15" s="113" t="str">
        <f t="shared" si="3"/>
        <v>ACT-41699</v>
      </c>
      <c r="CO15" s="137">
        <v>41699</v>
      </c>
      <c r="CP15" s="113">
        <f>VLOOKUP($CN15,Database!$A$1:$J$12756,10,(FALSE))</f>
        <v>103</v>
      </c>
      <c r="CQ15" s="113">
        <f>VLOOKUP($CN15,Database!$A$1:$J$12756,4,(FALSE))</f>
        <v>27.221172020000001</v>
      </c>
      <c r="CR15" s="113">
        <f>VLOOKUP($CN15,Database!$A$1:$J$12756,5,(FALSE))</f>
        <v>6.0491493380000003</v>
      </c>
      <c r="CS15" s="113">
        <f>VLOOKUP($CN15,Database!$A$1:$J$12756,6,(FALSE))</f>
        <v>-1.9323671499999999</v>
      </c>
      <c r="CT15" s="113">
        <f>VLOOKUP($CN15,Database!$A$1:$J$12756,7,(FALSE))</f>
        <v>-25.860113420000001</v>
      </c>
      <c r="CU15" s="113">
        <f>VLOOKUP($CN15,Database!$A$1:$J$12756,8,(FALSE))</f>
        <v>5.2509976900000002</v>
      </c>
      <c r="CV15" s="113">
        <f>VLOOKUP($CN15,Database!$A$1:$J$12756,9,(FALSE))</f>
        <v>0</v>
      </c>
      <c r="CX15" s="113" t="str">
        <f t="shared" si="4"/>
        <v>WA-41699</v>
      </c>
      <c r="CY15" s="137">
        <v>41699</v>
      </c>
      <c r="CZ15" s="113">
        <f>VLOOKUP($CX15,Database!$A$1:$J$12756,10,(FALSE))</f>
        <v>128</v>
      </c>
      <c r="DA15" s="113">
        <f>VLOOKUP($CX15,Database!$A$1:$J$12756,4,(FALSE))</f>
        <v>46.5075</v>
      </c>
      <c r="DB15" s="113">
        <f>VLOOKUP($CX15,Database!$A$1:$J$12756,5,(FALSE))</f>
        <v>23.287500000000001</v>
      </c>
      <c r="DC15" s="113">
        <f>VLOOKUP($CX15,Database!$A$1:$J$12756,6,(FALSE))</f>
        <v>1.83</v>
      </c>
      <c r="DD15" s="113">
        <f>VLOOKUP($CX15,Database!$A$1:$J$12756,7,(FALSE))</f>
        <v>-13.122802869999999</v>
      </c>
      <c r="DE15" s="113">
        <f>VLOOKUP($CX15,Database!$A$1:$J$12756,8,(FALSE))</f>
        <v>9.2162500000000005</v>
      </c>
      <c r="DF15" s="113">
        <f>VLOOKUP($CX15,Database!$A$1:$J$12756,9,(FALSE))</f>
        <v>8.4924999999999997</v>
      </c>
      <c r="DH15" s="113" t="str">
        <f t="shared" si="5"/>
        <v>SA-41699</v>
      </c>
      <c r="DI15" s="137">
        <v>41699</v>
      </c>
      <c r="DJ15" s="113">
        <f>VLOOKUP($DH15,Database!$A$1:$J$12756,10,(FALSE))</f>
        <v>110</v>
      </c>
      <c r="DK15" s="113">
        <f>VLOOKUP($DH15,Database!$A$1:$J$12756,4,(FALSE))</f>
        <v>27.181709959999999</v>
      </c>
      <c r="DL15" s="113">
        <f>VLOOKUP($DH15,Database!$A$1:$J$12756,5,(FALSE))</f>
        <v>4.7861786879999997</v>
      </c>
      <c r="DM15" s="113">
        <f>VLOOKUP($DH15,Database!$A$1:$J$12756,6,(FALSE))</f>
        <v>3.1226153050000001</v>
      </c>
      <c r="DN15" s="113">
        <f>VLOOKUP($DH15,Database!$A$1:$J$12756,7,(FALSE))</f>
        <v>-21.521530259999999</v>
      </c>
      <c r="DO15" s="113">
        <f>VLOOKUP($DH15,Database!$A$1:$J$12756,8,(FALSE))</f>
        <v>2.594548396</v>
      </c>
      <c r="DP15" s="113">
        <f>VLOOKUP($DH15,Database!$A$1:$J$12756,9,(FALSE))</f>
        <v>4.0017093499999996</v>
      </c>
      <c r="DR15" s="113" t="str">
        <f t="shared" si="6"/>
        <v>TAS-41699</v>
      </c>
      <c r="DS15" s="137">
        <v>41699</v>
      </c>
      <c r="DT15" s="113">
        <f>VLOOKUP($DR15,Database!$A$1:$J$12756,10,(FALSE))</f>
        <v>128</v>
      </c>
      <c r="DU15" s="113">
        <f>VLOOKUP($DR15,Database!$A$1:$J$12756,4,(FALSE))</f>
        <v>44.077134989999998</v>
      </c>
      <c r="DV15" s="113">
        <f>VLOOKUP($DR15,Database!$A$1:$J$12756,5,(FALSE))</f>
        <v>6.6115702479999996</v>
      </c>
      <c r="DW15" s="113">
        <f>VLOOKUP($DR15,Database!$A$1:$J$12756,6,(FALSE))</f>
        <v>18.365472910000001</v>
      </c>
      <c r="DX15" s="113">
        <f>VLOOKUP($DR15,Database!$A$1:$J$12756,7,(FALSE))</f>
        <v>0</v>
      </c>
      <c r="DY15" s="113">
        <f>VLOOKUP($DR15,Database!$A$1:$J$12756,8,(FALSE))</f>
        <v>8.2644628099999995</v>
      </c>
      <c r="DZ15" s="113">
        <f>VLOOKUP($DR15,Database!$A$1:$J$12756,9,(FALSE))</f>
        <v>12.39669421</v>
      </c>
      <c r="EB15" s="113" t="str">
        <f t="shared" si="7"/>
        <v>NT-41699</v>
      </c>
      <c r="EC15" s="137">
        <v>41699</v>
      </c>
      <c r="ED15" s="113">
        <f>VLOOKUP($EB15,Database!$A$1:$J$12756,10,(FALSE))</f>
        <v>124</v>
      </c>
      <c r="EE15" s="113">
        <f>VLOOKUP($EB15,Database!$A$1:$J$12756,4,(FALSE))</f>
        <v>34.693877550000003</v>
      </c>
      <c r="EF15" s="113">
        <f>VLOOKUP($EB15,Database!$A$1:$J$12756,5,(FALSE))</f>
        <v>2.721088435</v>
      </c>
      <c r="EG15" s="113">
        <f>VLOOKUP($EB15,Database!$A$1:$J$12756,6,(FALSE))</f>
        <v>2.494331066</v>
      </c>
      <c r="EH15" s="113">
        <f>VLOOKUP($EB15,Database!$A$1:$J$12756,7,(FALSE))</f>
        <v>2.6816608999999998</v>
      </c>
      <c r="EI15" s="113">
        <f>VLOOKUP($EB15,Database!$A$1:$J$12756,8,(FALSE))</f>
        <v>9.0702947849999997</v>
      </c>
      <c r="EJ15" s="113">
        <f>VLOOKUP($EB15,Database!$A$1:$J$12756,9,(FALSE))</f>
        <v>2.721088435</v>
      </c>
      <c r="EL15" s="113" t="str">
        <f t="shared" si="8"/>
        <v>AUS-41699</v>
      </c>
      <c r="EM15" s="137">
        <v>41699</v>
      </c>
      <c r="EN15" s="113">
        <f>VLOOKUP($EL15,Database!$A$1:$J$12756,10,(FALSE))</f>
        <v>132</v>
      </c>
      <c r="EO15" s="113">
        <f>VLOOKUP($EL15,Database!$A$1:$J$12756,4,(FALSE))</f>
        <v>49.032043100000003</v>
      </c>
      <c r="EP15" s="113">
        <f>VLOOKUP($EL15,Database!$A$1:$J$12756,5,(FALSE))</f>
        <v>21.638336540000001</v>
      </c>
      <c r="EQ15" s="113">
        <f>VLOOKUP($EL15,Database!$A$1:$J$12756,6,(FALSE))</f>
        <v>14.339403020000001</v>
      </c>
      <c r="ER15" s="113">
        <f>VLOOKUP($EL15,Database!$A$1:$J$12756,7,(FALSE))</f>
        <v>-5.4561846689999998</v>
      </c>
      <c r="ES15" s="113">
        <f>VLOOKUP($EL15,Database!$A$1:$J$12756,8,(FALSE))</f>
        <v>8.8499206449999992</v>
      </c>
      <c r="ET15" s="113">
        <f>VLOOKUP($EL15,Database!$A$1:$J$12756,9,(FALSE))</f>
        <v>11.43931663</v>
      </c>
    </row>
    <row r="16" spans="1:150">
      <c r="Y16" s="22"/>
      <c r="Z16" s="22"/>
      <c r="AB16" s="62"/>
      <c r="AC16" s="62"/>
      <c r="AD16" s="84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 t="s">
        <v>63</v>
      </c>
      <c r="BB16" s="113"/>
      <c r="BC16" s="113"/>
      <c r="BD16" s="113"/>
      <c r="BJ16" s="113" t="str">
        <f t="shared" si="0"/>
        <v>NSW-41791</v>
      </c>
      <c r="BK16" s="137">
        <v>41791</v>
      </c>
      <c r="BL16" s="113">
        <f>VLOOKUP($BJ16,Database!$A$1:$J$12756,10,(FALSE))</f>
        <v>143</v>
      </c>
      <c r="BM16" s="113">
        <f>VLOOKUP($BJ16,Database!$A$1:$J$12756,4,(FALSE))</f>
        <v>50.07804370447451</v>
      </c>
      <c r="BN16" s="113">
        <f>VLOOKUP($BJ16,Database!$A$1:$J$12756,5,(FALSE))</f>
        <v>22.710718002081162</v>
      </c>
      <c r="BO16" s="113">
        <f>VLOOKUP($BJ16,Database!$A$1:$J$12756,6,(FALSE))</f>
        <v>13.293444328824142</v>
      </c>
      <c r="BP16" s="113">
        <f>VLOOKUP($BJ16,Database!$A$1:$J$12756,7,(FALSE))</f>
        <v>29.007730951371947</v>
      </c>
      <c r="BQ16" s="113">
        <f>VLOOKUP($BJ16,Database!$A$1:$J$12756,8,(FALSE))</f>
        <v>10.652965660770031</v>
      </c>
      <c r="BR16" s="113">
        <f>VLOOKUP($BJ16,Database!$A$1:$J$12756,9,(FALSE))</f>
        <v>12.406916623309051</v>
      </c>
      <c r="BT16" s="113" t="str">
        <f t="shared" si="1"/>
        <v>QLD-41791</v>
      </c>
      <c r="BU16" s="137">
        <v>41791</v>
      </c>
      <c r="BV16" s="113">
        <f>VLOOKUP($BT16,Database!$A$1:$J$12756,10,(FALSE))</f>
        <v>136</v>
      </c>
      <c r="BW16" s="113">
        <f>VLOOKUP($BT16,Database!$A$1:$J$12756,4,(FALSE))</f>
        <v>42.370779749884861</v>
      </c>
      <c r="BX16" s="113">
        <f>VLOOKUP($BT16,Database!$A$1:$J$12756,5,(FALSE))</f>
        <v>14.613667764905939</v>
      </c>
      <c r="BY16" s="113">
        <f>VLOOKUP($BT16,Database!$A$1:$J$12756,6,(FALSE))</f>
        <v>17.193939608648932</v>
      </c>
      <c r="BZ16" s="113">
        <f>VLOOKUP($BT16,Database!$A$1:$J$12756,7,(FALSE))</f>
        <v>18.190586419753085</v>
      </c>
      <c r="CA16" s="113">
        <f>VLOOKUP($BT16,Database!$A$1:$J$12756,8,(FALSE))</f>
        <v>8.3513420956294802</v>
      </c>
      <c r="CB16" s="113">
        <f>VLOOKUP($BT16,Database!$A$1:$J$12756,9,(FALSE))</f>
        <v>15.693012600229098</v>
      </c>
      <c r="CD16" s="113" t="str">
        <f t="shared" si="2"/>
        <v>VIC-41791</v>
      </c>
      <c r="CE16" s="137">
        <v>41791</v>
      </c>
      <c r="CF16" s="113">
        <f>VLOOKUP($CD16,Database!$A$1:$J$12756,10,(FALSE))</f>
        <v>131</v>
      </c>
      <c r="CG16" s="113">
        <f>VLOOKUP($CD16,Database!$A$1:$J$12756,4,(FALSE))</f>
        <v>42.463943384394867</v>
      </c>
      <c r="CH16" s="113">
        <f>VLOOKUP($CD16,Database!$A$1:$J$12756,5,(FALSE))</f>
        <v>23.147899310221266</v>
      </c>
      <c r="CI16" s="113">
        <f>VLOOKUP($CD16,Database!$A$1:$J$12756,6,(FALSE))</f>
        <v>4.8038161784466551</v>
      </c>
      <c r="CJ16" s="113">
        <f>VLOOKUP($CD16,Database!$A$1:$J$12756,7,(FALSE))</f>
        <v>6.6053668605742164</v>
      </c>
      <c r="CK16" s="113">
        <f>VLOOKUP($CD16,Database!$A$1:$J$12756,8,(FALSE))</f>
        <v>6.6514377855415212</v>
      </c>
      <c r="CL16" s="113">
        <f>VLOOKUP($CD16,Database!$A$1:$J$12756,9,(FALSE))</f>
        <v>6.6648750335931188</v>
      </c>
      <c r="CN16" s="113" t="str">
        <f t="shared" si="3"/>
        <v>ACT-41791</v>
      </c>
      <c r="CO16" s="137">
        <v>41791</v>
      </c>
      <c r="CP16" s="113">
        <f>VLOOKUP($CN16,Database!$A$1:$J$12756,10,(FALSE))</f>
        <v>101</v>
      </c>
      <c r="CQ16" s="113">
        <f>VLOOKUP($CN16,Database!$A$1:$J$12756,4,(FALSE))</f>
        <v>20.891203703703702</v>
      </c>
      <c r="CR16" s="113">
        <f>VLOOKUP($CN16,Database!$A$1:$J$12756,5,(FALSE))</f>
        <v>6.4814814814814801</v>
      </c>
      <c r="CS16" s="113">
        <f>VLOOKUP($CN16,Database!$A$1:$J$12756,6,(FALSE))</f>
        <v>4.3981481481481506</v>
      </c>
      <c r="CT16" s="113">
        <f>VLOOKUP($CN16,Database!$A$1:$J$12756,7,(FALSE))</f>
        <v>-25.077160493827162</v>
      </c>
      <c r="CU16" s="113">
        <f>VLOOKUP($CN16,Database!$A$1:$J$12756,8,(FALSE))</f>
        <v>5.208333333333333</v>
      </c>
      <c r="CV16" s="113">
        <f>VLOOKUP($CN16,Database!$A$1:$J$12756,9,(FALSE))</f>
        <v>3.4722222222222223</v>
      </c>
      <c r="CX16" s="113" t="str">
        <f t="shared" si="4"/>
        <v>WA-41791</v>
      </c>
      <c r="CY16" s="137">
        <v>41791</v>
      </c>
      <c r="CZ16" s="113">
        <f>VLOOKUP($CX16,Database!$A$1:$J$12756,10,(FALSE))</f>
        <v>123</v>
      </c>
      <c r="DA16" s="113">
        <f>VLOOKUP($CX16,Database!$A$1:$J$12756,4,(FALSE))</f>
        <v>40.193771626297583</v>
      </c>
      <c r="DB16" s="113">
        <f>VLOOKUP($CX16,Database!$A$1:$J$12756,5,(FALSE))</f>
        <v>16.465974625144174</v>
      </c>
      <c r="DC16" s="113">
        <f>VLOOKUP($CX16,Database!$A$1:$J$12756,6,(FALSE))</f>
        <v>-2.8189158016147631</v>
      </c>
      <c r="DD16" s="113">
        <f>VLOOKUP($CX16,Database!$A$1:$J$12756,7,(FALSE))</f>
        <v>-9.2002687122123454</v>
      </c>
      <c r="DE16" s="113">
        <f>VLOOKUP($CX16,Database!$A$1:$J$12756,8,(FALSE))</f>
        <v>6.7466359092656667</v>
      </c>
      <c r="DF16" s="113">
        <f>VLOOKUP($CX16,Database!$A$1:$J$12756,9,(FALSE))</f>
        <v>3.652441368704344</v>
      </c>
      <c r="DH16" s="113" t="str">
        <f t="shared" si="5"/>
        <v>SA-41791</v>
      </c>
      <c r="DI16" s="137">
        <v>41791</v>
      </c>
      <c r="DJ16" s="113">
        <f>VLOOKUP($DH16,Database!$A$1:$J$12756,10,(FALSE))</f>
        <v>114</v>
      </c>
      <c r="DK16" s="113">
        <f>VLOOKUP($DH16,Database!$A$1:$J$12756,4,(FALSE))</f>
        <v>27.476813317479191</v>
      </c>
      <c r="DL16" s="113">
        <f>VLOOKUP($DH16,Database!$A$1:$J$12756,5,(FALSE))</f>
        <v>5.8216409036860872</v>
      </c>
      <c r="DM16" s="113">
        <f>VLOOKUP($DH16,Database!$A$1:$J$12756,6,(FALSE))</f>
        <v>1.769322235434007</v>
      </c>
      <c r="DN16" s="113">
        <f>VLOOKUP($DH16,Database!$A$1:$J$12756,7,(FALSE))</f>
        <v>-10.653983353151011</v>
      </c>
      <c r="DO16" s="113">
        <f>VLOOKUP($DH16,Database!$A$1:$J$12756,8,(FALSE))</f>
        <v>6.4542211652794297</v>
      </c>
      <c r="DP16" s="113">
        <f>VLOOKUP($DH16,Database!$A$1:$J$12756,9,(FALSE))</f>
        <v>3.8002378121284179</v>
      </c>
      <c r="DR16" s="113" t="str">
        <f t="shared" si="6"/>
        <v>TAS-41791</v>
      </c>
      <c r="DS16" s="137">
        <v>41791</v>
      </c>
      <c r="DT16" s="113">
        <f>VLOOKUP($DR16,Database!$A$1:$J$12756,10,(FALSE))</f>
        <v>132</v>
      </c>
      <c r="DU16" s="113">
        <f>VLOOKUP($DR16,Database!$A$1:$J$12756,4,(FALSE))</f>
        <v>38.321995464852613</v>
      </c>
      <c r="DV16" s="113">
        <f>VLOOKUP($DR16,Database!$A$1:$J$12756,5,(FALSE))</f>
        <v>9.0702947845804971</v>
      </c>
      <c r="DW16" s="113">
        <f>VLOOKUP($DR16,Database!$A$1:$J$12756,6,(FALSE))</f>
        <v>7.2562358276643977</v>
      </c>
      <c r="DX16" s="113">
        <f>VLOOKUP($DR16,Database!$A$1:$J$12756,7,(FALSE))</f>
        <v>10.884353741496597</v>
      </c>
      <c r="DY16" s="113">
        <f>VLOOKUP($DR16,Database!$A$1:$J$12756,8,(FALSE))</f>
        <v>9.0702947845804971</v>
      </c>
      <c r="DZ16" s="113">
        <f>VLOOKUP($DR16,Database!$A$1:$J$12756,9,(FALSE))</f>
        <v>3.4013605442176873</v>
      </c>
      <c r="EB16" s="113" t="str">
        <f t="shared" si="7"/>
        <v>NT-41791</v>
      </c>
      <c r="EC16" s="137">
        <v>41791</v>
      </c>
      <c r="ED16" s="113">
        <f>VLOOKUP($EB16,Database!$A$1:$J$12756,10,(FALSE))</f>
        <v>130</v>
      </c>
      <c r="EE16" s="113">
        <f>VLOOKUP($EB16,Database!$A$1:$J$12756,4,(FALSE))</f>
        <v>31.250000000000007</v>
      </c>
      <c r="EF16" s="113">
        <f>VLOOKUP($EB16,Database!$A$1:$J$12756,5,(FALSE))</f>
        <v>3.645833333333333</v>
      </c>
      <c r="EG16" s="113">
        <f>VLOOKUP($EB16,Database!$A$1:$J$12756,6,(FALSE))</f>
        <v>0</v>
      </c>
      <c r="EH16" s="113">
        <f>VLOOKUP($EB16,Database!$A$1:$J$12756,7,(FALSE))</f>
        <v>34.026465028355389</v>
      </c>
      <c r="EI16" s="113">
        <f>VLOOKUP($EB16,Database!$A$1:$J$12756,8,(FALSE))</f>
        <v>14.756944444444445</v>
      </c>
      <c r="EJ16" s="113">
        <f>VLOOKUP($EB16,Database!$A$1:$J$12756,9,(FALSE))</f>
        <v>1.2152777777777772</v>
      </c>
      <c r="EL16" s="113" t="str">
        <f t="shared" si="8"/>
        <v>AUS-41791</v>
      </c>
      <c r="EM16" s="137">
        <v>41791</v>
      </c>
      <c r="EN16" s="113">
        <f>VLOOKUP($EL16,Database!$A$1:$J$12756,10,(FALSE))</f>
        <v>131</v>
      </c>
      <c r="EO16" s="113">
        <f>VLOOKUP($EL16,Database!$A$1:$J$12756,4,(FALSE))</f>
        <v>41.834988705224283</v>
      </c>
      <c r="EP16" s="113">
        <f>VLOOKUP($EL16,Database!$A$1:$J$12756,5,(FALSE))</f>
        <v>17.50428484348668</v>
      </c>
      <c r="EQ16" s="113">
        <f>VLOOKUP($EL16,Database!$A$1:$J$12756,6,(FALSE))</f>
        <v>7.6356986625551277</v>
      </c>
      <c r="ER16" s="113">
        <f>VLOOKUP($EL16,Database!$A$1:$J$12756,7,(FALSE))</f>
        <v>9.6806503120917409</v>
      </c>
      <c r="ES16" s="113">
        <f>VLOOKUP($EL16,Database!$A$1:$J$12756,8,(FALSE))</f>
        <v>8.1160314102334254</v>
      </c>
      <c r="ET16" s="113">
        <f>VLOOKUP($EL16,Database!$A$1:$J$12756,9,(FALSE))</f>
        <v>8.5595037469970254</v>
      </c>
    </row>
    <row r="17" spans="25:150">
      <c r="Y17" s="22"/>
      <c r="Z17" s="22"/>
      <c r="AB17" s="62"/>
      <c r="AC17" s="62"/>
      <c r="AD17" s="84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J17" s="113" t="str">
        <f t="shared" si="0"/>
        <v>NSW-41883</v>
      </c>
      <c r="BK17" s="137">
        <v>41883</v>
      </c>
      <c r="BL17" s="113">
        <f>VLOOKUP($BJ17,Database!$A$1:$J$12756,10,(FALSE))</f>
        <v>147</v>
      </c>
      <c r="BM17" s="113">
        <f>VLOOKUP($BJ17,Database!$A$1:$J$12756,4,(FALSE))</f>
        <v>56.38970750969726</v>
      </c>
      <c r="BN17" s="113">
        <f>VLOOKUP($BJ17,Database!$A$1:$J$12756,5,(FALSE))</f>
        <v>28.517804517233742</v>
      </c>
      <c r="BO17" s="113">
        <f>VLOOKUP($BJ17,Database!$A$1:$J$12756,6,(FALSE))</f>
        <v>9.0830993954501498</v>
      </c>
      <c r="BP17" s="113">
        <f>VLOOKUP($BJ17,Database!$A$1:$J$12756,7,(FALSE))</f>
        <v>20.139516136150334</v>
      </c>
      <c r="BQ17" s="113">
        <f>VLOOKUP($BJ17,Database!$A$1:$J$12756,8,(FALSE))</f>
        <v>11.03725727731249</v>
      </c>
      <c r="BR17" s="113">
        <f>VLOOKUP($BJ17,Database!$A$1:$J$12756,9,(FALSE))</f>
        <v>8.6873463872613534</v>
      </c>
      <c r="BT17" s="113" t="str">
        <f t="shared" si="1"/>
        <v>QLD-41883</v>
      </c>
      <c r="BU17" s="137">
        <v>41883</v>
      </c>
      <c r="BV17" s="113">
        <f>VLOOKUP($BT17,Database!$A$1:$J$12756,10,(FALSE))</f>
        <v>143</v>
      </c>
      <c r="BW17" s="113">
        <f>VLOOKUP($BT17,Database!$A$1:$J$12756,4,(FALSE))</f>
        <v>55.00535027206702</v>
      </c>
      <c r="BX17" s="113">
        <f>VLOOKUP($BT17,Database!$A$1:$J$12756,5,(FALSE))</f>
        <v>19.974349050231847</v>
      </c>
      <c r="BY17" s="113">
        <f>VLOOKUP($BT17,Database!$A$1:$J$12756,6,(FALSE))</f>
        <v>14.425244177310292</v>
      </c>
      <c r="BZ17" s="113">
        <f>VLOOKUP($BT17,Database!$A$1:$J$12756,7,(FALSE))</f>
        <v>19.385439670939295</v>
      </c>
      <c r="CA17" s="113">
        <f>VLOOKUP($BT17,Database!$A$1:$J$12756,8,(FALSE))</f>
        <v>7.6311575560260758</v>
      </c>
      <c r="CB17" s="113">
        <f>VLOOKUP($BT17,Database!$A$1:$J$12756,9,(FALSE))</f>
        <v>9.9719964483300316</v>
      </c>
      <c r="CD17" s="113" t="str">
        <f t="shared" si="2"/>
        <v>VIC-41883</v>
      </c>
      <c r="CE17" s="137">
        <v>41883</v>
      </c>
      <c r="CF17" s="113">
        <f>VLOOKUP($CD17,Database!$A$1:$J$12756,10,(FALSE))</f>
        <v>135</v>
      </c>
      <c r="CG17" s="113">
        <f>VLOOKUP($CD17,Database!$A$1:$J$12756,4,(FALSE))</f>
        <v>46.470379212147606</v>
      </c>
      <c r="CH17" s="113">
        <f>VLOOKUP($CD17,Database!$A$1:$J$12756,5,(FALSE))</f>
        <v>21.944957434349806</v>
      </c>
      <c r="CI17" s="113">
        <f>VLOOKUP($CD17,Database!$A$1:$J$12756,6,(FALSE))</f>
        <v>5.0047795644840818</v>
      </c>
      <c r="CJ17" s="113">
        <f>VLOOKUP($CD17,Database!$A$1:$J$12756,7,(FALSE))</f>
        <v>7.3854311324327755</v>
      </c>
      <c r="CK17" s="113">
        <f>VLOOKUP($CD17,Database!$A$1:$J$12756,8,(FALSE))</f>
        <v>10.458988333858837</v>
      </c>
      <c r="CL17" s="113">
        <f>VLOOKUP($CD17,Database!$A$1:$J$12756,9,(FALSE))</f>
        <v>4.6244163175832913</v>
      </c>
      <c r="CN17" s="113" t="str">
        <f t="shared" si="3"/>
        <v>ACT-41883</v>
      </c>
      <c r="CO17" s="137">
        <v>41883</v>
      </c>
      <c r="CP17" s="113">
        <f>VLOOKUP($CN17,Database!$A$1:$J$12756,10,(FALSE))</f>
        <v>127</v>
      </c>
      <c r="CQ17" s="113">
        <f>VLOOKUP($CN17,Database!$A$1:$J$12756,4,(FALSE))</f>
        <v>43.749999999999993</v>
      </c>
      <c r="CR17" s="113">
        <f>VLOOKUP($CN17,Database!$A$1:$J$12756,5,(FALSE))</f>
        <v>25.850340136054417</v>
      </c>
      <c r="CS17" s="113">
        <f>VLOOKUP($CN17,Database!$A$1:$J$12756,6,(FALSE))</f>
        <v>12.244897959183671</v>
      </c>
      <c r="CT17" s="113">
        <f>VLOOKUP($CN17,Database!$A$1:$J$12756,7,(FALSE))</f>
        <v>-1.6439909297052173</v>
      </c>
      <c r="CU17" s="113">
        <f>VLOOKUP($CN17,Database!$A$1:$J$12756,8,(FALSE))</f>
        <v>6.8877551020408152</v>
      </c>
      <c r="CV17" s="113">
        <f>VLOOKUP($CN17,Database!$A$1:$J$12756,9,(FALSE))</f>
        <v>5.895691609977324</v>
      </c>
      <c r="CX17" s="113" t="str">
        <f t="shared" si="4"/>
        <v>WA-41883</v>
      </c>
      <c r="CY17" s="137">
        <v>41883</v>
      </c>
      <c r="CZ17" s="113">
        <f>VLOOKUP($CX17,Database!$A$1:$J$12756,10,(FALSE))</f>
        <v>115</v>
      </c>
      <c r="DA17" s="113">
        <f>VLOOKUP($CX17,Database!$A$1:$J$12756,4,(FALSE))</f>
        <v>34.12742382271469</v>
      </c>
      <c r="DB17" s="113">
        <f>VLOOKUP($CX17,Database!$A$1:$J$12756,5,(FALSE))</f>
        <v>10.889504462911667</v>
      </c>
      <c r="DC17" s="113">
        <f>VLOOKUP($CX17,Database!$A$1:$J$12756,6,(FALSE))</f>
        <v>-7.5493998153277939</v>
      </c>
      <c r="DD17" s="113">
        <f>VLOOKUP($CX17,Database!$A$1:$J$12756,7,(FALSE))</f>
        <v>-16.949893243766308</v>
      </c>
      <c r="DE17" s="113">
        <f>VLOOKUP($CX17,Database!$A$1:$J$12756,8,(FALSE))</f>
        <v>6.8698060941828256</v>
      </c>
      <c r="DF17" s="113">
        <f>VLOOKUP($CX17,Database!$A$1:$J$12756,9,(FALSE))</f>
        <v>2.1274238227146816</v>
      </c>
      <c r="DH17" s="113" t="str">
        <f t="shared" si="5"/>
        <v>SA-41883</v>
      </c>
      <c r="DI17" s="137">
        <v>41883</v>
      </c>
      <c r="DJ17" s="113">
        <f>VLOOKUP($DH17,Database!$A$1:$J$12756,10,(FALSE))</f>
        <v>123</v>
      </c>
      <c r="DK17" s="113">
        <f>VLOOKUP($DH17,Database!$A$1:$J$12756,4,(FALSE))</f>
        <v>40.406122538485143</v>
      </c>
      <c r="DL17" s="113">
        <f>VLOOKUP($DH17,Database!$A$1:$J$12756,5,(FALSE))</f>
        <v>9.3548528573308189</v>
      </c>
      <c r="DM17" s="113">
        <f>VLOOKUP($DH17,Database!$A$1:$J$12756,6,(FALSE))</f>
        <v>9.1180211394237105</v>
      </c>
      <c r="DN17" s="113">
        <f>VLOOKUP($DH17,Database!$A$1:$J$12756,7,(FALSE))</f>
        <v>-4.9777777777777787</v>
      </c>
      <c r="DO17" s="113">
        <f>VLOOKUP($DH17,Database!$A$1:$J$12756,8,(FALSE))</f>
        <v>2.6095346695320387</v>
      </c>
      <c r="DP17" s="113">
        <f>VLOOKUP($DH17,Database!$A$1:$J$12756,9,(FALSE))</f>
        <v>4.2498136046664605</v>
      </c>
      <c r="DR17" s="113" t="str">
        <f t="shared" si="6"/>
        <v>TAS-41883</v>
      </c>
      <c r="DS17" s="137">
        <v>41883</v>
      </c>
      <c r="DT17" s="113">
        <f>VLOOKUP($DR17,Database!$A$1:$J$12756,10,(FALSE))</f>
        <v>120</v>
      </c>
      <c r="DU17" s="113">
        <f>VLOOKUP($DR17,Database!$A$1:$J$12756,4,(FALSE))</f>
        <v>42.159763313609467</v>
      </c>
      <c r="DV17" s="113">
        <f>VLOOKUP($DR17,Database!$A$1:$J$12756,5,(FALSE))</f>
        <v>-1.9230769230769218</v>
      </c>
      <c r="DW17" s="113">
        <f>VLOOKUP($DR17,Database!$A$1:$J$12756,6,(FALSE))</f>
        <v>0</v>
      </c>
      <c r="DX17" s="113">
        <f>VLOOKUP($DR17,Database!$A$1:$J$12756,7,(FALSE))</f>
        <v>-3.3599999999999985</v>
      </c>
      <c r="DY17" s="113">
        <f>VLOOKUP($DR17,Database!$A$1:$J$12756,8,(FALSE))</f>
        <v>3.9940828402366853</v>
      </c>
      <c r="DZ17" s="113">
        <f>VLOOKUP($DR17,Database!$A$1:$J$12756,9,(FALSE))</f>
        <v>1.7751479289940826</v>
      </c>
      <c r="EB17" s="113" t="str">
        <f t="shared" si="7"/>
        <v>NT-41883</v>
      </c>
      <c r="EC17" s="137">
        <v>41883</v>
      </c>
      <c r="ED17" s="113">
        <f>VLOOKUP($EB17,Database!$A$1:$J$12756,10,(FALSE))</f>
        <v>119</v>
      </c>
      <c r="EE17" s="113">
        <f>VLOOKUP($EB17,Database!$A$1:$J$12756,4,(FALSE))</f>
        <v>21.58203125</v>
      </c>
      <c r="EF17" s="113">
        <f>VLOOKUP($EB17,Database!$A$1:$J$12756,5,(FALSE))</f>
        <v>4.6875</v>
      </c>
      <c r="EG17" s="113">
        <f>VLOOKUP($EB17,Database!$A$1:$J$12756,6,(FALSE))</f>
        <v>-4.39453125</v>
      </c>
      <c r="EH17" s="113">
        <f>VLOOKUP($EB17,Database!$A$1:$J$12756,7,(FALSE))</f>
        <v>14.0625</v>
      </c>
      <c r="EI17" s="113">
        <f>VLOOKUP($EB17,Database!$A$1:$J$12756,8,(FALSE))</f>
        <v>2.734375</v>
      </c>
      <c r="EJ17" s="113">
        <f>VLOOKUP($EB17,Database!$A$1:$J$12756,9,(FALSE))</f>
        <v>-2.34375</v>
      </c>
      <c r="EL17" s="113" t="str">
        <f t="shared" si="8"/>
        <v>AUS-41883</v>
      </c>
      <c r="EM17" s="137">
        <v>41883</v>
      </c>
      <c r="EN17" s="113">
        <f>VLOOKUP($EL17,Database!$A$1:$J$12756,10,(FALSE))</f>
        <v>135</v>
      </c>
      <c r="EO17" s="113">
        <f>VLOOKUP($EL17,Database!$A$1:$J$12756,4,(FALSE))</f>
        <v>47.855454238432955</v>
      </c>
      <c r="EP17" s="113">
        <f>VLOOKUP($EL17,Database!$A$1:$J$12756,5,(FALSE))</f>
        <v>20.140653213148848</v>
      </c>
      <c r="EQ17" s="113">
        <f>VLOOKUP($EL17,Database!$A$1:$J$12756,6,(FALSE))</f>
        <v>6.5131152808188304</v>
      </c>
      <c r="ER17" s="113">
        <f>VLOOKUP($EL17,Database!$A$1:$J$12756,7,(FALSE))</f>
        <v>9.0865722665734321</v>
      </c>
      <c r="ES17" s="113">
        <f>VLOOKUP($EL17,Database!$A$1:$J$12756,8,(FALSE))</f>
        <v>8.3953862214872359</v>
      </c>
      <c r="ET17" s="113">
        <f>VLOOKUP($EL17,Database!$A$1:$J$12756,9,(FALSE))</f>
        <v>6.1414651872519039</v>
      </c>
    </row>
    <row r="18" spans="25:150">
      <c r="Y18" s="22"/>
      <c r="Z18" s="22"/>
      <c r="AB18" s="62"/>
      <c r="AC18" s="62"/>
      <c r="AD18" s="84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J18" s="113" t="str">
        <f t="shared" si="0"/>
        <v>NSW-41974</v>
      </c>
      <c r="BK18" s="137">
        <v>41974</v>
      </c>
      <c r="BL18" s="113">
        <f>VLOOKUP($BJ18,Database!$A$1:$J$12756,10,(FALSE))</f>
        <v>146</v>
      </c>
      <c r="BM18" s="113">
        <f>VLOOKUP($BJ18,Database!$A$1:$J$12756,4,(FALSE))</f>
        <v>54.055974904421134</v>
      </c>
      <c r="BN18" s="113">
        <f>VLOOKUP($BJ18,Database!$A$1:$J$12756,5,(FALSE))</f>
        <v>28.942696249822998</v>
      </c>
      <c r="BO18" s="113">
        <f>VLOOKUP($BJ18,Database!$A$1:$J$12756,6,(FALSE))</f>
        <v>3.0691435480181686</v>
      </c>
      <c r="BP18" s="113">
        <f>VLOOKUP($BJ18,Database!$A$1:$J$12756,7,(FALSE))</f>
        <v>27.208510591640717</v>
      </c>
      <c r="BQ18" s="113">
        <f>VLOOKUP($BJ18,Database!$A$1:$J$12756,8,(FALSE))</f>
        <v>10.28643705954754</v>
      </c>
      <c r="BR18" s="113">
        <f>VLOOKUP($BJ18,Database!$A$1:$J$12756,9,(FALSE))</f>
        <v>7.5904867714494211</v>
      </c>
      <c r="BT18" s="113" t="str">
        <f t="shared" si="1"/>
        <v>QLD-41974</v>
      </c>
      <c r="BU18" s="137">
        <v>41974</v>
      </c>
      <c r="BV18" s="113">
        <f>VLOOKUP($BT18,Database!$A$1:$J$12756,10,(FALSE))</f>
        <v>139</v>
      </c>
      <c r="BW18" s="113">
        <f>VLOOKUP($BT18,Database!$A$1:$J$12756,4,(FALSE))</f>
        <v>49.375650364203956</v>
      </c>
      <c r="BX18" s="113">
        <f>VLOOKUP($BT18,Database!$A$1:$J$12756,5,(FALSE))</f>
        <v>21.498872702046476</v>
      </c>
      <c r="BY18" s="113">
        <f>VLOOKUP($BT18,Database!$A$1:$J$12756,6,(FALSE))</f>
        <v>6.5209850849809223</v>
      </c>
      <c r="BZ18" s="113">
        <f>VLOOKUP($BT18,Database!$A$1:$J$12756,7,(FALSE))</f>
        <v>15.806336774652904</v>
      </c>
      <c r="CA18" s="113">
        <f>VLOOKUP($BT18,Database!$A$1:$J$12756,8,(FALSE))</f>
        <v>5.3011908891201296</v>
      </c>
      <c r="CB18" s="113">
        <f>VLOOKUP($BT18,Database!$A$1:$J$12756,9,(FALSE))</f>
        <v>10.622615331252167</v>
      </c>
      <c r="CD18" s="113" t="str">
        <f t="shared" si="2"/>
        <v>VIC-41974</v>
      </c>
      <c r="CE18" s="137">
        <v>41974</v>
      </c>
      <c r="CF18" s="113">
        <f>VLOOKUP($CD18,Database!$A$1:$J$12756,10,(FALSE))</f>
        <v>132</v>
      </c>
      <c r="CG18" s="113">
        <f>VLOOKUP($CD18,Database!$A$1:$J$12756,4,(FALSE))</f>
        <v>44.21093425605536</v>
      </c>
      <c r="CH18" s="113">
        <f>VLOOKUP($CD18,Database!$A$1:$J$12756,5,(FALSE))</f>
        <v>26.753217993079581</v>
      </c>
      <c r="CI18" s="113">
        <f>VLOOKUP($CD18,Database!$A$1:$J$12756,6,(FALSE))</f>
        <v>0.69757785467127953</v>
      </c>
      <c r="CJ18" s="113">
        <f>VLOOKUP($CD18,Database!$A$1:$J$12756,7,(FALSE))</f>
        <v>1.7676496973047993</v>
      </c>
      <c r="CK18" s="113">
        <f>VLOOKUP($CD18,Database!$A$1:$J$12756,8,(FALSE))</f>
        <v>7.2636678200692026</v>
      </c>
      <c r="CL18" s="113">
        <f>VLOOKUP($CD18,Database!$A$1:$J$12756,9,(FALSE))</f>
        <v>4.7833910034602081</v>
      </c>
      <c r="CN18" s="113" t="str">
        <f t="shared" si="3"/>
        <v>ACT-41974</v>
      </c>
      <c r="CO18" s="137">
        <v>41974</v>
      </c>
      <c r="CP18" s="113">
        <f>VLOOKUP($CN18,Database!$A$1:$J$12756,10,(FALSE))</f>
        <v>111</v>
      </c>
      <c r="CQ18" s="113">
        <f>VLOOKUP($CN18,Database!$A$1:$J$12756,4,(FALSE))</f>
        <v>31.064902331442973</v>
      </c>
      <c r="CR18" s="113">
        <f>VLOOKUP($CN18,Database!$A$1:$J$12756,5,(FALSE))</f>
        <v>19.155639571518588</v>
      </c>
      <c r="CS18" s="113">
        <f>VLOOKUP($CN18,Database!$A$1:$J$12756,6,(FALSE))</f>
        <v>-5.3770216341104815</v>
      </c>
      <c r="CT18" s="113">
        <f>VLOOKUP($CN18,Database!$A$1:$J$12756,7,(FALSE))</f>
        <v>-23.671497584541061</v>
      </c>
      <c r="CU18" s="113">
        <f>VLOOKUP($CN18,Database!$A$1:$J$12756,8,(FALSE))</f>
        <v>4.536862003780719</v>
      </c>
      <c r="CV18" s="113">
        <f>VLOOKUP($CN18,Database!$A$1:$J$12756,9,(FALSE))</f>
        <v>1.7853392144507454</v>
      </c>
      <c r="CX18" s="113" t="str">
        <f t="shared" si="4"/>
        <v>WA-41974</v>
      </c>
      <c r="CY18" s="137">
        <v>41974</v>
      </c>
      <c r="CZ18" s="113">
        <f>VLOOKUP($CX18,Database!$A$1:$J$12756,10,(FALSE))</f>
        <v>113</v>
      </c>
      <c r="DA18" s="113">
        <f>VLOOKUP($CX18,Database!$A$1:$J$12756,4,(FALSE))</f>
        <v>42.86980609418282</v>
      </c>
      <c r="DB18" s="113">
        <f>VLOOKUP($CX18,Database!$A$1:$J$12756,5,(FALSE))</f>
        <v>13.324715297014469</v>
      </c>
      <c r="DC18" s="113">
        <f>VLOOKUP($CX18,Database!$A$1:$J$12756,6,(FALSE))</f>
        <v>-15.345029239766081</v>
      </c>
      <c r="DD18" s="113">
        <f>VLOOKUP($CX18,Database!$A$1:$J$12756,7,(FALSE))</f>
        <v>-23.563033128347548</v>
      </c>
      <c r="DE18" s="113">
        <f>VLOOKUP($CX18,Database!$A$1:$J$12756,8,(FALSE))</f>
        <v>5.0415512465373959</v>
      </c>
      <c r="DF18" s="113">
        <f>VLOOKUP($CX18,Database!$A$1:$J$12756,9,(FALSE))</f>
        <v>0.40258541089566041</v>
      </c>
      <c r="DH18" s="113" t="str">
        <f t="shared" si="5"/>
        <v>SA-41974</v>
      </c>
      <c r="DI18" s="137">
        <v>41974</v>
      </c>
      <c r="DJ18" s="113">
        <f>VLOOKUP($DH18,Database!$A$1:$J$12756,10,(FALSE))</f>
        <v>114</v>
      </c>
      <c r="DK18" s="113">
        <f>VLOOKUP($DH18,Database!$A$1:$J$12756,4,(FALSE))</f>
        <v>36.939791760977819</v>
      </c>
      <c r="DL18" s="113">
        <f>VLOOKUP($DH18,Database!$A$1:$J$12756,5,(FALSE))</f>
        <v>3.52094965042</v>
      </c>
      <c r="DM18" s="113">
        <f>VLOOKUP($DH18,Database!$A$1:$J$12756,6,(FALSE))</f>
        <v>-2.7161611588954271</v>
      </c>
      <c r="DN18" s="113">
        <f>VLOOKUP($DH18,Database!$A$1:$J$12756,7,(FALSE))</f>
        <v>-13.405797101449274</v>
      </c>
      <c r="DO18" s="113">
        <f>VLOOKUP($DH18,Database!$A$1:$J$12756,8,(FALSE))</f>
        <v>2.7287359790754997</v>
      </c>
      <c r="DP18" s="113">
        <f>VLOOKUP($DH18,Database!$A$1:$J$12756,9,(FALSE))</f>
        <v>3.3952014486192854</v>
      </c>
      <c r="DR18" s="113" t="str">
        <f t="shared" si="6"/>
        <v>TAS-41974</v>
      </c>
      <c r="DS18" s="137">
        <v>41974</v>
      </c>
      <c r="DT18" s="113">
        <f>VLOOKUP($DR18,Database!$A$1:$J$12756,10,(FALSE))</f>
        <v>137</v>
      </c>
      <c r="DU18" s="113">
        <f>VLOOKUP($DR18,Database!$A$1:$J$12756,4,(FALSE))</f>
        <v>47.916666666666664</v>
      </c>
      <c r="DV18" s="113">
        <f>VLOOKUP($DR18,Database!$A$1:$J$12756,5,(FALSE))</f>
        <v>15.972222222222218</v>
      </c>
      <c r="DW18" s="113">
        <f>VLOOKUP($DR18,Database!$A$1:$J$12756,6,(FALSE))</f>
        <v>2.777777777777779</v>
      </c>
      <c r="DX18" s="113">
        <f>VLOOKUP($DR18,Database!$A$1:$J$12756,7,(FALSE))</f>
        <v>24.408163265306122</v>
      </c>
      <c r="DY18" s="113">
        <f>VLOOKUP($DR18,Database!$A$1:$J$12756,8,(FALSE))</f>
        <v>3.125</v>
      </c>
      <c r="DZ18" s="113">
        <f>VLOOKUP($DR18,Database!$A$1:$J$12756,9,(FALSE))</f>
        <v>3.0864197530864201</v>
      </c>
      <c r="EB18" s="113" t="str">
        <f t="shared" si="7"/>
        <v>NT-41974</v>
      </c>
      <c r="EC18" s="137">
        <v>41974</v>
      </c>
      <c r="ED18" s="113">
        <f>VLOOKUP($EB18,Database!$A$1:$J$12756,10,(FALSE))</f>
        <v>112</v>
      </c>
      <c r="EE18" s="113">
        <f>VLOOKUP($EB18,Database!$A$1:$J$12756,4,(FALSE))</f>
        <v>19.047619047619051</v>
      </c>
      <c r="EF18" s="113">
        <f>VLOOKUP($EB18,Database!$A$1:$J$12756,5,(FALSE))</f>
        <v>6.1224489795918364</v>
      </c>
      <c r="EG18" s="113">
        <f>VLOOKUP($EB18,Database!$A$1:$J$12756,6,(FALSE))</f>
        <v>-7.2562358276643977</v>
      </c>
      <c r="EH18" s="113">
        <f>VLOOKUP($EB18,Database!$A$1:$J$12756,7,(FALSE))</f>
        <v>2.4943310657596371</v>
      </c>
      <c r="EI18" s="113">
        <f>VLOOKUP($EB18,Database!$A$1:$J$12756,8,(FALSE))</f>
        <v>15.306122448979592</v>
      </c>
      <c r="EJ18" s="113">
        <f>VLOOKUP($EB18,Database!$A$1:$J$12756,9,(FALSE))</f>
        <v>-1.1337868480725626</v>
      </c>
      <c r="EL18" s="113" t="str">
        <f t="shared" si="8"/>
        <v>AUS-41974</v>
      </c>
      <c r="EM18" s="137">
        <v>41974</v>
      </c>
      <c r="EN18" s="113">
        <f>VLOOKUP($EL18,Database!$A$1:$J$12756,10,(FALSE))</f>
        <v>132</v>
      </c>
      <c r="EO18" s="113">
        <f>VLOOKUP($EL18,Database!$A$1:$J$12756,4,(FALSE))</f>
        <v>46.725178406734649</v>
      </c>
      <c r="EP18" s="113">
        <f>VLOOKUP($EL18,Database!$A$1:$J$12756,5,(FALSE))</f>
        <v>21.654620260202385</v>
      </c>
      <c r="EQ18" s="113">
        <f>VLOOKUP($EL18,Database!$A$1:$J$12756,6,(FALSE))</f>
        <v>-0.22393888056723918</v>
      </c>
      <c r="ER18" s="113">
        <f>VLOOKUP($EL18,Database!$A$1:$J$12756,7,(FALSE))</f>
        <v>7.0666861973872468</v>
      </c>
      <c r="ES18" s="113">
        <f>VLOOKUP($EL18,Database!$A$1:$J$12756,8,(FALSE))</f>
        <v>6.8951929932431097</v>
      </c>
      <c r="ET18" s="113">
        <f>VLOOKUP($EL18,Database!$A$1:$J$12756,9,(FALSE))</f>
        <v>5.6835577998574065</v>
      </c>
    </row>
    <row r="19" spans="25:150">
      <c r="Y19" s="22"/>
      <c r="Z19" s="22"/>
      <c r="AB19" s="62"/>
      <c r="AC19" s="62"/>
      <c r="AD19" s="8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J19" s="135" t="str">
        <f t="shared" si="0"/>
        <v>NSW-42064</v>
      </c>
      <c r="BK19" s="139">
        <v>42064</v>
      </c>
      <c r="BL19" s="113">
        <f>VLOOKUP($BJ19,Database!$A$1:$J$12756,10,(FALSE))</f>
        <v>149</v>
      </c>
      <c r="BM19" s="113">
        <f>VLOOKUP($BJ19,Database!$A$1:$J$12756,4,(FALSE))</f>
        <v>61.947849598471649</v>
      </c>
      <c r="BN19" s="113">
        <f>VLOOKUP($BJ19,Database!$A$1:$J$12756,5,(FALSE))</f>
        <v>33.052163450873131</v>
      </c>
      <c r="BO19" s="113">
        <f>VLOOKUP($BJ19,Database!$A$1:$J$12756,6,(FALSE))</f>
        <v>0</v>
      </c>
      <c r="BP19" s="113">
        <f>VLOOKUP($BJ19,Database!$A$1:$J$12756,7,(FALSE))</f>
        <v>24.744191245153278</v>
      </c>
      <c r="BQ19" s="113">
        <f>VLOOKUP($BJ19,Database!$A$1:$J$12756,8,(FALSE))</f>
        <v>-7.1614804220680073</v>
      </c>
      <c r="BR19" s="113">
        <f>VLOOKUP($BJ19,Database!$A$1:$J$12756,9,(FALSE))</f>
        <v>10.592675141781131</v>
      </c>
      <c r="BT19" s="113" t="str">
        <f t="shared" si="1"/>
        <v>QLD-42064</v>
      </c>
      <c r="BU19" s="139">
        <v>42064</v>
      </c>
      <c r="BV19" s="113">
        <f>VLOOKUP($BT19,Database!$A$1:$J$12756,10,(FALSE))</f>
        <v>125</v>
      </c>
      <c r="BW19" s="113">
        <f>VLOOKUP($BT19,Database!$A$1:$J$12756,4,(FALSE))</f>
        <v>39.035379812695112</v>
      </c>
      <c r="BX19" s="113">
        <f>VLOOKUP($BT19,Database!$A$1:$J$12756,5,(FALSE))</f>
        <v>15.700312174817899</v>
      </c>
      <c r="BY19" s="113">
        <f>VLOOKUP($BT19,Database!$A$1:$J$12756,6,(FALSE))</f>
        <v>-4.4370447450572312</v>
      </c>
      <c r="BZ19" s="113">
        <f>VLOOKUP($BT19,Database!$A$1:$J$12756,7,(FALSE))</f>
        <v>-6.6175768443166509</v>
      </c>
      <c r="CA19" s="113">
        <f>VLOOKUP($BT19,Database!$A$1:$J$12756,8,(FALSE))</f>
        <v>-11.552549427679502</v>
      </c>
      <c r="CB19" s="113">
        <f>VLOOKUP($BT19,Database!$A$1:$J$12756,9,(FALSE))</f>
        <v>7.8584807492195612</v>
      </c>
      <c r="CD19" s="113" t="str">
        <f t="shared" si="2"/>
        <v>VIC-42064</v>
      </c>
      <c r="CE19" s="139">
        <v>42064</v>
      </c>
      <c r="CF19" s="113">
        <f>VLOOKUP($CD19,Database!$A$1:$J$12756,10,(FALSE))</f>
        <v>131</v>
      </c>
      <c r="CG19" s="113">
        <f>VLOOKUP($CD19,Database!$A$1:$J$12756,4,(FALSE))</f>
        <v>46.296585397365433</v>
      </c>
      <c r="CH19" s="113">
        <f>VLOOKUP($CD19,Database!$A$1:$J$12756,5,(FALSE))</f>
        <v>22.407286782478565</v>
      </c>
      <c r="CI19" s="113">
        <f>VLOOKUP($CD19,Database!$A$1:$J$12756,6,(FALSE))</f>
        <v>-3.5507991451381087</v>
      </c>
      <c r="CJ19" s="113">
        <f>VLOOKUP($CD19,Database!$A$1:$J$12756,7,(FALSE))</f>
        <v>-0.84639291145936613</v>
      </c>
      <c r="CK19" s="113">
        <f>VLOOKUP($CD19,Database!$A$1:$J$12756,8,(FALSE))</f>
        <v>-7.8474491416389887</v>
      </c>
      <c r="CL19" s="113">
        <f>VLOOKUP($CD19,Database!$A$1:$J$12756,9,(FALSE))</f>
        <v>6.322640381996222</v>
      </c>
      <c r="CN19" s="113" t="str">
        <f t="shared" si="3"/>
        <v>ACT-42064</v>
      </c>
      <c r="CO19" s="139">
        <v>42064</v>
      </c>
      <c r="CP19" s="113">
        <f>VLOOKUP($CN19,Database!$A$1:$J$12756,10,(FALSE))</f>
        <v>119</v>
      </c>
      <c r="CQ19" s="113">
        <f>VLOOKUP($CN19,Database!$A$1:$J$12756,4,(FALSE))</f>
        <v>38.272189349112423</v>
      </c>
      <c r="CR19" s="113">
        <f>VLOOKUP($CN19,Database!$A$1:$J$12756,5,(FALSE))</f>
        <v>14.840236686390531</v>
      </c>
      <c r="CS19" s="113">
        <f>VLOOKUP($CN19,Database!$A$1:$J$12756,6,(FALSE))</f>
        <v>-1.7041420118343198</v>
      </c>
      <c r="CT19" s="113">
        <f>VLOOKUP($CN19,Database!$A$1:$J$12756,7,(FALSE))</f>
        <v>-1.7041420118343198</v>
      </c>
      <c r="CU19" s="113">
        <f>VLOOKUP($CN19,Database!$A$1:$J$12756,8,(FALSE))</f>
        <v>-1.7159763313609466</v>
      </c>
      <c r="CV19" s="113">
        <f>VLOOKUP($CN19,Database!$A$1:$J$12756,9,(FALSE))</f>
        <v>6.5088757396449708</v>
      </c>
      <c r="CX19" s="113" t="str">
        <f t="shared" si="4"/>
        <v>WA-42064</v>
      </c>
      <c r="CY19" s="139">
        <v>42064</v>
      </c>
      <c r="CZ19" s="113">
        <f>VLOOKUP($CX19,Database!$A$1:$J$12756,10,(FALSE))</f>
        <v>105</v>
      </c>
      <c r="DA19" s="113">
        <f>VLOOKUP($CX19,Database!$A$1:$J$12756,4,(FALSE))</f>
        <v>28.033303247435015</v>
      </c>
      <c r="DB19" s="113">
        <f>VLOOKUP($CX19,Database!$A$1:$J$12756,5,(FALSE))</f>
        <v>7.2795593950892457</v>
      </c>
      <c r="DC19" s="113">
        <f>VLOOKUP($CX19,Database!$A$1:$J$12756,6,(FALSE))</f>
        <v>-12.171894858995378</v>
      </c>
      <c r="DD19" s="113">
        <f>VLOOKUP($CX19,Database!$A$1:$J$12756,7,(FALSE))</f>
        <v>-26.545778834720569</v>
      </c>
      <c r="DE19" s="113">
        <f>VLOOKUP($CX19,Database!$A$1:$J$12756,8,(FALSE))</f>
        <v>-10.444104698926116</v>
      </c>
      <c r="DF19" s="113">
        <f>VLOOKUP($CX19,Database!$A$1:$J$12756,9,(FALSE))</f>
        <v>3.1148114719372235</v>
      </c>
      <c r="DH19" s="113" t="str">
        <f t="shared" si="5"/>
        <v>SA-42064</v>
      </c>
      <c r="DI19" s="139">
        <v>42064</v>
      </c>
      <c r="DJ19" s="113">
        <f>VLOOKUP($DH19,Database!$A$1:$J$12756,10,(FALSE))</f>
        <v>110</v>
      </c>
      <c r="DK19" s="113">
        <f>VLOOKUP($DH19,Database!$A$1:$J$12756,4,(FALSE))</f>
        <v>27.941250440118708</v>
      </c>
      <c r="DL19" s="113">
        <f>VLOOKUP($DH19,Database!$A$1:$J$12756,5,(FALSE))</f>
        <v>8.4502791610079964</v>
      </c>
      <c r="DM19" s="113">
        <f>VLOOKUP($DH19,Database!$A$1:$J$12756,6,(FALSE))</f>
        <v>-6.4383079321965688</v>
      </c>
      <c r="DN19" s="113">
        <f>VLOOKUP($DH19,Database!$A$1:$J$12756,7,(FALSE))</f>
        <v>-20.382653061224492</v>
      </c>
      <c r="DO19" s="113">
        <f>VLOOKUP($DH19,Database!$A$1:$J$12756,8,(FALSE))</f>
        <v>-13.568230974297069</v>
      </c>
      <c r="DP19" s="113">
        <f>VLOOKUP($DH19,Database!$A$1:$J$12756,9,(FALSE))</f>
        <v>8.2842915346310537</v>
      </c>
      <c r="DR19" s="113" t="str">
        <f t="shared" si="6"/>
        <v>TAS-42064</v>
      </c>
      <c r="DS19" s="139">
        <v>42064</v>
      </c>
      <c r="DT19" s="113">
        <f>VLOOKUP($DR19,Database!$A$1:$J$12756,10,(FALSE))</f>
        <v>130</v>
      </c>
      <c r="DU19" s="113">
        <f>VLOOKUP($DR19,Database!$A$1:$J$12756,4,(FALSE))</f>
        <v>29.145361577794016</v>
      </c>
      <c r="DV19" s="113">
        <f>VLOOKUP($DR19,Database!$A$1:$J$12756,5,(FALSE))</f>
        <v>3.7253469685902116</v>
      </c>
      <c r="DW19" s="113">
        <f>VLOOKUP($DR19,Database!$A$1:$J$12756,6,(FALSE))</f>
        <v>-1.0956902848794741</v>
      </c>
      <c r="DX19" s="113">
        <f>VLOOKUP($DR19,Database!$A$1:$J$12756,7,(FALSE))</f>
        <v>26.620370370370374</v>
      </c>
      <c r="DY19" s="113">
        <f>VLOOKUP($DR19,Database!$A$1:$J$12756,8,(FALSE))</f>
        <v>-6.9028487947406862</v>
      </c>
      <c r="DZ19" s="113">
        <f>VLOOKUP($DR19,Database!$A$1:$J$12756,9,(FALSE))</f>
        <v>6.1358655953250549</v>
      </c>
      <c r="EB19" s="113" t="str">
        <f t="shared" si="7"/>
        <v>NT-42064</v>
      </c>
      <c r="EC19" s="139">
        <v>42064</v>
      </c>
      <c r="ED19" s="113">
        <f>VLOOKUP($EB19,Database!$A$1:$J$12756,10,(FALSE))</f>
        <v>132</v>
      </c>
      <c r="EE19" s="113">
        <f>VLOOKUP($EB19,Database!$A$1:$J$12756,4,(FALSE))</f>
        <v>61.749999999999993</v>
      </c>
      <c r="EF19" s="113">
        <f>VLOOKUP($EB19,Database!$A$1:$J$12756,5,(FALSE))</f>
        <v>2.2499999999999991</v>
      </c>
      <c r="EG19" s="113">
        <f>VLOOKUP($EB19,Database!$A$1:$J$12756,6,(FALSE))</f>
        <v>-5.25</v>
      </c>
      <c r="EH19" s="113">
        <f>VLOOKUP($EB19,Database!$A$1:$J$12756,7,(FALSE))</f>
        <v>35.75</v>
      </c>
      <c r="EI19" s="113">
        <f>VLOOKUP($EB19,Database!$A$1:$J$12756,8,(FALSE))</f>
        <v>-8.75</v>
      </c>
      <c r="EJ19" s="113">
        <f>VLOOKUP($EB19,Database!$A$1:$J$12756,9,(FALSE))</f>
        <v>0</v>
      </c>
      <c r="EL19" s="113" t="str">
        <f t="shared" si="8"/>
        <v>AUS-42064</v>
      </c>
      <c r="EM19" s="139">
        <v>42064</v>
      </c>
      <c r="EN19" s="113">
        <f>VLOOKUP($EL19,Database!$A$1:$J$12756,10,(FALSE))</f>
        <v>131</v>
      </c>
      <c r="EO19" s="113">
        <f>VLOOKUP($EL19,Database!$A$1:$J$12756,4,(FALSE))</f>
        <v>45.595395409111177</v>
      </c>
      <c r="EP19" s="113">
        <f>VLOOKUP($EL19,Database!$A$1:$J$12756,5,(FALSE))</f>
        <v>20.090015606420931</v>
      </c>
      <c r="EQ19" s="113">
        <f>VLOOKUP($EL19,Database!$A$1:$J$12756,6,(FALSE))</f>
        <v>-3.6770306926278238</v>
      </c>
      <c r="ER19" s="113">
        <f>VLOOKUP($EL19,Database!$A$1:$J$12756,7,(FALSE))</f>
        <v>3.1328052902477599</v>
      </c>
      <c r="ES19" s="113">
        <f>VLOOKUP($EL19,Database!$A$1:$J$12756,8,(FALSE))</f>
        <v>-8.6858325282401907</v>
      </c>
      <c r="ET19" s="113">
        <f>VLOOKUP($EL19,Database!$A$1:$J$12756,9,(FALSE))</f>
        <v>7.6359697811385256</v>
      </c>
    </row>
    <row r="20" spans="25:150">
      <c r="Y20" s="22"/>
      <c r="Z20" s="22"/>
      <c r="AB20" s="62"/>
      <c r="AC20" s="62"/>
      <c r="AD20" s="84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J20" s="135" t="str">
        <f t="shared" si="0"/>
        <v>NSW-42156</v>
      </c>
      <c r="BK20" s="139">
        <v>42156</v>
      </c>
      <c r="BL20" s="113">
        <f>VLOOKUP($BJ20,Database!$A$1:$J$12756,10,(FALSE))</f>
        <v>146</v>
      </c>
      <c r="BM20" s="113">
        <f>VLOOKUP($BJ20,Database!$A$1:$J$12756,4,(FALSE))</f>
        <v>54.251995379122022</v>
      </c>
      <c r="BN20" s="113">
        <f>VLOOKUP($BJ20,Database!$A$1:$J$12756,5,(FALSE))</f>
        <v>27.868029300567109</v>
      </c>
      <c r="BO20" s="113">
        <f>VLOOKUP($BJ20,Database!$A$1:$J$12756,6,(FALSE))</f>
        <v>1.2848534971644616</v>
      </c>
      <c r="BP20" s="113">
        <f>VLOOKUP($BJ20,Database!$A$1:$J$12756,7,(FALSE))</f>
        <v>23.418181818181818</v>
      </c>
      <c r="BQ20" s="113">
        <f>VLOOKUP($BJ20,Database!$A$1:$J$12756,8,(FALSE))</f>
        <v>2.4745326612056289</v>
      </c>
      <c r="BR20" s="113">
        <f>VLOOKUP($BJ20,Database!$A$1:$J$12756,9,(FALSE))</f>
        <v>4.5083097038437305</v>
      </c>
      <c r="BT20" s="113" t="str">
        <f t="shared" si="1"/>
        <v>QLD-42156</v>
      </c>
      <c r="BU20" s="139">
        <v>42156</v>
      </c>
      <c r="BV20" s="113">
        <f>VLOOKUP($BT20,Database!$A$1:$J$12756,10,(FALSE))</f>
        <v>130</v>
      </c>
      <c r="BW20" s="113">
        <f>VLOOKUP($BT20,Database!$A$1:$J$12756,4,(FALSE))</f>
        <v>45.643214269627499</v>
      </c>
      <c r="BX20" s="113">
        <f>VLOOKUP($BT20,Database!$A$1:$J$12756,5,(FALSE))</f>
        <v>22.336831674248906</v>
      </c>
      <c r="BY20" s="113">
        <f>VLOOKUP($BT20,Database!$A$1:$J$12756,6,(FALSE))</f>
        <v>1.7837034367821283</v>
      </c>
      <c r="BZ20" s="113">
        <f>VLOOKUP($BT20,Database!$A$1:$J$12756,7,(FALSE))</f>
        <v>-3.8329422167805993</v>
      </c>
      <c r="CA20" s="113">
        <f>VLOOKUP($BT20,Database!$A$1:$J$12756,8,(FALSE))</f>
        <v>-1.5765055628124862</v>
      </c>
      <c r="CB20" s="113">
        <f>VLOOKUP($BT20,Database!$A$1:$J$12756,9,(FALSE))</f>
        <v>4.1248141975586687</v>
      </c>
      <c r="CD20" s="113" t="str">
        <f t="shared" si="2"/>
        <v>VIC-42156</v>
      </c>
      <c r="CE20" s="139">
        <v>42156</v>
      </c>
      <c r="CF20" s="113">
        <f>VLOOKUP($CD20,Database!$A$1:$J$12756,10,(FALSE))</f>
        <v>134</v>
      </c>
      <c r="CG20" s="113">
        <f>VLOOKUP($CD20,Database!$A$1:$J$12756,4,(FALSE))</f>
        <v>48.599206349206341</v>
      </c>
      <c r="CH20" s="113">
        <f>VLOOKUP($CD20,Database!$A$1:$J$12756,5,(FALSE))</f>
        <v>24.37641723356009</v>
      </c>
      <c r="CI20" s="113">
        <f>VLOOKUP($CD20,Database!$A$1:$J$12756,6,(FALSE))</f>
        <v>-1.2783446712018123</v>
      </c>
      <c r="CJ20" s="113">
        <f>VLOOKUP($CD20,Database!$A$1:$J$12756,7,(FALSE))</f>
        <v>4.513223953211531</v>
      </c>
      <c r="CK20" s="113">
        <f>VLOOKUP($CD20,Database!$A$1:$J$12756,8,(FALSE))</f>
        <v>-0.28061224489795927</v>
      </c>
      <c r="CL20" s="113">
        <f>VLOOKUP($CD20,Database!$A$1:$J$12756,9,(FALSE))</f>
        <v>2.5810657596371871</v>
      </c>
      <c r="CN20" s="113" t="str">
        <f t="shared" si="3"/>
        <v>ACT-42156</v>
      </c>
      <c r="CO20" s="139">
        <v>42156</v>
      </c>
      <c r="CP20" s="113">
        <f>VLOOKUP($CN20,Database!$A$1:$J$12756,10,(FALSE))</f>
        <v>131</v>
      </c>
      <c r="CQ20" s="113">
        <f>VLOOKUP($CN20,Database!$A$1:$J$12756,4,(FALSE))</f>
        <v>41.555555555555557</v>
      </c>
      <c r="CR20" s="113">
        <f>VLOOKUP($CN20,Database!$A$1:$J$12756,5,(FALSE))</f>
        <v>15.75</v>
      </c>
      <c r="CS20" s="113">
        <f>VLOOKUP($CN20,Database!$A$1:$J$12756,6,(FALSE))</f>
        <v>8.2499999999999982</v>
      </c>
      <c r="CT20" s="113">
        <f>VLOOKUP($CN20,Database!$A$1:$J$12756,7,(FALSE))</f>
        <v>11.333333333333336</v>
      </c>
      <c r="CU20" s="113">
        <f>VLOOKUP($CN20,Database!$A$1:$J$12756,8,(FALSE))</f>
        <v>-0.88888888888888928</v>
      </c>
      <c r="CV20" s="113">
        <f>VLOOKUP($CN20,Database!$A$1:$J$12756,9,(FALSE))</f>
        <v>8</v>
      </c>
      <c r="CX20" s="113" t="str">
        <f t="shared" si="4"/>
        <v>WA-42156</v>
      </c>
      <c r="CY20" s="139">
        <v>42156</v>
      </c>
      <c r="CZ20" s="113">
        <f>VLOOKUP($CX20,Database!$A$1:$J$12756,10,(FALSE))</f>
        <v>102</v>
      </c>
      <c r="DA20" s="113">
        <f>VLOOKUP($CX20,Database!$A$1:$J$12756,4,(FALSE))</f>
        <v>31.412916190779107</v>
      </c>
      <c r="DB20" s="113">
        <f>VLOOKUP($CX20,Database!$A$1:$J$12756,5,(FALSE))</f>
        <v>8.1886394193930787</v>
      </c>
      <c r="DC20" s="113">
        <f>VLOOKUP($CX20,Database!$A$1:$J$12756,6,(FALSE))</f>
        <v>-17.157975393601181</v>
      </c>
      <c r="DD20" s="113">
        <f>VLOOKUP($CX20,Database!$A$1:$J$12756,7,(FALSE))</f>
        <v>-36.464526357510898</v>
      </c>
      <c r="DE20" s="113">
        <f>VLOOKUP($CX20,Database!$A$1:$J$12756,8,(FALSE))</f>
        <v>-2.0240281050759727</v>
      </c>
      <c r="DF20" s="113">
        <f>VLOOKUP($CX20,Database!$A$1:$J$12756,9,(FALSE))</f>
        <v>-5.1815119489944914</v>
      </c>
      <c r="DH20" s="113" t="str">
        <f t="shared" si="5"/>
        <v>SA-42156</v>
      </c>
      <c r="DI20" s="139">
        <v>42156</v>
      </c>
      <c r="DJ20" s="113">
        <f>VLOOKUP($DH20,Database!$A$1:$J$12756,10,(FALSE))</f>
        <v>120</v>
      </c>
      <c r="DK20" s="113">
        <f>VLOOKUP($DH20,Database!$A$1:$J$12756,4,(FALSE))</f>
        <v>38.58495937063298</v>
      </c>
      <c r="DL20" s="113">
        <f>VLOOKUP($DH20,Database!$A$1:$J$12756,5,(FALSE))</f>
        <v>9.4663837275503351</v>
      </c>
      <c r="DM20" s="113">
        <f>VLOOKUP($DH20,Database!$A$1:$J$12756,6,(FALSE))</f>
        <v>2.7327778065317534</v>
      </c>
      <c r="DN20" s="113">
        <f>VLOOKUP($DH20,Database!$A$1:$J$12756,7,(FALSE))</f>
        <v>-11.46817895400126</v>
      </c>
      <c r="DO20" s="113">
        <f>VLOOKUP($DH20,Database!$A$1:$J$12756,8,(FALSE))</f>
        <v>-1.0972516950468407</v>
      </c>
      <c r="DP20" s="113">
        <f>VLOOKUP($DH20,Database!$A$1:$J$12756,9,(FALSE))</f>
        <v>5.6932870969411526</v>
      </c>
      <c r="DR20" s="113" t="str">
        <f t="shared" si="6"/>
        <v>TAS-42156</v>
      </c>
      <c r="DS20" s="139">
        <v>42156</v>
      </c>
      <c r="DT20" s="113">
        <f>VLOOKUP($DR20,Database!$A$1:$J$12756,10,(FALSE))</f>
        <v>143</v>
      </c>
      <c r="DU20" s="113">
        <f>VLOOKUP($DR20,Database!$A$1:$J$12756,4,(FALSE))</f>
        <v>40.509259259259252</v>
      </c>
      <c r="DV20" s="113">
        <f>VLOOKUP($DR20,Database!$A$1:$J$12756,5,(FALSE))</f>
        <v>21.990740740740737</v>
      </c>
      <c r="DW20" s="113">
        <f>VLOOKUP($DR20,Database!$A$1:$J$12756,6,(FALSE))</f>
        <v>8.3333333333333321</v>
      </c>
      <c r="DX20" s="113">
        <f>VLOOKUP($DR20,Database!$A$1:$J$12756,7,(FALSE))</f>
        <v>33.719135802469133</v>
      </c>
      <c r="DY20" s="113">
        <f>VLOOKUP($DR20,Database!$A$1:$J$12756,8,(FALSE))</f>
        <v>2.7777777777777781</v>
      </c>
      <c r="DZ20" s="113">
        <f>VLOOKUP($DR20,Database!$A$1:$J$12756,9,(FALSE))</f>
        <v>4.2438271604938276</v>
      </c>
      <c r="EB20" s="113" t="str">
        <f t="shared" si="7"/>
        <v>NT-42156</v>
      </c>
      <c r="EC20" s="139">
        <v>42156</v>
      </c>
      <c r="ED20" s="113">
        <f>VLOOKUP($EB20,Database!$A$1:$J$12756,10,(FALSE))</f>
        <v>94</v>
      </c>
      <c r="EE20" s="113">
        <f>VLOOKUP($EB20,Database!$A$1:$J$12756,4,(FALSE))</f>
        <v>0</v>
      </c>
      <c r="EF20" s="113">
        <f>VLOOKUP($EB20,Database!$A$1:$J$12756,5,(FALSE))</f>
        <v>0</v>
      </c>
      <c r="EG20" s="113">
        <f>VLOOKUP($EB20,Database!$A$1:$J$12756,6,(FALSE))</f>
        <v>-18.147448015122876</v>
      </c>
      <c r="EH20" s="113">
        <f>VLOOKUP($EB20,Database!$A$1:$J$12756,7,(FALSE))</f>
        <v>-10.586011342155013</v>
      </c>
      <c r="EI20" s="113">
        <f>VLOOKUP($EB20,Database!$A$1:$J$12756,8,(FALSE))</f>
        <v>-6.0491493383742903</v>
      </c>
      <c r="EJ20" s="113">
        <f>VLOOKUP($EB20,Database!$A$1:$J$12756,9,(FALSE))</f>
        <v>-10.396975425330812</v>
      </c>
      <c r="EL20" s="113" t="str">
        <f t="shared" si="8"/>
        <v>AUS-42156</v>
      </c>
      <c r="EM20" s="139">
        <v>42156</v>
      </c>
      <c r="EN20" s="113">
        <f>VLOOKUP($EL20,Database!$A$1:$J$12756,10,(FALSE))</f>
        <v>131</v>
      </c>
      <c r="EO20" s="113">
        <f>VLOOKUP($EL20,Database!$A$1:$J$12756,4,(FALSE))</f>
        <v>45.282807112053838</v>
      </c>
      <c r="EP20" s="113">
        <f>VLOOKUP($EL20,Database!$A$1:$J$12756,5,(FALSE))</f>
        <v>20.205500484618014</v>
      </c>
      <c r="EQ20" s="113">
        <f>VLOOKUP($EL20,Database!$A$1:$J$12756,6,(FALSE))</f>
        <v>-1.4358347977869361</v>
      </c>
      <c r="ER20" s="113">
        <f>VLOOKUP($EL20,Database!$A$1:$J$12756,7,(FALSE))</f>
        <v>3.1138168062971672</v>
      </c>
      <c r="ES20" s="113">
        <f>VLOOKUP($EL20,Database!$A$1:$J$12756,8,(FALSE))</f>
        <v>-0.11762391584449942</v>
      </c>
      <c r="ET20" s="113">
        <f>VLOOKUP($EL20,Database!$A$1:$J$12756,9,(FALSE))</f>
        <v>2.8564249375171666</v>
      </c>
    </row>
    <row r="21" spans="25:150">
      <c r="Y21" s="22"/>
      <c r="Z21" s="22"/>
      <c r="AB21" s="62"/>
      <c r="AC21" s="62"/>
      <c r="AD21" s="84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J21" s="135" t="str">
        <f t="shared" si="0"/>
        <v>NSW-42248</v>
      </c>
      <c r="BK21" s="139">
        <v>42248</v>
      </c>
      <c r="BL21" s="113">
        <f>VLOOKUP($BJ21,Database!$A$1:$J$12756,10,(FALSE))</f>
        <v>144</v>
      </c>
      <c r="BM21" s="113">
        <f>VLOOKUP($BJ21,Database!$A$1:$J$12756,4,(FALSE))</f>
        <v>55.1</v>
      </c>
      <c r="BN21" s="113">
        <f>VLOOKUP($BJ21,Database!$A$1:$J$12756,5,(FALSE))</f>
        <v>30.5</v>
      </c>
      <c r="BO21" s="113">
        <f>VLOOKUP($BJ21,Database!$A$1:$J$12756,6,(FALSE))</f>
        <v>-2.2999999999999998</v>
      </c>
      <c r="BP21" s="113">
        <f>VLOOKUP($BJ21,Database!$A$1:$J$12756,7,(FALSE))</f>
        <v>22.9</v>
      </c>
      <c r="BQ21" s="113">
        <f>VLOOKUP($BJ21,Database!$A$1:$J$12756,8,(FALSE))</f>
        <v>5.3</v>
      </c>
      <c r="BR21" s="113">
        <f>VLOOKUP($BJ21,Database!$A$1:$J$12756,9,(FALSE))</f>
        <v>-4.0999999999999996</v>
      </c>
      <c r="BT21" s="113" t="str">
        <f t="shared" si="1"/>
        <v>QLD-42248</v>
      </c>
      <c r="BU21" s="139">
        <v>42248</v>
      </c>
      <c r="BV21" s="113">
        <f>VLOOKUP($BT21,Database!$A$1:$J$12756,10,(FALSE))</f>
        <v>132</v>
      </c>
      <c r="BW21" s="113">
        <f>VLOOKUP($BT21,Database!$A$1:$J$12756,4,(FALSE))</f>
        <v>44.3</v>
      </c>
      <c r="BX21" s="113">
        <f>VLOOKUP($BT21,Database!$A$1:$J$12756,5,(FALSE))</f>
        <v>21.6</v>
      </c>
      <c r="BY21" s="113">
        <f>VLOOKUP($BT21,Database!$A$1:$J$12756,6,(FALSE))</f>
        <v>0.9</v>
      </c>
      <c r="BZ21" s="113">
        <f>VLOOKUP($BT21,Database!$A$1:$J$12756,7,(FALSE))</f>
        <v>2.4</v>
      </c>
      <c r="CA21" s="113">
        <f>VLOOKUP($BT21,Database!$A$1:$J$12756,8,(FALSE))</f>
        <v>3.1</v>
      </c>
      <c r="CB21" s="113">
        <f>VLOOKUP($BT21,Database!$A$1:$J$12756,9,(FALSE))</f>
        <v>-3.1</v>
      </c>
      <c r="CD21" s="113" t="str">
        <f t="shared" si="2"/>
        <v>VIC-42248</v>
      </c>
      <c r="CE21" s="139">
        <v>42248</v>
      </c>
      <c r="CF21" s="113">
        <f>VLOOKUP($CD21,Database!$A$1:$J$12756,10,(FALSE))</f>
        <v>134</v>
      </c>
      <c r="CG21" s="113">
        <f>VLOOKUP($CD21,Database!$A$1:$J$12756,4,(FALSE))</f>
        <v>49.3</v>
      </c>
      <c r="CH21" s="113">
        <f>VLOOKUP($CD21,Database!$A$1:$J$12756,5,(FALSE))</f>
        <v>32</v>
      </c>
      <c r="CI21" s="113">
        <f>VLOOKUP($CD21,Database!$A$1:$J$12756,6,(FALSE))</f>
        <v>-2.7</v>
      </c>
      <c r="CJ21" s="113">
        <f>VLOOKUP($CD21,Database!$A$1:$J$12756,7,(FALSE))</f>
        <v>1.9</v>
      </c>
      <c r="CK21" s="113">
        <f>VLOOKUP($CD21,Database!$A$1:$J$12756,8,(FALSE))</f>
        <v>3.7</v>
      </c>
      <c r="CL21" s="113">
        <f>VLOOKUP($CD21,Database!$A$1:$J$12756,9,(FALSE))</f>
        <v>-3.6</v>
      </c>
      <c r="CN21" s="113" t="str">
        <f t="shared" si="3"/>
        <v>ACT-42248</v>
      </c>
      <c r="CO21" s="139">
        <v>42248</v>
      </c>
      <c r="CP21" s="113">
        <f>VLOOKUP($CN21,Database!$A$1:$J$12756,10,(FALSE))</f>
        <v>135</v>
      </c>
      <c r="CQ21" s="113">
        <f>VLOOKUP($CN21,Database!$A$1:$J$12756,4,(FALSE))</f>
        <v>59</v>
      </c>
      <c r="CR21" s="113">
        <f>VLOOKUP($CN21,Database!$A$1:$J$12756,5,(FALSE))</f>
        <v>25.9</v>
      </c>
      <c r="CS21" s="113">
        <f>VLOOKUP($CN21,Database!$A$1:$J$12756,6,(FALSE))</f>
        <v>1.3</v>
      </c>
      <c r="CT21" s="113">
        <f>VLOOKUP($CN21,Database!$A$1:$J$12756,7,(FALSE))</f>
        <v>10.9</v>
      </c>
      <c r="CU21" s="113">
        <f>VLOOKUP($CN21,Database!$A$1:$J$12756,8,(FALSE))</f>
        <v>4.7</v>
      </c>
      <c r="CV21" s="113">
        <f>VLOOKUP($CN21,Database!$A$1:$J$12756,9,(FALSE))</f>
        <v>-1.7</v>
      </c>
      <c r="CX21" s="113" t="str">
        <f t="shared" si="4"/>
        <v>WA-42248</v>
      </c>
      <c r="CY21" s="139">
        <v>42248</v>
      </c>
      <c r="CZ21" s="113">
        <f>VLOOKUP($CX21,Database!$A$1:$J$12756,10,(FALSE))</f>
        <v>102</v>
      </c>
      <c r="DA21" s="113">
        <f>VLOOKUP($CX21,Database!$A$1:$J$12756,4,(FALSE))</f>
        <v>27.7</v>
      </c>
      <c r="DB21" s="113">
        <f>VLOOKUP($CX21,Database!$A$1:$J$12756,5,(FALSE))</f>
        <v>7.1</v>
      </c>
      <c r="DC21" s="113">
        <f>VLOOKUP($CX21,Database!$A$1:$J$12756,6,(FALSE))</f>
        <v>-15</v>
      </c>
      <c r="DD21" s="113">
        <f>VLOOKUP($CX21,Database!$A$1:$J$12756,7,(FALSE))</f>
        <v>-27.8</v>
      </c>
      <c r="DE21" s="113">
        <f>VLOOKUP($CX21,Database!$A$1:$J$12756,8,(FALSE))</f>
        <v>-1.1000000000000001</v>
      </c>
      <c r="DF21" s="113">
        <f>VLOOKUP($CX21,Database!$A$1:$J$12756,9,(FALSE))</f>
        <v>-5.0999999999999996</v>
      </c>
      <c r="DH21" s="113" t="str">
        <f t="shared" si="5"/>
        <v>SA-42248</v>
      </c>
      <c r="DI21" s="139">
        <v>42248</v>
      </c>
      <c r="DJ21" s="113">
        <f>VLOOKUP($DH21,Database!$A$1:$J$12756,10,(FALSE))</f>
        <v>118</v>
      </c>
      <c r="DK21" s="113">
        <f>VLOOKUP($DH21,Database!$A$1:$J$12756,4,(FALSE))</f>
        <v>32.9</v>
      </c>
      <c r="DL21" s="113">
        <f>VLOOKUP($DH21,Database!$A$1:$J$12756,5,(FALSE))</f>
        <v>16.3</v>
      </c>
      <c r="DM21" s="113">
        <f>VLOOKUP($DH21,Database!$A$1:$J$12756,6,(FALSE))</f>
        <v>-2.6</v>
      </c>
      <c r="DN21" s="113">
        <f>VLOOKUP($DH21,Database!$A$1:$J$12756,7,(FALSE))</f>
        <v>-13.2</v>
      </c>
      <c r="DO21" s="113">
        <f>VLOOKUP($DH21,Database!$A$1:$J$12756,8,(FALSE))</f>
        <v>2.1</v>
      </c>
      <c r="DP21" s="113">
        <f>VLOOKUP($DH21,Database!$A$1:$J$12756,9,(FALSE))</f>
        <v>0</v>
      </c>
      <c r="DR21" s="113" t="str">
        <f t="shared" si="6"/>
        <v>TAS-42248</v>
      </c>
      <c r="DS21" s="139">
        <v>42248</v>
      </c>
      <c r="DT21" s="113">
        <f>VLOOKUP($DR21,Database!$A$1:$J$12756,10,(FALSE))</f>
        <v>142</v>
      </c>
      <c r="DU21" s="113">
        <f>VLOOKUP($DR21,Database!$A$1:$J$12756,4,(FALSE))</f>
        <v>51</v>
      </c>
      <c r="DV21" s="113">
        <f>VLOOKUP($DR21,Database!$A$1:$J$12756,5,(FALSE))</f>
        <v>20.9</v>
      </c>
      <c r="DW21" s="113">
        <f>VLOOKUP($DR21,Database!$A$1:$J$12756,6,(FALSE))</f>
        <v>1.1000000000000001</v>
      </c>
      <c r="DX21" s="113">
        <f>VLOOKUP($DR21,Database!$A$1:$J$12756,7,(FALSE))</f>
        <v>22.9</v>
      </c>
      <c r="DY21" s="113">
        <f>VLOOKUP($DR21,Database!$A$1:$J$12756,8,(FALSE))</f>
        <v>7.2</v>
      </c>
      <c r="DZ21" s="113">
        <f>VLOOKUP($DR21,Database!$A$1:$J$12756,9,(FALSE))</f>
        <v>-2.9</v>
      </c>
      <c r="EB21" s="113" t="str">
        <f t="shared" si="7"/>
        <v>NT-42248</v>
      </c>
      <c r="EC21" s="139">
        <v>42248</v>
      </c>
      <c r="ED21" s="113">
        <f>VLOOKUP($EB21,Database!$A$1:$J$12756,10,(FALSE))</f>
        <v>105</v>
      </c>
      <c r="EE21" s="113">
        <f>VLOOKUP($EB21,Database!$A$1:$J$12756,4,(FALSE))</f>
        <v>27</v>
      </c>
      <c r="EF21" s="113">
        <f>VLOOKUP($EB21,Database!$A$1:$J$12756,5,(FALSE))</f>
        <v>1.1000000000000001</v>
      </c>
      <c r="EG21" s="113">
        <f>VLOOKUP($EB21,Database!$A$1:$J$12756,6,(FALSE))</f>
        <v>-7.5</v>
      </c>
      <c r="EH21" s="113">
        <f>VLOOKUP($EB21,Database!$A$1:$J$12756,7,(FALSE))</f>
        <v>-6.3</v>
      </c>
      <c r="EI21" s="113">
        <f>VLOOKUP($EB21,Database!$A$1:$J$12756,8,(FALSE))</f>
        <v>9.1</v>
      </c>
      <c r="EJ21" s="113">
        <f>VLOOKUP($EB21,Database!$A$1:$J$12756,9,(FALSE))</f>
        <v>-6.1</v>
      </c>
      <c r="EL21" s="113" t="str">
        <f t="shared" si="8"/>
        <v>AUS-42248</v>
      </c>
      <c r="EM21" s="139">
        <v>42248</v>
      </c>
      <c r="EN21" s="113">
        <f>VLOOKUP($EL21,Database!$A$1:$J$12756,10,(FALSE))</f>
        <v>130</v>
      </c>
      <c r="EO21" s="113">
        <f>VLOOKUP($EL21,Database!$A$1:$J$12756,4,(FALSE))</f>
        <v>45.6</v>
      </c>
      <c r="EP21" s="113">
        <f>VLOOKUP($EL21,Database!$A$1:$J$12756,5,(FALSE))</f>
        <v>23.1</v>
      </c>
      <c r="EQ21" s="113">
        <f>VLOOKUP($EL21,Database!$A$1:$J$12756,6,(FALSE))</f>
        <v>-3.6</v>
      </c>
      <c r="ER21" s="113">
        <f>VLOOKUP($EL21,Database!$A$1:$J$12756,7,(FALSE))</f>
        <v>3.9</v>
      </c>
      <c r="ES21" s="113">
        <f>VLOOKUP($EL21,Database!$A$1:$J$12756,8,(FALSE))</f>
        <v>3.3</v>
      </c>
      <c r="ET21" s="113">
        <f>VLOOKUP($EL21,Database!$A$1:$J$12756,9,(FALSE))</f>
        <v>-3.6</v>
      </c>
    </row>
    <row r="22" spans="25:150">
      <c r="Y22" s="22"/>
      <c r="Z22" s="22"/>
      <c r="AB22" s="62"/>
      <c r="AC22" s="62"/>
      <c r="AD22" s="84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J22" s="135" t="str">
        <f t="shared" si="0"/>
        <v>NSW-42339</v>
      </c>
      <c r="BK22" s="139">
        <v>42339</v>
      </c>
      <c r="BL22" s="113">
        <f>VLOOKUP($BJ22,Database!$A$1:$J$12756,10,(FALSE))</f>
        <v>142</v>
      </c>
      <c r="BM22" s="113">
        <f>VLOOKUP($BJ22,Database!$A$1:$J$12756,4,(FALSE))</f>
        <v>49.9</v>
      </c>
      <c r="BN22" s="113">
        <f>VLOOKUP($BJ22,Database!$A$1:$J$12756,5,(FALSE))</f>
        <v>33.9</v>
      </c>
      <c r="BO22" s="113">
        <f>VLOOKUP($BJ22,Database!$A$1:$J$12756,6,(FALSE))</f>
        <v>5</v>
      </c>
      <c r="BP22" s="113">
        <f>VLOOKUP($BJ22,Database!$A$1:$J$12756,7,(FALSE))</f>
        <v>18.100000000000001</v>
      </c>
      <c r="BQ22" s="113">
        <f>VLOOKUP($BJ22,Database!$A$1:$J$12756,8,(FALSE))</f>
        <v>10.3</v>
      </c>
      <c r="BR22" s="113">
        <f>VLOOKUP($BJ22,Database!$A$1:$J$12756,9,(FALSE))</f>
        <v>-3.3</v>
      </c>
      <c r="BT22" s="113" t="str">
        <f t="shared" si="1"/>
        <v>QLD-42339</v>
      </c>
      <c r="BU22" s="139">
        <v>42339</v>
      </c>
      <c r="BV22" s="113">
        <f>VLOOKUP($BT22,Database!$A$1:$J$12756,10,(FALSE))</f>
        <v>138</v>
      </c>
      <c r="BW22" s="113">
        <f>VLOOKUP($BT22,Database!$A$1:$J$12756,4,(FALSE))</f>
        <v>44.2</v>
      </c>
      <c r="BX22" s="113">
        <f>VLOOKUP($BT22,Database!$A$1:$J$12756,5,(FALSE))</f>
        <v>21.9</v>
      </c>
      <c r="BY22" s="113">
        <f>VLOOKUP($BT22,Database!$A$1:$J$12756,6,(FALSE))</f>
        <v>8.6</v>
      </c>
      <c r="BZ22" s="113">
        <f>VLOOKUP($BT22,Database!$A$1:$J$12756,7,(FALSE))</f>
        <v>8.1</v>
      </c>
      <c r="CA22" s="113">
        <f>VLOOKUP($BT22,Database!$A$1:$J$12756,8,(FALSE))</f>
        <v>7.6</v>
      </c>
      <c r="CB22" s="113">
        <f>VLOOKUP($BT22,Database!$A$1:$J$12756,9,(FALSE))</f>
        <v>-3.2</v>
      </c>
      <c r="CD22" s="113" t="str">
        <f t="shared" si="2"/>
        <v>VIC-42339</v>
      </c>
      <c r="CE22" s="139">
        <v>42339</v>
      </c>
      <c r="CF22" s="113">
        <f>VLOOKUP($CD22,Database!$A$1:$J$12756,10,(FALSE))</f>
        <v>140</v>
      </c>
      <c r="CG22" s="113">
        <f>VLOOKUP($CD22,Database!$A$1:$J$12756,4,(FALSE))</f>
        <v>49.4</v>
      </c>
      <c r="CH22" s="113">
        <f>VLOOKUP($CD22,Database!$A$1:$J$12756,5,(FALSE))</f>
        <v>31.3</v>
      </c>
      <c r="CI22" s="113">
        <f>VLOOKUP($CD22,Database!$A$1:$J$12756,6,(FALSE))</f>
        <v>5.0999999999999996</v>
      </c>
      <c r="CJ22" s="113">
        <f>VLOOKUP($CD22,Database!$A$1:$J$12756,7,(FALSE))</f>
        <v>10.5</v>
      </c>
      <c r="CK22" s="113">
        <f>VLOOKUP($CD22,Database!$A$1:$J$12756,8,(FALSE))</f>
        <v>9.6</v>
      </c>
      <c r="CL22" s="113">
        <f>VLOOKUP($CD22,Database!$A$1:$J$12756,9,(FALSE))</f>
        <v>-1.7</v>
      </c>
      <c r="CN22" s="113" t="str">
        <f t="shared" si="3"/>
        <v>ACT-42339</v>
      </c>
      <c r="CO22" s="139">
        <v>42339</v>
      </c>
      <c r="CP22" s="113">
        <f>VLOOKUP($CN22,Database!$A$1:$J$12756,10,(FALSE))</f>
        <v>131</v>
      </c>
      <c r="CQ22" s="113">
        <f>VLOOKUP($CN22,Database!$A$1:$J$12756,4,(FALSE))</f>
        <v>48.6</v>
      </c>
      <c r="CR22" s="113">
        <f>VLOOKUP($CN22,Database!$A$1:$J$12756,5,(FALSE))</f>
        <v>13.5</v>
      </c>
      <c r="CS22" s="113">
        <f>VLOOKUP($CN22,Database!$A$1:$J$12756,6,(FALSE))</f>
        <v>7.9</v>
      </c>
      <c r="CT22" s="113">
        <f>VLOOKUP($CN22,Database!$A$1:$J$12756,7,(FALSE))</f>
        <v>13</v>
      </c>
      <c r="CU22" s="113">
        <f>VLOOKUP($CN22,Database!$A$1:$J$12756,8,(FALSE))</f>
        <v>23.8</v>
      </c>
      <c r="CV22" s="113">
        <f>VLOOKUP($CN22,Database!$A$1:$J$12756,9,(FALSE))</f>
        <v>0</v>
      </c>
      <c r="CX22" s="113" t="str">
        <f t="shared" si="4"/>
        <v>WA-42339</v>
      </c>
      <c r="CY22" s="139">
        <v>42339</v>
      </c>
      <c r="CZ22" s="113">
        <f>VLOOKUP($CX22,Database!$A$1:$J$12756,10,(FALSE))</f>
        <v>96</v>
      </c>
      <c r="DA22" s="113">
        <f>VLOOKUP($CX22,Database!$A$1:$J$12756,4,(FALSE))</f>
        <v>21.4</v>
      </c>
      <c r="DB22" s="113">
        <f>VLOOKUP($CX22,Database!$A$1:$J$12756,5,(FALSE))</f>
        <v>3.7</v>
      </c>
      <c r="DC22" s="113">
        <f>VLOOKUP($CX22,Database!$A$1:$J$12756,6,(FALSE))</f>
        <v>-12.8</v>
      </c>
      <c r="DD22" s="113">
        <f>VLOOKUP($CX22,Database!$A$1:$J$12756,7,(FALSE))</f>
        <v>-34.799999999999997</v>
      </c>
      <c r="DE22" s="113">
        <f>VLOOKUP($CX22,Database!$A$1:$J$12756,8,(FALSE))</f>
        <v>0.4</v>
      </c>
      <c r="DF22" s="113">
        <f>VLOOKUP($CX22,Database!$A$1:$J$12756,9,(FALSE))</f>
        <v>-6.5</v>
      </c>
      <c r="DH22" s="113" t="str">
        <f t="shared" si="5"/>
        <v>SA-42339</v>
      </c>
      <c r="DI22" s="139">
        <v>42339</v>
      </c>
      <c r="DJ22" s="113">
        <f>VLOOKUP($DH22,Database!$A$1:$J$12756,10,(FALSE))</f>
        <v>119</v>
      </c>
      <c r="DK22" s="113">
        <f>VLOOKUP($DH22,Database!$A$1:$J$12756,4,(FALSE))</f>
        <v>38.9</v>
      </c>
      <c r="DL22" s="113">
        <f>VLOOKUP($DH22,Database!$A$1:$J$12756,5,(FALSE))</f>
        <v>14.4</v>
      </c>
      <c r="DM22" s="113">
        <f>VLOOKUP($DH22,Database!$A$1:$J$12756,6,(FALSE))</f>
        <v>1.6</v>
      </c>
      <c r="DN22" s="113">
        <f>VLOOKUP($DH22,Database!$A$1:$J$12756,7,(FALSE))</f>
        <v>-19.399999999999999</v>
      </c>
      <c r="DO22" s="113">
        <f>VLOOKUP($DH22,Database!$A$1:$J$12756,8,(FALSE))</f>
        <v>6.3</v>
      </c>
      <c r="DP22" s="113">
        <f>VLOOKUP($DH22,Database!$A$1:$J$12756,9,(FALSE))</f>
        <v>-0.5</v>
      </c>
      <c r="DR22" s="113" t="str">
        <f t="shared" si="6"/>
        <v>TAS-42339</v>
      </c>
      <c r="DS22" s="139">
        <v>42339</v>
      </c>
      <c r="DT22" s="113">
        <f>VLOOKUP($DR22,Database!$A$1:$J$12756,10,(FALSE))</f>
        <v>158</v>
      </c>
      <c r="DU22" s="113">
        <f>VLOOKUP($DR22,Database!$A$1:$J$12756,4,(FALSE))</f>
        <v>68.2</v>
      </c>
      <c r="DV22" s="113">
        <f>VLOOKUP($DR22,Database!$A$1:$J$12756,5,(FALSE))</f>
        <v>54.6</v>
      </c>
      <c r="DW22" s="113">
        <f>VLOOKUP($DR22,Database!$A$1:$J$12756,6,(FALSE))</f>
        <v>13.6</v>
      </c>
      <c r="DX22" s="113">
        <f>VLOOKUP($DR22,Database!$A$1:$J$12756,7,(FALSE))</f>
        <v>36.9</v>
      </c>
      <c r="DY22" s="113">
        <f>VLOOKUP($DR22,Database!$A$1:$J$12756,8,(FALSE))</f>
        <v>16.600000000000001</v>
      </c>
      <c r="DZ22" s="113">
        <f>VLOOKUP($DR22,Database!$A$1:$J$12756,9,(FALSE))</f>
        <v>-3</v>
      </c>
      <c r="EB22" s="113" t="str">
        <f t="shared" si="7"/>
        <v>NT-42339</v>
      </c>
      <c r="EC22" s="139">
        <v>42339</v>
      </c>
      <c r="ED22" s="113">
        <f>VLOOKUP($EB22,Database!$A$1:$J$12756,10,(FALSE))</f>
        <v>111</v>
      </c>
      <c r="EE22" s="113">
        <f>VLOOKUP($EB22,Database!$A$1:$J$12756,4,(FALSE))</f>
        <v>15.3</v>
      </c>
      <c r="EF22" s="113">
        <f>VLOOKUP($EB22,Database!$A$1:$J$12756,5,(FALSE))</f>
        <v>4.5</v>
      </c>
      <c r="EG22" s="113">
        <f>VLOOKUP($EB22,Database!$A$1:$J$12756,6,(FALSE))</f>
        <v>6.5</v>
      </c>
      <c r="EH22" s="113">
        <f>VLOOKUP($EB22,Database!$A$1:$J$12756,7,(FALSE))</f>
        <v>10.199999999999999</v>
      </c>
      <c r="EI22" s="113">
        <f>VLOOKUP($EB22,Database!$A$1:$J$12756,8,(FALSE))</f>
        <v>2</v>
      </c>
      <c r="EJ22" s="113">
        <f>VLOOKUP($EB22,Database!$A$1:$J$12756,9,(FALSE))</f>
        <v>-7.7</v>
      </c>
      <c r="EL22" s="113" t="str">
        <f t="shared" si="8"/>
        <v>AUS-42339</v>
      </c>
      <c r="EM22" s="139">
        <v>42339</v>
      </c>
      <c r="EN22" s="113">
        <f>VLOOKUP($EL22,Database!$A$1:$J$12756,10,(FALSE))</f>
        <v>131</v>
      </c>
      <c r="EO22" s="113">
        <f>VLOOKUP($EL22,Database!$A$1:$J$12756,4,(FALSE))</f>
        <v>42.6</v>
      </c>
      <c r="EP22" s="113">
        <f>VLOOKUP($EL22,Database!$A$1:$J$12756,5,(FALSE))</f>
        <v>22.6</v>
      </c>
      <c r="EQ22" s="113">
        <f>VLOOKUP($EL22,Database!$A$1:$J$12756,6,(FALSE))</f>
        <v>2.9</v>
      </c>
      <c r="ER22" s="113">
        <f>VLOOKUP($EL22,Database!$A$1:$J$12756,7,(FALSE))</f>
        <v>4.0999999999999996</v>
      </c>
      <c r="ES22" s="113">
        <f>VLOOKUP($EL22,Database!$A$1:$J$12756,8,(FALSE))</f>
        <v>7.7</v>
      </c>
      <c r="ET22" s="113">
        <f>VLOOKUP($EL22,Database!$A$1:$J$12756,9,(FALSE))</f>
        <v>-3.2</v>
      </c>
    </row>
    <row r="23" spans="25:150">
      <c r="Y23" s="22"/>
      <c r="Z23" s="22"/>
      <c r="AB23" s="62"/>
      <c r="AC23" s="62"/>
      <c r="AD23" s="84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J23" s="135" t="str">
        <f t="shared" si="0"/>
        <v>NSW-42430</v>
      </c>
      <c r="BK23" s="139">
        <v>42430</v>
      </c>
      <c r="BL23" s="113">
        <f>VLOOKUP($BJ23,Database!$A$1:$J$12756,10,(FALSE))</f>
        <v>142.65679626280894</v>
      </c>
      <c r="BM23" s="113">
        <f>VLOOKUP($BJ23,Database!$A$1:$J$12756,4,(FALSE))</f>
        <v>53.043632831277044</v>
      </c>
      <c r="BN23" s="113">
        <f>VLOOKUP($BJ23,Database!$A$1:$J$12756,5,(FALSE))</f>
        <v>30.731253004326227</v>
      </c>
      <c r="BO23" s="113">
        <f>VLOOKUP($BJ23,Database!$A$1:$J$12756,6,(FALSE))</f>
        <v>5.3657266463707751</v>
      </c>
      <c r="BP23" s="113">
        <f>VLOOKUP($BJ23,Database!$A$1:$J$12756,7,(FALSE))</f>
        <v>20.807256235827662</v>
      </c>
      <c r="BQ23" s="113">
        <f>VLOOKUP($BJ23,Database!$A$1:$J$12756,8,(FALSE))</f>
        <v>2.1213046787373817</v>
      </c>
      <c r="BR23" s="113">
        <f>VLOOKUP($BJ23,Database!$A$1:$J$12756,9,(FALSE))</f>
        <v>-6.0469576189713203</v>
      </c>
      <c r="BT23" s="113" t="str">
        <f t="shared" si="1"/>
        <v>QLD-42430</v>
      </c>
      <c r="BU23" s="139">
        <v>42430</v>
      </c>
      <c r="BV23" s="113">
        <f>VLOOKUP($BT23,Database!$A$1:$J$12756,10,(FALSE))</f>
        <v>129.02296882380728</v>
      </c>
      <c r="BW23" s="113">
        <f>VLOOKUP($BT23,Database!$A$1:$J$12756,4,(FALSE))</f>
        <v>40.975089134922129</v>
      </c>
      <c r="BX23" s="113">
        <f>VLOOKUP($BT23,Database!$A$1:$J$12756,5,(FALSE))</f>
        <v>16.213173203227623</v>
      </c>
      <c r="BY23" s="113">
        <f>VLOOKUP($BT23,Database!$A$1:$J$12756,6,(FALSE))</f>
        <v>3.7049634077688118</v>
      </c>
      <c r="BZ23" s="113">
        <f>VLOOKUP($BT23,Database!$A$1:$J$12756,7,(FALSE))</f>
        <v>2.7776456599286563</v>
      </c>
      <c r="CA23" s="113">
        <f>VLOOKUP($BT23,Database!$A$1:$J$12756,8,(FALSE))</f>
        <v>1.4965284293488459</v>
      </c>
      <c r="CB23" s="113">
        <f>VLOOKUP($BT23,Database!$A$1:$J$12756,9,(FALSE))</f>
        <v>-9.9866297616813657</v>
      </c>
      <c r="CD23" s="113" t="str">
        <f t="shared" si="2"/>
        <v>VIC-42430</v>
      </c>
      <c r="CE23" s="139">
        <v>42430</v>
      </c>
      <c r="CF23" s="113">
        <f>VLOOKUP($CD23,Database!$A$1:$J$12756,10,(FALSE))</f>
        <v>136.50192063847246</v>
      </c>
      <c r="CG23" s="113">
        <f>VLOOKUP($CD23,Database!$A$1:$J$12756,4,(FALSE))</f>
        <v>48.971036585365859</v>
      </c>
      <c r="CH23" s="113">
        <f>VLOOKUP($CD23,Database!$A$1:$J$12756,5,(FALSE))</f>
        <v>30.297256097560975</v>
      </c>
      <c r="CI23" s="113">
        <f>VLOOKUP($CD23,Database!$A$1:$J$12756,6,(FALSE))</f>
        <v>1.9101353361094593</v>
      </c>
      <c r="CJ23" s="113">
        <f>VLOOKUP($CD23,Database!$A$1:$J$12756,7,(FALSE))</f>
        <v>5.9113991527088068</v>
      </c>
      <c r="CK23" s="113">
        <f>VLOOKUP($CD23,Database!$A$1:$J$12756,8,(FALSE))</f>
        <v>3.0418091909577631</v>
      </c>
      <c r="CL23" s="113">
        <f>VLOOKUP($CD23,Database!$A$1:$J$12756,9,(FALSE))</f>
        <v>-3.959696609161214</v>
      </c>
      <c r="CN23" s="113" t="str">
        <f t="shared" si="3"/>
        <v>ACT-42430</v>
      </c>
      <c r="CO23" s="139">
        <v>42430</v>
      </c>
      <c r="CP23" s="113">
        <f>VLOOKUP($CN23,Database!$A$1:$J$12756,10,(FALSE))</f>
        <v>138.46153846153845</v>
      </c>
      <c r="CQ23" s="113">
        <f>VLOOKUP($CN23,Database!$A$1:$J$12756,4,(FALSE))</f>
        <v>47.892011834319526</v>
      </c>
      <c r="CR23" s="113">
        <f>VLOOKUP($CN23,Database!$A$1:$J$12756,5,(FALSE))</f>
        <v>21.301775147928996</v>
      </c>
      <c r="CS23" s="113">
        <f>VLOOKUP($CN23,Database!$A$1:$J$12756,6,(FALSE))</f>
        <v>7.396449704142011</v>
      </c>
      <c r="CT23" s="113">
        <f>VLOOKUP($CN23,Database!$A$1:$J$12756,7,(FALSE))</f>
        <v>10.650887573964498</v>
      </c>
      <c r="CU23" s="113">
        <f>VLOOKUP($CN23,Database!$A$1:$J$12756,8,(FALSE))</f>
        <v>8.1360946745562135</v>
      </c>
      <c r="CV23" s="113">
        <f>VLOOKUP($CN23,Database!$A$1:$J$12756,9,(FALSE))</f>
        <v>0</v>
      </c>
      <c r="CX23" s="113" t="str">
        <f t="shared" si="4"/>
        <v>WA-42430</v>
      </c>
      <c r="CY23" s="139">
        <v>42430</v>
      </c>
      <c r="CZ23" s="113">
        <f>VLOOKUP($CX23,Database!$A$1:$J$12756,10,(FALSE))</f>
        <v>99.018274159863296</v>
      </c>
      <c r="DA23" s="113">
        <f>VLOOKUP($CX23,Database!$A$1:$J$12756,4,(FALSE))</f>
        <v>23.393194706994333</v>
      </c>
      <c r="DB23" s="113">
        <f>VLOOKUP($CX23,Database!$A$1:$J$12756,5,(FALSE))</f>
        <v>4.990548204158789</v>
      </c>
      <c r="DC23" s="113">
        <f>VLOOKUP($CX23,Database!$A$1:$J$12756,6,(FALSE))</f>
        <v>-9.5274102079395107</v>
      </c>
      <c r="DD23" s="113">
        <f>VLOOKUP($CX23,Database!$A$1:$J$12756,7,(FALSE))</f>
        <v>-28.803798554566079</v>
      </c>
      <c r="DE23" s="113">
        <f>VLOOKUP($CX23,Database!$A$1:$J$12756,8,(FALSE))</f>
        <v>0</v>
      </c>
      <c r="DF23" s="113">
        <f>VLOOKUP($CX23,Database!$A$1:$J$12756,9,(FALSE))</f>
        <v>-5.9281663516068042</v>
      </c>
      <c r="DH23" s="113" t="str">
        <f t="shared" si="5"/>
        <v>SA-42430</v>
      </c>
      <c r="DI23" s="139">
        <v>42430</v>
      </c>
      <c r="DJ23" s="113">
        <f>VLOOKUP($DH23,Database!$A$1:$J$12756,10,(FALSE))</f>
        <v>122.79255319148936</v>
      </c>
      <c r="DK23" s="113">
        <f>VLOOKUP($DH23,Database!$A$1:$J$12756,4,(FALSE))</f>
        <v>45.224083295608871</v>
      </c>
      <c r="DL23" s="113">
        <f>VLOOKUP($DH23,Database!$A$1:$J$12756,5,(FALSE))</f>
        <v>20.201448619284747</v>
      </c>
      <c r="DM23" s="113">
        <f>VLOOKUP($DH23,Database!$A$1:$J$12756,6,(FALSE))</f>
        <v>6.3490267089180623</v>
      </c>
      <c r="DN23" s="113">
        <f>VLOOKUP($DH23,Database!$A$1:$J$12756,7,(FALSE))</f>
        <v>-7.9221367134449965</v>
      </c>
      <c r="DO23" s="113">
        <f>VLOOKUP($DH23,Database!$A$1:$J$12756,8,(FALSE))</f>
        <v>3.1688546853779989</v>
      </c>
      <c r="DP23" s="113">
        <f>VLOOKUP($DH23,Database!$A$1:$J$12756,9,(FALSE))</f>
        <v>-2.897238569488457</v>
      </c>
      <c r="DR23" s="113" t="str">
        <f t="shared" si="6"/>
        <v>TAS-42430</v>
      </c>
      <c r="DS23" s="139">
        <v>42430</v>
      </c>
      <c r="DT23" s="113">
        <f>VLOOKUP($DR23,Database!$A$1:$J$12756,10,(FALSE))</f>
        <v>147.42857142857144</v>
      </c>
      <c r="DU23" s="113">
        <f>VLOOKUP($DR23,Database!$A$1:$J$12756,4,(FALSE))</f>
        <v>53.877551020408163</v>
      </c>
      <c r="DV23" s="113">
        <f>VLOOKUP($DR23,Database!$A$1:$J$12756,5,(FALSE))</f>
        <v>39.510204081632651</v>
      </c>
      <c r="DW23" s="113">
        <f>VLOOKUP($DR23,Database!$A$1:$J$12756,6,(FALSE))</f>
        <v>7.8367346938775517</v>
      </c>
      <c r="DX23" s="113">
        <f>VLOOKUP($DR23,Database!$A$1:$J$12756,7,(FALSE))</f>
        <v>27.428571428571423</v>
      </c>
      <c r="DY23" s="113">
        <f>VLOOKUP($DR23,Database!$A$1:$J$12756,8,(FALSE))</f>
        <v>7.1836734693877542</v>
      </c>
      <c r="DZ23" s="113">
        <f>VLOOKUP($DR23,Database!$A$1:$J$12756,9,(FALSE))</f>
        <v>-1.6326530612244898</v>
      </c>
      <c r="EB23" s="113" t="str">
        <f t="shared" si="7"/>
        <v>NT-42430</v>
      </c>
      <c r="EC23" s="139">
        <v>42430</v>
      </c>
      <c r="ED23" s="113">
        <f>VLOOKUP($EB23,Database!$A$1:$J$12756,10,(FALSE))</f>
        <v>82</v>
      </c>
      <c r="EE23" s="113">
        <f>VLOOKUP($EB23,Database!$A$1:$J$12756,4,(FALSE))</f>
        <v>0</v>
      </c>
      <c r="EF23" s="113">
        <f>VLOOKUP($EB23,Database!$A$1:$J$12756,5,(FALSE))</f>
        <v>-4.0000000000000009</v>
      </c>
      <c r="EG23" s="113">
        <f>VLOOKUP($EB23,Database!$A$1:$J$12756,6,(FALSE))</f>
        <v>-4.9999999999999991</v>
      </c>
      <c r="EH23" s="113">
        <f>VLOOKUP($EB23,Database!$A$1:$J$12756,7,(FALSE))</f>
        <v>-35.75</v>
      </c>
      <c r="EI23" s="113">
        <f>VLOOKUP($EB23,Database!$A$1:$J$12756,8,(FALSE))</f>
        <v>-1.9999999999999998</v>
      </c>
      <c r="EJ23" s="113">
        <f>VLOOKUP($EB23,Database!$A$1:$J$12756,9,(FALSE))</f>
        <v>-16.000000000000004</v>
      </c>
      <c r="EL23" s="113" t="str">
        <f t="shared" si="8"/>
        <v>AUS-42430</v>
      </c>
      <c r="EM23" s="139">
        <v>42430</v>
      </c>
      <c r="EN23" s="113">
        <f>VLOOKUP($EL23,Database!$A$1:$J$12756,10,(FALSE))</f>
        <v>131.26909152558949</v>
      </c>
      <c r="EO23" s="113">
        <f>VLOOKUP($EL23,Database!$A$1:$J$12756,4,(FALSE))</f>
        <v>44.52815174216034</v>
      </c>
      <c r="EP23" s="113">
        <f>VLOOKUP($EL23,Database!$A$1:$J$12756,5,(FALSE))</f>
        <v>22.672638799303371</v>
      </c>
      <c r="EQ23" s="113">
        <f>VLOOKUP($EL23,Database!$A$1:$J$12756,6,(FALSE))</f>
        <v>2.6850236664643723</v>
      </c>
      <c r="ER23" s="113">
        <f>VLOOKUP($EL23,Database!$A$1:$J$12756,7,(FALSE))</f>
        <v>6.2170891101290087</v>
      </c>
      <c r="ES23" s="113">
        <f>VLOOKUP($EL23,Database!$A$1:$J$12756,8,(FALSE))</f>
        <v>2.1685874155204132</v>
      </c>
      <c r="ET23" s="113">
        <f>VLOOKUP($EL23,Database!$A$1:$J$12756,9,(FALSE))</f>
        <v>-5.8761040201744814</v>
      </c>
    </row>
    <row r="24" spans="25:150">
      <c r="Y24" s="22"/>
      <c r="Z24" s="22"/>
      <c r="AB24" s="62"/>
      <c r="AC24" s="62"/>
      <c r="AD24" s="84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J24" s="135" t="str">
        <f t="shared" si="0"/>
        <v>NSW-42522</v>
      </c>
      <c r="BK24" s="139">
        <v>42522</v>
      </c>
      <c r="BL24" s="113">
        <f>VLOOKUP($BJ24,Database!$A$1:$J$12756,10,(FALSE))</f>
        <v>138.86125654450262</v>
      </c>
      <c r="BM24" s="113">
        <f>VLOOKUP($BJ24,Database!$A$1:$J$12756,4,(FALSE))</f>
        <v>45</v>
      </c>
      <c r="BN24" s="113">
        <f>VLOOKUP($BJ24,Database!$A$1:$J$12756,5,(FALSE))</f>
        <v>30.7</v>
      </c>
      <c r="BO24" s="113">
        <f>VLOOKUP($BJ24,Database!$A$1:$J$12756,6,(FALSE))</f>
        <v>3.7</v>
      </c>
      <c r="BP24" s="113">
        <f>VLOOKUP($BJ24,Database!$A$1:$J$12756,7,(FALSE))</f>
        <v>13.9</v>
      </c>
      <c r="BQ24" s="113">
        <f>VLOOKUP($BJ24,Database!$A$1:$J$12756,8,(FALSE))</f>
        <v>-2.5</v>
      </c>
      <c r="BR24" s="113">
        <f>VLOOKUP($BJ24,Database!$A$1:$J$12756,9,(FALSE))</f>
        <v>-8</v>
      </c>
      <c r="BT24" s="113" t="str">
        <f t="shared" si="1"/>
        <v>QLD-42522</v>
      </c>
      <c r="BU24" s="139">
        <v>42522</v>
      </c>
      <c r="BV24" s="113">
        <f>VLOOKUP($BT24,Database!$A$1:$J$12756,10,(FALSE))</f>
        <v>120.5719894382437</v>
      </c>
      <c r="BW24" s="113">
        <f>VLOOKUP($BT24,Database!$A$1:$J$12756,4,(FALSE))</f>
        <v>30.2</v>
      </c>
      <c r="BX24" s="113">
        <f>VLOOKUP($BT24,Database!$A$1:$J$12756,5,(FALSE))</f>
        <v>17.899999999999999</v>
      </c>
      <c r="BY24" s="113">
        <f>VLOOKUP($BT24,Database!$A$1:$J$12756,6,(FALSE))</f>
        <v>-2.8</v>
      </c>
      <c r="BZ24" s="113">
        <f>VLOOKUP($BT24,Database!$A$1:$J$12756,7,(FALSE))</f>
        <v>-7.5</v>
      </c>
      <c r="CA24" s="113">
        <f>VLOOKUP($BT24,Database!$A$1:$J$12756,8,(FALSE))</f>
        <v>-6.9</v>
      </c>
      <c r="CB24" s="113">
        <f>VLOOKUP($BT24,Database!$A$1:$J$12756,9,(FALSE))</f>
        <v>-19.399999999999999</v>
      </c>
      <c r="CD24" s="113" t="str">
        <f t="shared" si="2"/>
        <v>VIC-42522</v>
      </c>
      <c r="CE24" s="139">
        <v>42522</v>
      </c>
      <c r="CF24" s="113">
        <f>VLOOKUP($CD24,Database!$A$1:$J$12756,10,(FALSE))</f>
        <v>136.75595845233238</v>
      </c>
      <c r="CG24" s="113">
        <f>VLOOKUP($CD24,Database!$A$1:$J$12756,4,(FALSE))</f>
        <v>50.2</v>
      </c>
      <c r="CH24" s="113">
        <f>VLOOKUP($CD24,Database!$A$1:$J$12756,5,(FALSE))</f>
        <v>32.1</v>
      </c>
      <c r="CI24" s="113">
        <f>VLOOKUP($CD24,Database!$A$1:$J$12756,6,(FALSE))</f>
        <v>1</v>
      </c>
      <c r="CJ24" s="113">
        <f>VLOOKUP($CD24,Database!$A$1:$J$12756,7,(FALSE))</f>
        <v>8.6</v>
      </c>
      <c r="CK24" s="113">
        <f>VLOOKUP($CD24,Database!$A$1:$J$12756,8,(FALSE))</f>
        <v>-2</v>
      </c>
      <c r="CL24" s="113">
        <f>VLOOKUP($CD24,Database!$A$1:$J$12756,9,(FALSE))</f>
        <v>-5.9</v>
      </c>
      <c r="CN24" s="113" t="str">
        <f t="shared" si="3"/>
        <v>ACT-42522</v>
      </c>
      <c r="CO24" s="139">
        <v>42522</v>
      </c>
      <c r="CP24" s="113">
        <f>VLOOKUP($CN24,Database!$A$1:$J$12756,10,(FALSE))</f>
        <v>132.5</v>
      </c>
      <c r="CQ24" s="113">
        <f>VLOOKUP($CN24,Database!$A$1:$J$12756,4,(FALSE))</f>
        <v>44</v>
      </c>
      <c r="CR24" s="113">
        <f>VLOOKUP($CN24,Database!$A$1:$J$12756,5,(FALSE))</f>
        <v>30.1</v>
      </c>
      <c r="CS24" s="113">
        <f>VLOOKUP($CN24,Database!$A$1:$J$12756,6,(FALSE))</f>
        <v>0.8</v>
      </c>
      <c r="CT24" s="113">
        <f>VLOOKUP($CN24,Database!$A$1:$J$12756,7,(FALSE))</f>
        <v>2.9</v>
      </c>
      <c r="CU24" s="113">
        <f>VLOOKUP($CN24,Database!$A$1:$J$12756,8,(FALSE))</f>
        <v>-2.6</v>
      </c>
      <c r="CV24" s="113">
        <f>VLOOKUP($CN24,Database!$A$1:$J$12756,9,(FALSE))</f>
        <v>-5.8</v>
      </c>
      <c r="CX24" s="113" t="str">
        <f t="shared" si="4"/>
        <v>WA-42522</v>
      </c>
      <c r="CY24" s="139">
        <v>42522</v>
      </c>
      <c r="CZ24" s="113">
        <f>VLOOKUP($CX24,Database!$A$1:$J$12756,10,(FALSE))</f>
        <v>95.051011784023956</v>
      </c>
      <c r="DA24" s="113">
        <f>VLOOKUP($CX24,Database!$A$1:$J$12756,4,(FALSE))</f>
        <v>13.1</v>
      </c>
      <c r="DB24" s="113">
        <f>VLOOKUP($CX24,Database!$A$1:$J$12756,5,(FALSE))</f>
        <v>3.1</v>
      </c>
      <c r="DC24" s="113">
        <f>VLOOKUP($CX24,Database!$A$1:$J$12756,6,(FALSE))</f>
        <v>-9.8000000000000007</v>
      </c>
      <c r="DD24" s="113">
        <f>VLOOKUP($CX24,Database!$A$1:$J$12756,7,(FALSE))</f>
        <v>-22</v>
      </c>
      <c r="DE24" s="113">
        <f>VLOOKUP($CX24,Database!$A$1:$J$12756,8,(FALSE))</f>
        <v>-10.1</v>
      </c>
      <c r="DF24" s="113">
        <f>VLOOKUP($CX24,Database!$A$1:$J$12756,9,(FALSE))</f>
        <v>-10</v>
      </c>
      <c r="DH24" s="113" t="str">
        <f t="shared" si="5"/>
        <v>SA-42522</v>
      </c>
      <c r="DI24" s="139">
        <v>42522</v>
      </c>
      <c r="DJ24" s="113">
        <f>VLOOKUP($DH24,Database!$A$1:$J$12756,10,(FALSE))</f>
        <v>133.28282828282829</v>
      </c>
      <c r="DK24" s="113">
        <f>VLOOKUP($DH24,Database!$A$1:$J$12756,4,(FALSE))</f>
        <v>46.4</v>
      </c>
      <c r="DL24" s="113">
        <f>VLOOKUP($DH24,Database!$A$1:$J$12756,5,(FALSE))</f>
        <v>27.2</v>
      </c>
      <c r="DM24" s="113">
        <f>VLOOKUP($DH24,Database!$A$1:$J$12756,6,(FALSE))</f>
        <v>10.3</v>
      </c>
      <c r="DN24" s="113">
        <f>VLOOKUP($DH24,Database!$A$1:$J$12756,7,(FALSE))</f>
        <v>1.8</v>
      </c>
      <c r="DO24" s="113">
        <f>VLOOKUP($DH24,Database!$A$1:$J$12756,8,(FALSE))</f>
        <v>-6.2</v>
      </c>
      <c r="DP24" s="113">
        <f>VLOOKUP($DH24,Database!$A$1:$J$12756,9,(FALSE))</f>
        <v>4.9000000000000004</v>
      </c>
      <c r="DR24" s="113" t="str">
        <f t="shared" si="6"/>
        <v>TAS-42522</v>
      </c>
      <c r="DS24" s="139">
        <v>42522</v>
      </c>
      <c r="DT24" s="113" t="str">
        <f>VLOOKUP($DR24,Database!$A$1:$J$12756,10,(FALSE))</f>
        <v>n.a.</v>
      </c>
      <c r="DU24" s="113" t="str">
        <f>VLOOKUP($DR24,Database!$A$1:$J$12756,4,(FALSE))</f>
        <v>n.a.</v>
      </c>
      <c r="DV24" s="113" t="str">
        <f>VLOOKUP($DR24,Database!$A$1:$J$12756,5,(FALSE))</f>
        <v>n.a.</v>
      </c>
      <c r="DW24" s="113" t="str">
        <f>VLOOKUP($DR24,Database!$A$1:$J$12756,6,(FALSE))</f>
        <v>n.a.</v>
      </c>
      <c r="DX24" s="113" t="str">
        <f>VLOOKUP($DR24,Database!$A$1:$J$12756,7,(FALSE))</f>
        <v>n.a.</v>
      </c>
      <c r="DY24" s="113" t="str">
        <f>VLOOKUP($DR24,Database!$A$1:$J$12756,8,(FALSE))</f>
        <v>n.a.</v>
      </c>
      <c r="DZ24" s="113" t="str">
        <f>VLOOKUP($DR24,Database!$A$1:$J$12756,9,(FALSE))</f>
        <v>n.a.</v>
      </c>
      <c r="EB24" s="113" t="str">
        <f t="shared" si="7"/>
        <v>NT-42522</v>
      </c>
      <c r="EC24" s="139">
        <v>42522</v>
      </c>
      <c r="ED24" s="113" t="str">
        <f>VLOOKUP($EB24,Database!$A$1:$J$12756,10,(FALSE))</f>
        <v>n.a.</v>
      </c>
      <c r="EE24" s="113" t="str">
        <f>VLOOKUP($EB24,Database!$A$1:$J$12756,4,(FALSE))</f>
        <v>n.a.</v>
      </c>
      <c r="EF24" s="113" t="str">
        <f>VLOOKUP($EB24,Database!$A$1:$J$12756,5,(FALSE))</f>
        <v>n.a.</v>
      </c>
      <c r="EG24" s="113" t="str">
        <f>VLOOKUP($EB24,Database!$A$1:$J$12756,6,(FALSE))</f>
        <v>n.a.</v>
      </c>
      <c r="EH24" s="113" t="str">
        <f>VLOOKUP($EB24,Database!$A$1:$J$12756,7,(FALSE))</f>
        <v>n.a.</v>
      </c>
      <c r="EI24" s="113" t="str">
        <f>VLOOKUP($EB24,Database!$A$1:$J$12756,8,(FALSE))</f>
        <v>n.a.</v>
      </c>
      <c r="EJ24" s="113" t="str">
        <f>VLOOKUP($EB24,Database!$A$1:$J$12756,9,(FALSE))</f>
        <v>n.a.</v>
      </c>
      <c r="EL24" s="113" t="str">
        <f t="shared" si="8"/>
        <v>AUS-42522</v>
      </c>
      <c r="EM24" s="139">
        <v>42522</v>
      </c>
      <c r="EN24" s="113">
        <f>VLOOKUP($EL24,Database!$A$1:$J$12756,10,(FALSE))</f>
        <v>128.26461278650504</v>
      </c>
      <c r="EO24" s="113">
        <f>VLOOKUP($EL24,Database!$A$1:$J$12756,4,(FALSE))</f>
        <v>38.6</v>
      </c>
      <c r="EP24" s="113">
        <f>VLOOKUP($EL24,Database!$A$1:$J$12756,5,(FALSE))</f>
        <v>24</v>
      </c>
      <c r="EQ24" s="113">
        <f>VLOOKUP($EL24,Database!$A$1:$J$12756,6,(FALSE))</f>
        <v>0.4</v>
      </c>
      <c r="ER24" s="113">
        <f>VLOOKUP($EL24,Database!$A$1:$J$12756,7,(FALSE))</f>
        <v>3.2</v>
      </c>
      <c r="ES24" s="113">
        <f>VLOOKUP($EL24,Database!$A$1:$J$12756,8,(FALSE))</f>
        <v>-4.5</v>
      </c>
      <c r="ET24" s="113">
        <f>VLOOKUP($EL24,Database!$A$1:$J$12756,9,(FALSE))</f>
        <v>-8.4</v>
      </c>
    </row>
    <row r="25" spans="25:150">
      <c r="Y25" s="22"/>
      <c r="Z25" s="22"/>
      <c r="AB25" s="62"/>
      <c r="AC25" s="62"/>
      <c r="AD25" s="84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J25" s="135" t="str">
        <f t="shared" si="0"/>
        <v>NSW-42614</v>
      </c>
      <c r="BK25" s="139">
        <v>42614</v>
      </c>
      <c r="BL25" s="113">
        <f>VLOOKUP($BJ25,Database!$A$1:$J$12756,10,(FALSE))</f>
        <v>141.78111641009167</v>
      </c>
      <c r="BM25" s="113">
        <f>VLOOKUP($BJ25,Database!$A$1:$J$12756,4,(FALSE))</f>
        <v>46.501357034573822</v>
      </c>
      <c r="BN25" s="113">
        <f>VLOOKUP($BJ25,Database!$A$1:$J$12756,5,(FALSE))</f>
        <v>29.954704386522561</v>
      </c>
      <c r="BO25" s="113">
        <f>VLOOKUP($BJ25,Database!$A$1:$J$12756,6,(FALSE))</f>
        <v>4.8287813585016393</v>
      </c>
      <c r="BP25" s="113">
        <f>VLOOKUP($BJ25,Database!$A$1:$J$12756,7,(FALSE))</f>
        <v>18.908027319606934</v>
      </c>
      <c r="BQ25" s="113">
        <f>VLOOKUP($BJ25,Database!$A$1:$J$12756,8,(FALSE))</f>
        <v>0.77326519634211988</v>
      </c>
      <c r="BR25" s="113">
        <f>VLOOKUP($BJ25,Database!$A$1:$J$12756,9,(FALSE))</f>
        <v>-3.7556848745659934</v>
      </c>
      <c r="BT25" s="113" t="str">
        <f t="shared" si="1"/>
        <v>QLD-42614</v>
      </c>
      <c r="BU25" s="139">
        <v>42614</v>
      </c>
      <c r="BV25" s="113">
        <f>VLOOKUP($BT25,Database!$A$1:$J$12756,10,(FALSE))</f>
        <v>119.81833910034602</v>
      </c>
      <c r="BW25" s="113">
        <f>VLOOKUP($BT25,Database!$A$1:$J$12756,4,(FALSE))</f>
        <v>32.686390249158897</v>
      </c>
      <c r="BX25" s="113">
        <f>VLOOKUP($BT25,Database!$A$1:$J$12756,5,(FALSE))</f>
        <v>14.553226134744557</v>
      </c>
      <c r="BY25" s="113">
        <f>VLOOKUP($BT25,Database!$A$1:$J$12756,6,(FALSE))</f>
        <v>-1.5086026268842569</v>
      </c>
      <c r="BZ25" s="113">
        <f>VLOOKUP($BT25,Database!$A$1:$J$12756,7,(FALSE))</f>
        <v>-5.7985416841273434</v>
      </c>
      <c r="CA25" s="113">
        <f>VLOOKUP($BT25,Database!$A$1:$J$12756,8,(FALSE))</f>
        <v>-1.7211240286873966</v>
      </c>
      <c r="CB25" s="113">
        <f>VLOOKUP($BT25,Database!$A$1:$J$12756,9,(FALSE))</f>
        <v>-7.8028280312735703</v>
      </c>
      <c r="CD25" s="113" t="str">
        <f t="shared" si="2"/>
        <v>VIC-42614</v>
      </c>
      <c r="CE25" s="139">
        <v>42614</v>
      </c>
      <c r="CF25" s="113">
        <f>VLOOKUP($CD25,Database!$A$1:$J$12756,10,(FALSE))</f>
        <v>139.46445097718981</v>
      </c>
      <c r="CG25" s="113">
        <f>VLOOKUP($CD25,Database!$A$1:$J$12756,4,(FALSE))</f>
        <v>48.5050103452473</v>
      </c>
      <c r="CH25" s="113">
        <f>VLOOKUP($CD25,Database!$A$1:$J$12756,5,(FALSE))</f>
        <v>27.891598036431496</v>
      </c>
      <c r="CI25" s="113">
        <f>VLOOKUP($CD25,Database!$A$1:$J$12756,6,(FALSE))</f>
        <v>2.827250147628257</v>
      </c>
      <c r="CJ25" s="113">
        <f>VLOOKUP($CD25,Database!$A$1:$J$12756,7,(FALSE))</f>
        <v>12.224687705456937</v>
      </c>
      <c r="CK25" s="113">
        <f>VLOOKUP($CD25,Database!$A$1:$J$12756,8,(FALSE))</f>
        <v>0.21907582457706193</v>
      </c>
      <c r="CL25" s="113">
        <f>VLOOKUP($CD25,Database!$A$1:$J$12756,9,(FALSE))</f>
        <v>-7.5369296027334887</v>
      </c>
      <c r="CN25" s="113" t="str">
        <f t="shared" si="3"/>
        <v>ACT-42614</v>
      </c>
      <c r="CO25" s="139">
        <v>42614</v>
      </c>
      <c r="CP25" s="113">
        <f>VLOOKUP($CN25,Database!$A$1:$J$12756,10,(FALSE))</f>
        <v>142.32394366197184</v>
      </c>
      <c r="CQ25" s="113">
        <f>VLOOKUP($CN25,Database!$A$1:$J$12756,4,(FALSE))</f>
        <v>49.275937314024986</v>
      </c>
      <c r="CR25" s="113">
        <f>VLOOKUP($CN25,Database!$A$1:$J$12756,5,(FALSE))</f>
        <v>25.391787343780997</v>
      </c>
      <c r="CS25" s="113">
        <f>VLOOKUP($CN25,Database!$A$1:$J$12756,6,(FALSE))</f>
        <v>7.9944455465185467</v>
      </c>
      <c r="CT25" s="113">
        <f>VLOOKUP($CN25,Database!$A$1:$J$12756,7,(FALSE))</f>
        <v>19.81749652846657</v>
      </c>
      <c r="CU25" s="113">
        <f>VLOOKUP($CN25,Database!$A$1:$J$12756,8,(FALSE))</f>
        <v>0.19837333862328874</v>
      </c>
      <c r="CV25" s="113">
        <f>VLOOKUP($CN25,Database!$A$1:$J$12756,9,(FALSE))</f>
        <v>-1.0315413608411026</v>
      </c>
      <c r="CX25" s="113" t="str">
        <f t="shared" si="4"/>
        <v>WA-42614</v>
      </c>
      <c r="CY25" s="139">
        <v>42614</v>
      </c>
      <c r="CZ25" s="113">
        <f>VLOOKUP($CX25,Database!$A$1:$J$12756,10,(FALSE))</f>
        <v>104.47241699755006</v>
      </c>
      <c r="DA25" s="113">
        <f>VLOOKUP($CX25,Database!$A$1:$J$12756,4,(FALSE))</f>
        <v>23.873248327231416</v>
      </c>
      <c r="DB25" s="113">
        <f>VLOOKUP($CX25,Database!$A$1:$J$12756,5,(FALSE))</f>
        <v>5.5085637335353264</v>
      </c>
      <c r="DC25" s="113">
        <f>VLOOKUP($CX25,Database!$A$1:$J$12756,6,(FALSE))</f>
        <v>-3.6821950090476792</v>
      </c>
      <c r="DD25" s="113">
        <f>VLOOKUP($CX25,Database!$A$1:$J$12756,7,(FALSE))</f>
        <v>-18.519984170953702</v>
      </c>
      <c r="DE25" s="113">
        <f>VLOOKUP($CX25,Database!$A$1:$J$12756,8,(FALSE))</f>
        <v>-3.8575376285261398</v>
      </c>
      <c r="DF25" s="113">
        <f>VLOOKUP($CX25,Database!$A$1:$J$12756,9,(FALSE))</f>
        <v>-8.4613334455526079</v>
      </c>
      <c r="DH25" s="113" t="str">
        <f t="shared" si="5"/>
        <v>SA-42614</v>
      </c>
      <c r="DI25" s="139">
        <v>42614</v>
      </c>
      <c r="DJ25" s="113">
        <f>VLOOKUP($DH25,Database!$A$1:$J$12756,10,(FALSE))</f>
        <v>127.63993733086456</v>
      </c>
      <c r="DK25" s="113">
        <f>VLOOKUP($DH25,Database!$A$1:$J$12756,4,(FALSE))</f>
        <v>44.00112986371019</v>
      </c>
      <c r="DL25" s="113">
        <f>VLOOKUP($DH25,Database!$A$1:$J$12756,5,(FALSE))</f>
        <v>18.388531883341567</v>
      </c>
      <c r="DM25" s="113">
        <f>VLOOKUP($DH25,Database!$A$1:$J$12756,6,(FALSE))</f>
        <v>3.9615846338535419</v>
      </c>
      <c r="DN25" s="113">
        <f>VLOOKUP($DH25,Database!$A$1:$J$12756,7,(FALSE))</f>
        <v>-1.9750071818442974</v>
      </c>
      <c r="DO25" s="113">
        <f>VLOOKUP($DH25,Database!$A$1:$J$12756,8,(FALSE))</f>
        <v>0.30365087211355124</v>
      </c>
      <c r="DP25" s="113">
        <f>VLOOKUP($DH25,Database!$A$1:$J$12756,9,(FALSE))</f>
        <v>0.7838429489442843</v>
      </c>
      <c r="DR25" s="113" t="str">
        <f t="shared" si="6"/>
        <v>TAS-42614</v>
      </c>
      <c r="DS25" s="139">
        <v>42614</v>
      </c>
      <c r="DT25" s="113" t="str">
        <f>VLOOKUP($DR25,Database!$A$1:$J$12756,10,(FALSE))</f>
        <v>n.a.</v>
      </c>
      <c r="DU25" s="113" t="str">
        <f>VLOOKUP($DR25,Database!$A$1:$J$12756,4,(FALSE))</f>
        <v>n.a.</v>
      </c>
      <c r="DV25" s="113" t="str">
        <f>VLOOKUP($DR25,Database!$A$1:$J$12756,5,(FALSE))</f>
        <v>n.a.</v>
      </c>
      <c r="DW25" s="113" t="str">
        <f>VLOOKUP($DR25,Database!$A$1:$J$12756,6,(FALSE))</f>
        <v>n.a.</v>
      </c>
      <c r="DX25" s="113" t="str">
        <f>VLOOKUP($DR25,Database!$A$1:$J$12756,7,(FALSE))</f>
        <v>n.a.</v>
      </c>
      <c r="DY25" s="113" t="str">
        <f>VLOOKUP($DR25,Database!$A$1:$J$12756,8,(FALSE))</f>
        <v>n.a.</v>
      </c>
      <c r="DZ25" s="113" t="str">
        <f>VLOOKUP($DR25,Database!$A$1:$J$12756,9,(FALSE))</f>
        <v>n.a.</v>
      </c>
      <c r="EB25" s="113" t="str">
        <f t="shared" si="7"/>
        <v>NT-42614</v>
      </c>
      <c r="EC25" s="139">
        <v>42614</v>
      </c>
      <c r="ED25" s="113" t="str">
        <f>VLOOKUP($EB25,Database!$A$1:$J$12756,10,(FALSE))</f>
        <v>n.a.</v>
      </c>
      <c r="EE25" s="113" t="str">
        <f>VLOOKUP($EB25,Database!$A$1:$J$12756,4,(FALSE))</f>
        <v>n.a.</v>
      </c>
      <c r="EF25" s="113" t="str">
        <f>VLOOKUP($EB25,Database!$A$1:$J$12756,5,(FALSE))</f>
        <v>n.a.</v>
      </c>
      <c r="EG25" s="113" t="str">
        <f>VLOOKUP($EB25,Database!$A$1:$J$12756,6,(FALSE))</f>
        <v>n.a.</v>
      </c>
      <c r="EH25" s="113" t="str">
        <f>VLOOKUP($EB25,Database!$A$1:$J$12756,7,(FALSE))</f>
        <v>n.a.</v>
      </c>
      <c r="EI25" s="113" t="str">
        <f>VLOOKUP($EB25,Database!$A$1:$J$12756,8,(FALSE))</f>
        <v>n.a.</v>
      </c>
      <c r="EJ25" s="113" t="str">
        <f>VLOOKUP($EB25,Database!$A$1:$J$12756,9,(FALSE))</f>
        <v>n.a.</v>
      </c>
      <c r="EL25" s="113" t="str">
        <f t="shared" si="8"/>
        <v>AUS-42614</v>
      </c>
      <c r="EM25" s="139">
        <v>42614</v>
      </c>
      <c r="EN25" s="113">
        <f>VLOOKUP($EL25,Database!$A$1:$J$12756,10,(FALSE))</f>
        <v>130.34015319492039</v>
      </c>
      <c r="EO25" s="113">
        <f>VLOOKUP($EL25,Database!$A$1:$J$12756,4,(FALSE))</f>
        <v>40.092798761468941</v>
      </c>
      <c r="EP25" s="113">
        <f>VLOOKUP($EL25,Database!$A$1:$J$12756,5,(FALSE))</f>
        <v>21.132497021302431</v>
      </c>
      <c r="EQ25" s="113">
        <f>VLOOKUP($EL25,Database!$A$1:$J$12756,6,(FALSE))</f>
        <v>1.9573647823084339</v>
      </c>
      <c r="ER25" s="113">
        <f>VLOOKUP($EL25,Database!$A$1:$J$12756,7,(FALSE))</f>
        <v>6.2934793830905456</v>
      </c>
      <c r="ES25" s="113">
        <f>VLOOKUP($EL25,Database!$A$1:$J$12756,8,(FALSE))</f>
        <v>-0.50722097003088717</v>
      </c>
      <c r="ET25" s="113">
        <f>VLOOKUP($EL25,Database!$A$1:$J$12756,9,(FALSE))</f>
        <v>-5.6028049085900324</v>
      </c>
    </row>
    <row r="26" spans="25:150" ht="15" customHeight="1">
      <c r="Y26" s="22"/>
      <c r="Z26" s="22"/>
      <c r="AB26" s="62"/>
      <c r="AC26" s="62"/>
      <c r="AD26" s="84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J26" s="135" t="str">
        <f t="shared" si="0"/>
        <v>NSW-42705</v>
      </c>
      <c r="BK26" s="139">
        <v>42705</v>
      </c>
      <c r="BL26" s="113">
        <f>VLOOKUP($BJ26,Database!$A$1:$J$12756,10,(FALSE))</f>
        <v>148.83747703111865</v>
      </c>
      <c r="BM26" s="113">
        <f>VLOOKUP($BJ26,Database!$A$1:$J$12756,4,(FALSE))</f>
        <v>53.817367770389922</v>
      </c>
      <c r="BN26" s="113">
        <f>VLOOKUP($BJ26,Database!$A$1:$J$12756,5,(FALSE))</f>
        <v>31.05831950430834</v>
      </c>
      <c r="BO26" s="113">
        <f>VLOOKUP($BJ26,Database!$A$1:$J$12756,6,(FALSE))</f>
        <v>9.287164808565457</v>
      </c>
      <c r="BP26" s="113">
        <f>VLOOKUP($BJ26,Database!$A$1:$J$12756,7,(FALSE))</f>
        <v>26.409490019528629</v>
      </c>
      <c r="BQ26" s="113">
        <f>VLOOKUP($BJ26,Database!$A$1:$J$12756,8,(FALSE))</f>
        <v>11.892961490341957</v>
      </c>
      <c r="BR26" s="113">
        <f>VLOOKUP($BJ26,Database!$A$1:$J$12756,9,(FALSE))</f>
        <v>-7.3433050812849672</v>
      </c>
      <c r="BT26" s="113" t="str">
        <f t="shared" si="1"/>
        <v>QLD-42705</v>
      </c>
      <c r="BU26" s="139">
        <v>42705</v>
      </c>
      <c r="BV26" s="113">
        <f>VLOOKUP($BT26,Database!$A$1:$J$12756,10,(FALSE))</f>
        <v>122.83347519455253</v>
      </c>
      <c r="BW26" s="113">
        <f>VLOOKUP($BT26,Database!$A$1:$J$12756,4,(FALSE))</f>
        <v>32.315402201395941</v>
      </c>
      <c r="BX26" s="113">
        <f>VLOOKUP($BT26,Database!$A$1:$J$12756,5,(FALSE))</f>
        <v>10.900997744099076</v>
      </c>
      <c r="BY26" s="113">
        <f>VLOOKUP($BT26,Database!$A$1:$J$12756,6,(FALSE))</f>
        <v>0</v>
      </c>
      <c r="BZ26" s="113">
        <f>VLOOKUP($BT26,Database!$A$1:$J$12756,7,(FALSE))</f>
        <v>1.88140869140625</v>
      </c>
      <c r="CA26" s="113">
        <f>VLOOKUP($BT26,Database!$A$1:$J$12756,8,(FALSE))</f>
        <v>6.5284864267437808</v>
      </c>
      <c r="CB26" s="113">
        <f>VLOOKUP($BT26,Database!$A$1:$J$12756,9,(FALSE))</f>
        <v>-9.6473830035276826</v>
      </c>
      <c r="CD26" s="113" t="str">
        <f t="shared" si="2"/>
        <v>VIC-42705</v>
      </c>
      <c r="CE26" s="139">
        <v>42705</v>
      </c>
      <c r="CF26" s="113">
        <f>VLOOKUP($CD26,Database!$A$1:$J$12756,10,(FALSE))</f>
        <v>138.98796195979293</v>
      </c>
      <c r="CG26" s="113">
        <f>VLOOKUP($CD26,Database!$A$1:$J$12756,4,(FALSE))</f>
        <v>48.088871255703239</v>
      </c>
      <c r="CH26" s="113">
        <f>VLOOKUP($CD26,Database!$A$1:$J$12756,5,(FALSE))</f>
        <v>28.261059313628245</v>
      </c>
      <c r="CI26" s="113">
        <f>VLOOKUP($CD26,Database!$A$1:$J$12756,6,(FALSE))</f>
        <v>5.2886332076968854</v>
      </c>
      <c r="CJ26" s="113">
        <f>VLOOKUP($CD26,Database!$A$1:$J$12756,7,(FALSE))</f>
        <v>9.2409964204835973</v>
      </c>
      <c r="CK26" s="113">
        <f>VLOOKUP($CD26,Database!$A$1:$J$12756,8,(FALSE))</f>
        <v>9.9154929577464799</v>
      </c>
      <c r="CL26" s="113">
        <f>VLOOKUP($CD26,Database!$A$1:$J$12756,9,(FALSE))</f>
        <v>-8.6133703630232112</v>
      </c>
      <c r="CN26" s="113" t="str">
        <f t="shared" si="3"/>
        <v>ACT-42705</v>
      </c>
      <c r="CO26" s="139">
        <v>42705</v>
      </c>
      <c r="CP26" s="113">
        <f>VLOOKUP($CN26,Database!$A$1:$J$12756,10,(FALSE))</f>
        <v>141.59836065573771</v>
      </c>
      <c r="CQ26" s="113">
        <f>VLOOKUP($CN26,Database!$A$1:$J$12756,4,(FALSE))</f>
        <v>56.436441816715934</v>
      </c>
      <c r="CR26" s="113">
        <f>VLOOKUP($CN26,Database!$A$1:$J$12756,5,(FALSE))</f>
        <v>27.411986025262024</v>
      </c>
      <c r="CS26" s="113">
        <f>VLOOKUP($CN26,Database!$A$1:$J$12756,6,(FALSE))</f>
        <v>8.3848427841977955</v>
      </c>
      <c r="CT26" s="113">
        <f>VLOOKUP($CN26,Database!$A$1:$J$12756,7,(FALSE))</f>
        <v>17.73716742811072</v>
      </c>
      <c r="CU26" s="113">
        <f>VLOOKUP($CN26,Database!$A$1:$J$12756,8,(FALSE))</f>
        <v>8.7073367374361723</v>
      </c>
      <c r="CV26" s="113">
        <f>VLOOKUP($CN26,Database!$A$1:$J$12756,9,(FALSE))</f>
        <v>-2.1499596882558447</v>
      </c>
      <c r="CX26" s="113" t="str">
        <f t="shared" si="4"/>
        <v>WA-42705</v>
      </c>
      <c r="CY26" s="139">
        <v>42705</v>
      </c>
      <c r="CZ26" s="113">
        <f>VLOOKUP($CX26,Database!$A$1:$J$12756,10,(FALSE))</f>
        <v>97.551187551187553</v>
      </c>
      <c r="DA26" s="113">
        <f>VLOOKUP($CX26,Database!$A$1:$J$12756,4,(FALSE))</f>
        <v>15.623731839948061</v>
      </c>
      <c r="DB26" s="113">
        <f>VLOOKUP($CX26,Database!$A$1:$J$12756,5,(FALSE))</f>
        <v>0.21305088872656486</v>
      </c>
      <c r="DC26" s="113">
        <f>VLOOKUP($CX26,Database!$A$1:$J$12756,6,(FALSE))</f>
        <v>-4.7479912344777206</v>
      </c>
      <c r="DD26" s="113">
        <f>VLOOKUP($CX26,Database!$A$1:$J$12756,7,(FALSE))</f>
        <v>-20.609504132231404</v>
      </c>
      <c r="DE26" s="113">
        <f>VLOOKUP($CX26,Database!$A$1:$J$12756,8,(FALSE))</f>
        <v>3.4514243973703431</v>
      </c>
      <c r="DF26" s="113">
        <f>VLOOKUP($CX26,Database!$A$1:$J$12756,9,(FALSE))</f>
        <v>-5.5981657333008696</v>
      </c>
      <c r="DH26" s="113" t="str">
        <f t="shared" si="5"/>
        <v>SA-42705</v>
      </c>
      <c r="DI26" s="139">
        <v>42705</v>
      </c>
      <c r="DJ26" s="113">
        <f>VLOOKUP($DH26,Database!$A$1:$J$12756,10,(FALSE))</f>
        <v>129.72527472527472</v>
      </c>
      <c r="DK26" s="113">
        <f>VLOOKUP($DH26,Database!$A$1:$J$12756,4,(FALSE))</f>
        <v>41.842772612003387</v>
      </c>
      <c r="DL26" s="113">
        <f>VLOOKUP($DH26,Database!$A$1:$J$12756,5,(FALSE))</f>
        <v>21.289699311677335</v>
      </c>
      <c r="DM26" s="113">
        <f>VLOOKUP($DH26,Database!$A$1:$J$12756,6,(FALSE))</f>
        <v>2.1132713440405748</v>
      </c>
      <c r="DN26" s="113">
        <f>VLOOKUP($DH26,Database!$A$1:$J$12756,7,(FALSE))</f>
        <v>-2.6083806303586496</v>
      </c>
      <c r="DO26" s="113">
        <f>VLOOKUP($DH26,Database!$A$1:$J$12756,8,(FALSE))</f>
        <v>3.4234995773457308</v>
      </c>
      <c r="DP26" s="113">
        <f>VLOOKUP($DH26,Database!$A$1:$J$12756,9,(FALSE))</f>
        <v>1.3404178239343072</v>
      </c>
      <c r="DR26" s="113" t="str">
        <f t="shared" si="6"/>
        <v>TAS-42705</v>
      </c>
      <c r="DS26" s="139">
        <v>42705</v>
      </c>
      <c r="DT26" s="113" t="str">
        <f>VLOOKUP($DR26,Database!$A$1:$J$12756,10,(FALSE))</f>
        <v>n.a.</v>
      </c>
      <c r="DU26" s="113" t="str">
        <f>VLOOKUP($DR26,Database!$A$1:$J$12756,4,(FALSE))</f>
        <v>n.a.</v>
      </c>
      <c r="DV26" s="113" t="str">
        <f>VLOOKUP($DR26,Database!$A$1:$J$12756,5,(FALSE))</f>
        <v>n.a.</v>
      </c>
      <c r="DW26" s="113" t="str">
        <f>VLOOKUP($DR26,Database!$A$1:$J$12756,6,(FALSE))</f>
        <v>n.a.</v>
      </c>
      <c r="DX26" s="113" t="str">
        <f>VLOOKUP($DR26,Database!$A$1:$J$12756,7,(FALSE))</f>
        <v>n.a.</v>
      </c>
      <c r="DY26" s="113" t="str">
        <f>VLOOKUP($DR26,Database!$A$1:$J$12756,8,(FALSE))</f>
        <v>n.a.</v>
      </c>
      <c r="DZ26" s="113" t="str">
        <f>VLOOKUP($DR26,Database!$A$1:$J$12756,9,(FALSE))</f>
        <v>n.a.</v>
      </c>
      <c r="EB26" s="113" t="str">
        <f t="shared" si="7"/>
        <v>NT-42705</v>
      </c>
      <c r="EC26" s="139">
        <v>42705</v>
      </c>
      <c r="ED26" s="113" t="str">
        <f>VLOOKUP($EB26,Database!$A$1:$J$12756,10,(FALSE))</f>
        <v>n.a.</v>
      </c>
      <c r="EE26" s="113" t="str">
        <f>VLOOKUP($EB26,Database!$A$1:$J$12756,4,(FALSE))</f>
        <v>n.a.</v>
      </c>
      <c r="EF26" s="113" t="str">
        <f>VLOOKUP($EB26,Database!$A$1:$J$12756,5,(FALSE))</f>
        <v>n.a.</v>
      </c>
      <c r="EG26" s="113" t="str">
        <f>VLOOKUP($EB26,Database!$A$1:$J$12756,6,(FALSE))</f>
        <v>n.a.</v>
      </c>
      <c r="EH26" s="113" t="str">
        <f>VLOOKUP($EB26,Database!$A$1:$J$12756,7,(FALSE))</f>
        <v>n.a.</v>
      </c>
      <c r="EI26" s="113" t="str">
        <f>VLOOKUP($EB26,Database!$A$1:$J$12756,8,(FALSE))</f>
        <v>n.a.</v>
      </c>
      <c r="EJ26" s="113" t="str">
        <f>VLOOKUP($EB26,Database!$A$1:$J$12756,9,(FALSE))</f>
        <v>n.a.</v>
      </c>
      <c r="EL26" s="113" t="str">
        <f t="shared" si="8"/>
        <v>AUS-42705</v>
      </c>
      <c r="EM26" s="139">
        <v>42705</v>
      </c>
      <c r="EN26" s="113">
        <f>VLOOKUP($EL26,Database!$A$1:$J$12756,10,(FALSE))</f>
        <v>132.48136240555681</v>
      </c>
      <c r="EO26" s="113">
        <f>VLOOKUP($EL26,Database!$A$1:$J$12756,4,(FALSE))</f>
        <v>41.338927122298692</v>
      </c>
      <c r="EP26" s="113">
        <f>VLOOKUP($EL26,Database!$A$1:$J$12756,5,(FALSE))</f>
        <v>20.479114569340254</v>
      </c>
      <c r="EQ26" s="113">
        <f>VLOOKUP($EL26,Database!$A$1:$J$12756,6,(FALSE))</f>
        <v>3.8078409490152314</v>
      </c>
      <c r="ER26" s="113">
        <f>VLOOKUP($EL26,Database!$A$1:$J$12756,7,(FALSE))</f>
        <v>9.1227435063804894</v>
      </c>
      <c r="ES26" s="113">
        <f>VLOOKUP($EL26,Database!$A$1:$J$12756,8,(FALSE))</f>
        <v>8.2295907647370861</v>
      </c>
      <c r="ET26" s="113">
        <f>VLOOKUP($EL26,Database!$A$1:$J$12756,9,(FALSE))</f>
        <v>-6.9785014570029125</v>
      </c>
    </row>
    <row r="27" spans="25:150" ht="15" customHeight="1">
      <c r="Y27" s="22"/>
      <c r="Z27" s="22"/>
      <c r="AB27" s="62"/>
      <c r="AC27" s="62"/>
      <c r="AD27" s="84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J27" s="135" t="str">
        <f t="shared" si="0"/>
        <v>NSW-42795</v>
      </c>
      <c r="BK27" s="139">
        <v>42795</v>
      </c>
      <c r="BL27" s="113">
        <f>VLOOKUP($BJ27,Database!$A$1:$J$12756,10,(FALSE))</f>
        <v>144.64335631356005</v>
      </c>
      <c r="BM27" s="113">
        <f>VLOOKUP($BJ27,Database!$A$1:$J$12756,4,(FALSE))</f>
        <v>51.328095772540216</v>
      </c>
      <c r="BN27" s="113">
        <f>VLOOKUP($BJ27,Database!$A$1:$J$12756,5,(FALSE))</f>
        <v>28.948576675849402</v>
      </c>
      <c r="BO27" s="113">
        <f>VLOOKUP($BJ27,Database!$A$1:$J$12756,6,(FALSE))</f>
        <v>6.0764774569488367</v>
      </c>
      <c r="BP27" s="113">
        <f>VLOOKUP($BJ27,Database!$A$1:$J$12756,7,(FALSE))</f>
        <v>19.73359929205785</v>
      </c>
      <c r="BQ27" s="113">
        <f>VLOOKUP($BJ27,Database!$A$1:$J$12756,8,(FALSE))</f>
        <v>32.062487954743851</v>
      </c>
      <c r="BR27" s="113">
        <f>VLOOKUP($BJ27,Database!$A$1:$J$12756,9,(FALSE))</f>
        <v>-14.961058395401828</v>
      </c>
      <c r="BT27" s="113" t="str">
        <f t="shared" si="1"/>
        <v>QLD-42795</v>
      </c>
      <c r="BU27" s="139">
        <v>42795</v>
      </c>
      <c r="BV27" s="113">
        <f>VLOOKUP($BT27,Database!$A$1:$J$12756,10,(FALSE))</f>
        <v>126.8554633471646</v>
      </c>
      <c r="BW27" s="113">
        <f>VLOOKUP($BT27,Database!$A$1:$J$12756,4,(FALSE))</f>
        <v>32.091389611060414</v>
      </c>
      <c r="BX27" s="113">
        <f>VLOOKUP($BT27,Database!$A$1:$J$12756,5,(FALSE))</f>
        <v>14.057953547631755</v>
      </c>
      <c r="BY27" s="113">
        <f>VLOOKUP($BT27,Database!$A$1:$J$12756,6,(FALSE))</f>
        <v>3.650074895404694</v>
      </c>
      <c r="BZ27" s="113">
        <f>VLOOKUP($BT27,Database!$A$1:$J$12756,7,(FALSE))</f>
        <v>5.7777777777777795</v>
      </c>
      <c r="CA27" s="113">
        <f>VLOOKUP($BT27,Database!$A$1:$J$12756,8,(FALSE))</f>
        <v>28.492966718892589</v>
      </c>
      <c r="CB27" s="113">
        <f>VLOOKUP($BT27,Database!$A$1:$J$12756,9,(FALSE))</f>
        <v>-18.071314199135692</v>
      </c>
      <c r="CD27" s="113" t="str">
        <f t="shared" si="2"/>
        <v>VIC-42795</v>
      </c>
      <c r="CE27" s="139">
        <v>42795</v>
      </c>
      <c r="CF27" s="113">
        <f>VLOOKUP($CD27,Database!$A$1:$J$12756,10,(FALSE))</f>
        <v>140.26797755839672</v>
      </c>
      <c r="CG27" s="113">
        <f>VLOOKUP($CD27,Database!$A$1:$J$12756,4,(FALSE))</f>
        <v>51.843916956506156</v>
      </c>
      <c r="CH27" s="113">
        <f>VLOOKUP($CD27,Database!$A$1:$J$12756,5,(FALSE))</f>
        <v>27.443615762487006</v>
      </c>
      <c r="CI27" s="113">
        <f>VLOOKUP($CD27,Database!$A$1:$J$12756,6,(FALSE))</f>
        <v>5.3139230520993941</v>
      </c>
      <c r="CJ27" s="113">
        <f>VLOOKUP($CD27,Database!$A$1:$J$12756,7,(FALSE))</f>
        <v>12.377242106971833</v>
      </c>
      <c r="CK27" s="113">
        <f>VLOOKUP($CD27,Database!$A$1:$J$12756,8,(FALSE))</f>
        <v>38.047258775861451</v>
      </c>
      <c r="CL27" s="113">
        <f>VLOOKUP($CD27,Database!$A$1:$J$12756,9,(FALSE))</f>
        <v>-12.57216106708738</v>
      </c>
      <c r="CN27" s="113" t="str">
        <f t="shared" si="3"/>
        <v>ACT-42795</v>
      </c>
      <c r="CO27" s="139">
        <v>42795</v>
      </c>
      <c r="CP27" s="113">
        <f>VLOOKUP($CN27,Database!$A$1:$J$12756,10,(FALSE))</f>
        <v>142.30519480519479</v>
      </c>
      <c r="CQ27" s="113">
        <f>VLOOKUP($CN27,Database!$A$1:$J$12756,4,(FALSE))</f>
        <v>54.191263282172365</v>
      </c>
      <c r="CR27" s="113">
        <f>VLOOKUP($CN27,Database!$A$1:$J$12756,5,(FALSE))</f>
        <v>35.537190082644628</v>
      </c>
      <c r="CS27" s="113">
        <f>VLOOKUP($CN27,Database!$A$1:$J$12756,6,(FALSE))</f>
        <v>4.4020914150784289</v>
      </c>
      <c r="CT27" s="113">
        <f>VLOOKUP($CN27,Database!$A$1:$J$12756,7,(FALSE))</f>
        <v>17.287906898296509</v>
      </c>
      <c r="CU27" s="113">
        <f>VLOOKUP($CN27,Database!$A$1:$J$12756,8,(FALSE))</f>
        <v>32.197672457412722</v>
      </c>
      <c r="CV27" s="113">
        <f>VLOOKUP($CN27,Database!$A$1:$J$12756,9,(FALSE))</f>
        <v>-14.10018552875696</v>
      </c>
      <c r="CX27" s="113" t="str">
        <f t="shared" si="4"/>
        <v>WA-42795</v>
      </c>
      <c r="CY27" s="139">
        <v>42795</v>
      </c>
      <c r="CZ27" s="113">
        <f>VLOOKUP($CX27,Database!$A$1:$J$12756,10,(FALSE))</f>
        <v>118.12759318603474</v>
      </c>
      <c r="DA27" s="113">
        <f>VLOOKUP($CX27,Database!$A$1:$J$12756,4,(FALSE))</f>
        <v>29.342773844231569</v>
      </c>
      <c r="DB27" s="113">
        <f>VLOOKUP($CX27,Database!$A$1:$J$12756,5,(FALSE))</f>
        <v>10.17076218242399</v>
      </c>
      <c r="DC27" s="113">
        <f>VLOOKUP($CX27,Database!$A$1:$J$12756,6,(FALSE))</f>
        <v>4.5597667638483959</v>
      </c>
      <c r="DD27" s="113">
        <f>VLOOKUP($CX27,Database!$A$1:$J$12756,7,(FALSE))</f>
        <v>-1.152585205928556</v>
      </c>
      <c r="DE27" s="113">
        <f>VLOOKUP($CX27,Database!$A$1:$J$12756,8,(FALSE))</f>
        <v>28.529779258642236</v>
      </c>
      <c r="DF27" s="113">
        <f>VLOOKUP($CX27,Database!$A$1:$J$12756,9,(FALSE))</f>
        <v>-11.795085381091214</v>
      </c>
      <c r="DH27" s="113" t="str">
        <f t="shared" si="5"/>
        <v>SA-42795</v>
      </c>
      <c r="DI27" s="139">
        <v>42795</v>
      </c>
      <c r="DJ27" s="113">
        <f>VLOOKUP($DH27,Database!$A$1:$J$12756,10,(FALSE))</f>
        <v>133.39473684210526</v>
      </c>
      <c r="DK27" s="113">
        <f>VLOOKUP($DH27,Database!$A$1:$J$12756,4,(FALSE))</f>
        <v>41.05263157894737</v>
      </c>
      <c r="DL27" s="113">
        <f>VLOOKUP($DH27,Database!$A$1:$J$12756,5,(FALSE))</f>
        <v>16.842105263157894</v>
      </c>
      <c r="DM27" s="113">
        <f>VLOOKUP($DH27,Database!$A$1:$J$12756,6,(FALSE))</f>
        <v>8.0997229916897489</v>
      </c>
      <c r="DN27" s="113">
        <f>VLOOKUP($DH27,Database!$A$1:$J$12756,7,(FALSE))</f>
        <v>2.3933518005540177</v>
      </c>
      <c r="DO27" s="113">
        <f>VLOOKUP($DH27,Database!$A$1:$J$12756,8,(FALSE))</f>
        <v>26.504155124653739</v>
      </c>
      <c r="DP27" s="113">
        <f>VLOOKUP($DH27,Database!$A$1:$J$12756,9,(FALSE))</f>
        <v>-6.7368421052631575</v>
      </c>
      <c r="DR27" s="113" t="str">
        <f t="shared" si="6"/>
        <v>TAS-42795</v>
      </c>
      <c r="DS27" s="139">
        <v>42795</v>
      </c>
      <c r="DT27" s="113" t="str">
        <f>VLOOKUP($DR27,Database!$A$1:$J$12756,10,(FALSE))</f>
        <v>n.a.</v>
      </c>
      <c r="DU27" s="113" t="str">
        <f>VLOOKUP($DR27,Database!$A$1:$J$12756,4,(FALSE))</f>
        <v>n.a.</v>
      </c>
      <c r="DV27" s="113" t="str">
        <f>VLOOKUP($DR27,Database!$A$1:$J$12756,5,(FALSE))</f>
        <v>n.a.</v>
      </c>
      <c r="DW27" s="113" t="str">
        <f>VLOOKUP($DR27,Database!$A$1:$J$12756,6,(FALSE))</f>
        <v>n.a.</v>
      </c>
      <c r="DX27" s="113" t="str">
        <f>VLOOKUP($DR27,Database!$A$1:$J$12756,7,(FALSE))</f>
        <v>n.a.</v>
      </c>
      <c r="DY27" s="113" t="str">
        <f>VLOOKUP($DR27,Database!$A$1:$J$12756,8,(FALSE))</f>
        <v>n.a.</v>
      </c>
      <c r="DZ27" s="113" t="str">
        <f>VLOOKUP($DR27,Database!$A$1:$J$12756,9,(FALSE))</f>
        <v>n.a.</v>
      </c>
      <c r="EB27" s="113" t="str">
        <f t="shared" si="7"/>
        <v>NT-42795</v>
      </c>
      <c r="EC27" s="139">
        <v>42795</v>
      </c>
      <c r="ED27" s="113" t="str">
        <f>VLOOKUP($EB27,Database!$A$1:$J$12756,10,(FALSE))</f>
        <v>n.a.</v>
      </c>
      <c r="EE27" s="113" t="str">
        <f>VLOOKUP($EB27,Database!$A$1:$J$12756,4,(FALSE))</f>
        <v>n.a.</v>
      </c>
      <c r="EF27" s="113" t="str">
        <f>VLOOKUP($EB27,Database!$A$1:$J$12756,5,(FALSE))</f>
        <v>n.a.</v>
      </c>
      <c r="EG27" s="113" t="str">
        <f>VLOOKUP($EB27,Database!$A$1:$J$12756,6,(FALSE))</f>
        <v>n.a.</v>
      </c>
      <c r="EH27" s="113" t="str">
        <f>VLOOKUP($EB27,Database!$A$1:$J$12756,7,(FALSE))</f>
        <v>n.a.</v>
      </c>
      <c r="EI27" s="113" t="str">
        <f>VLOOKUP($EB27,Database!$A$1:$J$12756,8,(FALSE))</f>
        <v>n.a.</v>
      </c>
      <c r="EJ27" s="113" t="str">
        <f>VLOOKUP($EB27,Database!$A$1:$J$12756,9,(FALSE))</f>
        <v>n.a.</v>
      </c>
      <c r="EL27" s="113" t="str">
        <f t="shared" si="8"/>
        <v>AUS-42795</v>
      </c>
      <c r="EM27" s="139">
        <v>42795</v>
      </c>
      <c r="EN27" s="113">
        <f>VLOOKUP($EL27,Database!$A$1:$J$12756,10,(FALSE))</f>
        <v>135.31162901025914</v>
      </c>
      <c r="EO27" s="113">
        <f>VLOOKUP($EL27,Database!$A$1:$J$12756,4,(FALSE))</f>
        <v>43.231406509524525</v>
      </c>
      <c r="EP27" s="113">
        <f>VLOOKUP($EL27,Database!$A$1:$J$12756,5,(FALSE))</f>
        <v>22.000972380968626</v>
      </c>
      <c r="EQ27" s="113">
        <f>VLOOKUP($EL27,Database!$A$1:$J$12756,6,(FALSE))</f>
        <v>5.115817242004999</v>
      </c>
      <c r="ER27" s="113">
        <f>VLOOKUP($EL27,Database!$A$1:$J$12756,7,(FALSE))</f>
        <v>11.222252058718222</v>
      </c>
      <c r="ES27" s="113">
        <f>VLOOKUP($EL27,Database!$A$1:$J$12756,8,(FALSE))</f>
        <v>31.665229548595008</v>
      </c>
      <c r="ET27" s="113">
        <f>VLOOKUP($EL27,Database!$A$1:$J$12756,9,(FALSE))</f>
        <v>-14.032488690449421</v>
      </c>
    </row>
    <row r="28" spans="25:150" ht="15" customHeight="1">
      <c r="Y28" s="22"/>
      <c r="Z28" s="22"/>
      <c r="AB28" s="62"/>
      <c r="AC28" s="62"/>
      <c r="AD28" s="84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J28" s="135" t="str">
        <f t="shared" si="0"/>
        <v>NSW-42887</v>
      </c>
      <c r="BK28" s="139">
        <v>42887</v>
      </c>
      <c r="BL28" s="113">
        <f>VLOOKUP($BJ28,Database!$A$1:$J$12756,10,(FALSE))</f>
        <v>139.11292604520366</v>
      </c>
      <c r="BM28" s="113">
        <f>VLOOKUP($BJ28,Database!$A$1:$J$12756,4,(FALSE))</f>
        <v>48.56049562682216</v>
      </c>
      <c r="BN28" s="113">
        <f>VLOOKUP($BJ28,Database!$A$1:$J$12756,5,(FALSE))</f>
        <v>33.421259660326719</v>
      </c>
      <c r="BO28" s="113">
        <f>VLOOKUP($BJ28,Database!$A$1:$J$12756,6,(FALSE))</f>
        <v>-0.25944051089823716</v>
      </c>
      <c r="BP28" s="113">
        <f>VLOOKUP($BJ28,Database!$A$1:$J$12756,7,(FALSE))</f>
        <v>13.461159378502984</v>
      </c>
      <c r="BQ28" s="113">
        <f>VLOOKUP($BJ28,Database!$A$1:$J$12756,8,(FALSE))</f>
        <v>12.069045305196909</v>
      </c>
      <c r="BR28" s="113">
        <f>VLOOKUP($BJ28,Database!$A$1:$J$12756,9,(FALSE))</f>
        <v>-18.214632791892264</v>
      </c>
      <c r="BT28" s="113" t="str">
        <f t="shared" si="1"/>
        <v>QLD-42887</v>
      </c>
      <c r="BU28" s="139">
        <v>42887</v>
      </c>
      <c r="BV28" s="113">
        <f>VLOOKUP($BT28,Database!$A$1:$J$12756,10,(FALSE))</f>
        <v>127.99685251798562</v>
      </c>
      <c r="BW28" s="113">
        <f>VLOOKUP($BT28,Database!$A$1:$J$12756,4,(FALSE))</f>
        <v>36.52168367346939</v>
      </c>
      <c r="BX28" s="113">
        <f>VLOOKUP($BT28,Database!$A$1:$J$12756,5,(FALSE))</f>
        <v>14.853316326530614</v>
      </c>
      <c r="BY28" s="113">
        <f>VLOOKUP($BT28,Database!$A$1:$J$12756,6,(FALSE))</f>
        <v>2.7971938775510208</v>
      </c>
      <c r="BZ28" s="113">
        <f>VLOOKUP($BT28,Database!$A$1:$J$12756,7,(FALSE))</f>
        <v>9.2852336835567542</v>
      </c>
      <c r="CA28" s="113">
        <f>VLOOKUP($BT28,Database!$A$1:$J$12756,8,(FALSE))</f>
        <v>11.434948979591839</v>
      </c>
      <c r="CB28" s="113">
        <f>VLOOKUP($BT28,Database!$A$1:$J$12756,9,(FALSE))</f>
        <v>-14.081632653061224</v>
      </c>
      <c r="CD28" s="113" t="str">
        <f t="shared" si="2"/>
        <v>VIC-42887</v>
      </c>
      <c r="CE28" s="139">
        <v>42887</v>
      </c>
      <c r="CF28" s="113">
        <f>VLOOKUP($CD28,Database!$A$1:$J$12756,10,(FALSE))</f>
        <v>135.39829564919492</v>
      </c>
      <c r="CG28" s="113">
        <f>VLOOKUP($CD28,Database!$A$1:$J$12756,4,(FALSE))</f>
        <v>48.678571428571423</v>
      </c>
      <c r="CH28" s="113">
        <f>VLOOKUP($CD28,Database!$A$1:$J$12756,5,(FALSE))</f>
        <v>31.247165532879816</v>
      </c>
      <c r="CI28" s="113">
        <f>VLOOKUP($CD28,Database!$A$1:$J$12756,6,(FALSE))</f>
        <v>0.20634920634920681</v>
      </c>
      <c r="CJ28" s="113">
        <f>VLOOKUP($CD28,Database!$A$1:$J$12756,7,(FALSE))</f>
        <v>8.1339245150642068</v>
      </c>
      <c r="CK28" s="113">
        <f>VLOOKUP($CD28,Database!$A$1:$J$12756,8,(FALSE))</f>
        <v>16.221655328798189</v>
      </c>
      <c r="CL28" s="113">
        <f>VLOOKUP($CD28,Database!$A$1:$J$12756,9,(FALSE))</f>
        <v>-18.624149659863946</v>
      </c>
      <c r="CN28" s="113" t="str">
        <f t="shared" si="3"/>
        <v>ACT-42887</v>
      </c>
      <c r="CO28" s="139">
        <v>42887</v>
      </c>
      <c r="CP28" s="113">
        <f>VLOOKUP($CN28,Database!$A$1:$J$12756,10,(FALSE))</f>
        <v>138.18181818181819</v>
      </c>
      <c r="CQ28" s="113">
        <f>VLOOKUP($CN28,Database!$A$1:$J$12756,4,(FALSE))</f>
        <v>36.835891381345924</v>
      </c>
      <c r="CR28" s="113">
        <f>VLOOKUP($CN28,Database!$A$1:$J$12756,5,(FALSE))</f>
        <v>35.537190082644628</v>
      </c>
      <c r="CS28" s="113">
        <f>VLOOKUP($CN28,Database!$A$1:$J$12756,6,(FALSE))</f>
        <v>0.65778377466689042</v>
      </c>
      <c r="CT28" s="113">
        <f>VLOOKUP($CN28,Database!$A$1:$J$12756,7,(FALSE))</f>
        <v>17.001180637544273</v>
      </c>
      <c r="CU28" s="113">
        <f>VLOOKUP($CN28,Database!$A$1:$J$12756,8,(FALSE))</f>
        <v>21.706864564007422</v>
      </c>
      <c r="CV28" s="113">
        <f>VLOOKUP($CN28,Database!$A$1:$J$12756,9,(FALSE))</f>
        <v>-15.60128183504807</v>
      </c>
      <c r="CX28" s="113" t="str">
        <f t="shared" si="4"/>
        <v>WA-42887</v>
      </c>
      <c r="CY28" s="139">
        <v>42887</v>
      </c>
      <c r="CZ28" s="113">
        <f>VLOOKUP($CX28,Database!$A$1:$J$12756,10,(FALSE))</f>
        <v>113.7374449339207</v>
      </c>
      <c r="DA28" s="113">
        <f>VLOOKUP($CX28,Database!$A$1:$J$12756,4,(FALSE))</f>
        <v>25.275087814628655</v>
      </c>
      <c r="DB28" s="113">
        <f>VLOOKUP($CX28,Database!$A$1:$J$12756,5,(FALSE))</f>
        <v>5.5716198645422965</v>
      </c>
      <c r="DC28" s="113">
        <f>VLOOKUP($CX28,Database!$A$1:$J$12756,6,(FALSE))</f>
        <v>0.85388810184556263</v>
      </c>
      <c r="DD28" s="113">
        <f>VLOOKUP($CX28,Database!$A$1:$J$12756,7,(FALSE))</f>
        <v>-2.2222222222222214</v>
      </c>
      <c r="DE28" s="113">
        <f>VLOOKUP($CX28,Database!$A$1:$J$12756,8,(FALSE))</f>
        <v>6.5497098721108493</v>
      </c>
      <c r="DF28" s="113">
        <f>VLOOKUP($CX28,Database!$A$1:$J$12756,9,(FALSE))</f>
        <v>-9.8895767431931549</v>
      </c>
      <c r="DH28" s="113" t="str">
        <f t="shared" si="5"/>
        <v>SA-42887</v>
      </c>
      <c r="DI28" s="139">
        <v>42887</v>
      </c>
      <c r="DJ28" s="113">
        <f>VLOOKUP($DH28,Database!$A$1:$J$12756,10,(FALSE))</f>
        <v>132.81385789782735</v>
      </c>
      <c r="DK28" s="113">
        <f>VLOOKUP($DH28,Database!$A$1:$J$12756,4,(FALSE))</f>
        <v>53.493386166307324</v>
      </c>
      <c r="DL28" s="113">
        <f>VLOOKUP($DH28,Database!$A$1:$J$12756,5,(FALSE))</f>
        <v>29.001806421537207</v>
      </c>
      <c r="DM28" s="113">
        <f>VLOOKUP($DH28,Database!$A$1:$J$12756,6,(FALSE))</f>
        <v>0.82163044111648542</v>
      </c>
      <c r="DN28" s="113">
        <f>VLOOKUP($DH28,Database!$A$1:$J$12756,7,(FALSE))</f>
        <v>-3.5680473372781059</v>
      </c>
      <c r="DO28" s="113">
        <f>VLOOKUP($DH28,Database!$A$1:$J$12756,8,(FALSE))</f>
        <v>13.868655672746344</v>
      </c>
      <c r="DP28" s="113">
        <f>VLOOKUP($DH28,Database!$A$1:$J$12756,9,(FALSE))</f>
        <v>-3.4962997494318513</v>
      </c>
      <c r="DR28" s="113" t="str">
        <f t="shared" si="6"/>
        <v>TAS-42887</v>
      </c>
      <c r="DS28" s="139">
        <v>42887</v>
      </c>
      <c r="DT28" s="113" t="str">
        <f>VLOOKUP($DR28,Database!$A$1:$J$12756,10,(FALSE))</f>
        <v>n.a.</v>
      </c>
      <c r="DU28" s="113" t="str">
        <f>VLOOKUP($DR28,Database!$A$1:$J$12756,4,(FALSE))</f>
        <v>n.a.</v>
      </c>
      <c r="DV28" s="113" t="str">
        <f>VLOOKUP($DR28,Database!$A$1:$J$12756,5,(FALSE))</f>
        <v>n.a.</v>
      </c>
      <c r="DW28" s="113" t="str">
        <f>VLOOKUP($DR28,Database!$A$1:$J$12756,6,(FALSE))</f>
        <v>n.a.</v>
      </c>
      <c r="DX28" s="113" t="str">
        <f>VLOOKUP($DR28,Database!$A$1:$J$12756,7,(FALSE))</f>
        <v>n.a.</v>
      </c>
      <c r="DY28" s="113" t="str">
        <f>VLOOKUP($DR28,Database!$A$1:$J$12756,8,(FALSE))</f>
        <v>n.a.</v>
      </c>
      <c r="DZ28" s="113" t="str">
        <f>VLOOKUP($DR28,Database!$A$1:$J$12756,9,(FALSE))</f>
        <v>n.a.</v>
      </c>
      <c r="EB28" s="113" t="str">
        <f t="shared" si="7"/>
        <v>NT-42887</v>
      </c>
      <c r="EC28" s="139">
        <v>42887</v>
      </c>
      <c r="ED28" s="113" t="str">
        <f>VLOOKUP($EB28,Database!$A$1:$J$12756,10,(FALSE))</f>
        <v>n.a.</v>
      </c>
      <c r="EE28" s="113" t="str">
        <f>VLOOKUP($EB28,Database!$A$1:$J$12756,4,(FALSE))</f>
        <v>n.a.</v>
      </c>
      <c r="EF28" s="113" t="str">
        <f>VLOOKUP($EB28,Database!$A$1:$J$12756,5,(FALSE))</f>
        <v>n.a.</v>
      </c>
      <c r="EG28" s="113" t="str">
        <f>VLOOKUP($EB28,Database!$A$1:$J$12756,6,(FALSE))</f>
        <v>n.a.</v>
      </c>
      <c r="EH28" s="113" t="str">
        <f>VLOOKUP($EB28,Database!$A$1:$J$12756,7,(FALSE))</f>
        <v>n.a.</v>
      </c>
      <c r="EI28" s="113" t="str">
        <f>VLOOKUP($EB28,Database!$A$1:$J$12756,8,(FALSE))</f>
        <v>n.a.</v>
      </c>
      <c r="EJ28" s="113" t="str">
        <f>VLOOKUP($EB28,Database!$A$1:$J$12756,9,(FALSE))</f>
        <v>n.a.</v>
      </c>
      <c r="EL28" s="113" t="str">
        <f t="shared" si="8"/>
        <v>AUS-42887</v>
      </c>
      <c r="EM28" s="139">
        <v>42887</v>
      </c>
      <c r="EN28" s="113">
        <f>VLOOKUP($EL28,Database!$A$1:$J$12756,10,(FALSE))</f>
        <v>132.12830279156933</v>
      </c>
      <c r="EO28" s="113">
        <f>VLOOKUP($EL28,Database!$A$1:$J$12756,4,(FALSE))</f>
        <v>42.852753690628539</v>
      </c>
      <c r="EP28" s="113">
        <f>VLOOKUP($EL28,Database!$A$1:$J$12756,5,(FALSE))</f>
        <v>24.675714220847425</v>
      </c>
      <c r="EQ28" s="113">
        <f>VLOOKUP($EL28,Database!$A$1:$J$12756,6,(FALSE))</f>
        <v>0.48562079220620435</v>
      </c>
      <c r="ER28" s="113">
        <f>VLOOKUP($EL28,Database!$A$1:$J$12756,7,(FALSE))</f>
        <v>8.0174592621702061</v>
      </c>
      <c r="ES28" s="113">
        <f>VLOOKUP($EL28,Database!$A$1:$J$12756,8,(FALSE))</f>
        <v>12.570061537819061</v>
      </c>
      <c r="ET28" s="113">
        <f>VLOOKUP($EL28,Database!$A$1:$J$12756,9,(FALSE))</f>
        <v>-15.111516789414182</v>
      </c>
    </row>
    <row r="29" spans="25:150">
      <c r="Y29" s="22"/>
      <c r="Z29" s="22"/>
      <c r="AB29" s="62"/>
      <c r="AC29" s="62"/>
      <c r="AD29" s="84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J29" s="135" t="str">
        <f t="shared" si="0"/>
        <v>NSW-42979</v>
      </c>
      <c r="BK29" s="139">
        <v>42979</v>
      </c>
      <c r="BL29" s="113">
        <f>VLOOKUP($BJ29,Database!$A$1:$J$12756,10,(FALSE))</f>
        <v>146.58089465878967</v>
      </c>
      <c r="BM29" s="113">
        <f>VLOOKUP($BJ29,Database!$A$1:$J$12756,4,(FALSE))</f>
        <v>56.018440434024853</v>
      </c>
      <c r="BN29" s="113">
        <f>VLOOKUP($BJ29,Database!$A$1:$J$12756,5,(FALSE))</f>
        <v>30.171848353666537</v>
      </c>
      <c r="BO29" s="113">
        <f>VLOOKUP($BJ29,Database!$A$1:$J$12756,6,(FALSE))</f>
        <v>10.45754389910234</v>
      </c>
      <c r="BP29" s="113">
        <f>VLOOKUP($BJ29,Database!$A$1:$J$12756,7,(FALSE))</f>
        <v>23.702704222184742</v>
      </c>
      <c r="BQ29" s="113">
        <f>VLOOKUP($BJ29,Database!$A$1:$J$12756,8,(FALSE))</f>
        <v>18.849206349206344</v>
      </c>
      <c r="BR29" s="113">
        <f>VLOOKUP($BJ29,Database!$A$1:$J$12756,9,(FALSE))</f>
        <v>-7.5279698656322021</v>
      </c>
      <c r="BT29" s="113" t="str">
        <f t="shared" si="1"/>
        <v>QLD-42979</v>
      </c>
      <c r="BU29" s="139">
        <v>42979</v>
      </c>
      <c r="BV29" s="113">
        <f>VLOOKUP($BT29,Database!$A$1:$J$12756,10,(FALSE))</f>
        <v>133.83557189244314</v>
      </c>
      <c r="BW29" s="113">
        <f>VLOOKUP($BT29,Database!$A$1:$J$12756,4,(FALSE))</f>
        <v>38.702541904235247</v>
      </c>
      <c r="BX29" s="113">
        <f>VLOOKUP($BT29,Database!$A$1:$J$12756,5,(FALSE))</f>
        <v>23.508323639900077</v>
      </c>
      <c r="BY29" s="113">
        <f>VLOOKUP($BT29,Database!$A$1:$J$12756,6,(FALSE))</f>
        <v>8.7736694571041731</v>
      </c>
      <c r="BZ29" s="113">
        <f>VLOOKUP($BT29,Database!$A$1:$J$12756,7,(FALSE))</f>
        <v>10.104989423431466</v>
      </c>
      <c r="CA29" s="113">
        <f>VLOOKUP($BT29,Database!$A$1:$J$12756,8,(FALSE))</f>
        <v>14.340878320398161</v>
      </c>
      <c r="CB29" s="113">
        <f>VLOOKUP($BT29,Database!$A$1:$J$12756,9,(FALSE))</f>
        <v>-10.016971453633609</v>
      </c>
      <c r="CD29" s="113" t="str">
        <f t="shared" si="2"/>
        <v>VIC-42979</v>
      </c>
      <c r="CE29" s="139">
        <v>42979</v>
      </c>
      <c r="CF29" s="113">
        <f>VLOOKUP($CD29,Database!$A$1:$J$12756,10,(FALSE))</f>
        <v>145.03612359090926</v>
      </c>
      <c r="CG29" s="113">
        <f>VLOOKUP($CD29,Database!$A$1:$J$12756,4,(FALSE))</f>
        <v>45.092211553116904</v>
      </c>
      <c r="CH29" s="113">
        <f>VLOOKUP($CD29,Database!$A$1:$J$12756,5,(FALSE))</f>
        <v>31.97588020118884</v>
      </c>
      <c r="CI29" s="113">
        <f>VLOOKUP($CD29,Database!$A$1:$J$12756,6,(FALSE))</f>
        <v>7.9561042524005474</v>
      </c>
      <c r="CJ29" s="113">
        <f>VLOOKUP($CD29,Database!$A$1:$J$12756,7,(FALSE))</f>
        <v>17.713195755734262</v>
      </c>
      <c r="CK29" s="113">
        <f>VLOOKUP($CD29,Database!$A$1:$J$12756,8,(FALSE))</f>
        <v>16.923868312757204</v>
      </c>
      <c r="CL29" s="113">
        <f>VLOOKUP($CD29,Database!$A$1:$J$12756,9,(FALSE))</f>
        <v>-8.3219021490626446</v>
      </c>
      <c r="CN29" s="113" t="str">
        <f t="shared" si="3"/>
        <v>ACT-42979</v>
      </c>
      <c r="CO29" s="139">
        <v>42979</v>
      </c>
      <c r="CP29" s="113">
        <f>VLOOKUP($CN29,Database!$A$1:$J$12756,10,(FALSE))</f>
        <v>146.28865677120993</v>
      </c>
      <c r="CQ29" s="113">
        <f>VLOOKUP($CN29,Database!$A$1:$J$12756,4,(FALSE))</f>
        <v>52.170035671819257</v>
      </c>
      <c r="CR29" s="113">
        <f>VLOOKUP($CN29,Database!$A$1:$J$12756,5,(FALSE))</f>
        <v>32.342449464922716</v>
      </c>
      <c r="CS29" s="113">
        <f>VLOOKUP($CN29,Database!$A$1:$J$12756,6,(FALSE))</f>
        <v>8.3234244946492257</v>
      </c>
      <c r="CT29" s="113">
        <f>VLOOKUP($CN29,Database!$A$1:$J$12756,7,(FALSE))</f>
        <v>21.945213911972914</v>
      </c>
      <c r="CU29" s="113">
        <f>VLOOKUP($CN29,Database!$A$1:$J$12756,8,(FALSE))</f>
        <v>15.234839476813317</v>
      </c>
      <c r="CV29" s="113">
        <f>VLOOKUP($CN29,Database!$A$1:$J$12756,9,(FALSE))</f>
        <v>-7.7288941736028542</v>
      </c>
      <c r="CX29" s="113" t="str">
        <f t="shared" si="4"/>
        <v>WA-42979</v>
      </c>
      <c r="CY29" s="139">
        <v>42979</v>
      </c>
      <c r="CZ29" s="113">
        <f>VLOOKUP($CX29,Database!$A$1:$J$12756,10,(FALSE))</f>
        <v>128.81974796928918</v>
      </c>
      <c r="DA29" s="113">
        <f>VLOOKUP($CX29,Database!$A$1:$J$12756,4,(FALSE))</f>
        <v>40.86149584487535</v>
      </c>
      <c r="DB29" s="113">
        <f>VLOOKUP($CX29,Database!$A$1:$J$12756,5,(FALSE))</f>
        <v>11.725761772853186</v>
      </c>
      <c r="DC29" s="113">
        <f>VLOOKUP($CX29,Database!$A$1:$J$12756,6,(FALSE))</f>
        <v>11.077562326869806</v>
      </c>
      <c r="DD29" s="113">
        <f>VLOOKUP($CX29,Database!$A$1:$J$12756,7,(FALSE))</f>
        <v>11.301438416883526</v>
      </c>
      <c r="DE29" s="113">
        <f>VLOOKUP($CX29,Database!$A$1:$J$12756,8,(FALSE))</f>
        <v>5.2880886426592797</v>
      </c>
      <c r="DF29" s="113">
        <f>VLOOKUP($CX29,Database!$A$1:$J$12756,9,(FALSE))</f>
        <v>-2.8365650969529086</v>
      </c>
      <c r="DH29" s="113" t="str">
        <f t="shared" si="5"/>
        <v>SA-42979</v>
      </c>
      <c r="DI29" s="139">
        <v>42979</v>
      </c>
      <c r="DJ29" s="113">
        <f>VLOOKUP($DH29,Database!$A$1:$J$12756,10,(FALSE))</f>
        <v>144.03099044109925</v>
      </c>
      <c r="DK29" s="113">
        <f>VLOOKUP($DH29,Database!$A$1:$J$12756,4,(FALSE))</f>
        <v>59.651360544217688</v>
      </c>
      <c r="DL29" s="113">
        <f>VLOOKUP($DH29,Database!$A$1:$J$12756,5,(FALSE))</f>
        <v>27.210884353741498</v>
      </c>
      <c r="DM29" s="113">
        <f>VLOOKUP($DH29,Database!$A$1:$J$12756,6,(FALSE))</f>
        <v>18.013038548752835</v>
      </c>
      <c r="DN29" s="113">
        <f>VLOOKUP($DH29,Database!$A$1:$J$12756,7,(FALSE))</f>
        <v>9.5238095238095255</v>
      </c>
      <c r="DO29" s="113">
        <f>VLOOKUP($DH29,Database!$A$1:$J$12756,8,(FALSE))</f>
        <v>11.302437641723357</v>
      </c>
      <c r="DP29" s="113">
        <f>VLOOKUP($DH29,Database!$A$1:$J$12756,9,(FALSE))</f>
        <v>-4.0816326530612255</v>
      </c>
      <c r="DR29" s="113" t="str">
        <f t="shared" si="6"/>
        <v>TAS-42979</v>
      </c>
      <c r="DS29" s="139">
        <v>42979</v>
      </c>
      <c r="DT29" s="113" t="str">
        <f>VLOOKUP($DR29,Database!$A$1:$J$12756,10,(FALSE))</f>
        <v>n.a.</v>
      </c>
      <c r="DU29" s="113" t="str">
        <f>VLOOKUP($DR29,Database!$A$1:$J$12756,4,(FALSE))</f>
        <v>n.a.</v>
      </c>
      <c r="DV29" s="113" t="str">
        <f>VLOOKUP($DR29,Database!$A$1:$J$12756,5,(FALSE))</f>
        <v>n.a.</v>
      </c>
      <c r="DW29" s="113" t="str">
        <f>VLOOKUP($DR29,Database!$A$1:$J$12756,6,(FALSE))</f>
        <v>n.a.</v>
      </c>
      <c r="DX29" s="113" t="str">
        <f>VLOOKUP($DR29,Database!$A$1:$J$12756,7,(FALSE))</f>
        <v>n.a.</v>
      </c>
      <c r="DY29" s="113" t="str">
        <f>VLOOKUP($DR29,Database!$A$1:$J$12756,8,(FALSE))</f>
        <v>n.a.</v>
      </c>
      <c r="DZ29" s="113" t="str">
        <f>VLOOKUP($DR29,Database!$A$1:$J$12756,9,(FALSE))</f>
        <v>n.a.</v>
      </c>
      <c r="EB29" s="113" t="str">
        <f t="shared" si="7"/>
        <v>NT-42979</v>
      </c>
      <c r="EC29" s="139">
        <v>42979</v>
      </c>
      <c r="ED29" s="113" t="str">
        <f>VLOOKUP($EB29,Database!$A$1:$J$12756,10,(FALSE))</f>
        <v>n.a.</v>
      </c>
      <c r="EE29" s="113" t="str">
        <f>VLOOKUP($EB29,Database!$A$1:$J$12756,4,(FALSE))</f>
        <v>n.a.</v>
      </c>
      <c r="EF29" s="113" t="str">
        <f>VLOOKUP($EB29,Database!$A$1:$J$12756,5,(FALSE))</f>
        <v>n.a.</v>
      </c>
      <c r="EG29" s="113" t="str">
        <f>VLOOKUP($EB29,Database!$A$1:$J$12756,6,(FALSE))</f>
        <v>n.a.</v>
      </c>
      <c r="EH29" s="113" t="str">
        <f>VLOOKUP($EB29,Database!$A$1:$J$12756,7,(FALSE))</f>
        <v>n.a.</v>
      </c>
      <c r="EI29" s="113" t="str">
        <f>VLOOKUP($EB29,Database!$A$1:$J$12756,8,(FALSE))</f>
        <v>n.a.</v>
      </c>
      <c r="EJ29" s="113" t="str">
        <f>VLOOKUP($EB29,Database!$A$1:$J$12756,9,(FALSE))</f>
        <v>n.a.</v>
      </c>
      <c r="EL29" s="113" t="str">
        <f t="shared" si="8"/>
        <v>AUS-42979</v>
      </c>
      <c r="EM29" s="139">
        <v>42979</v>
      </c>
      <c r="EN29" s="113">
        <f>VLOOKUP($EL29,Database!$A$1:$J$12756,10,(FALSE))</f>
        <v>140.82473459467062</v>
      </c>
      <c r="EO29" s="113">
        <f>VLOOKUP($EL29,Database!$A$1:$J$12756,4,(FALSE))</f>
        <v>47.766018956757499</v>
      </c>
      <c r="EP29" s="113">
        <f>VLOOKUP($EL29,Database!$A$1:$J$12756,5,(FALSE))</f>
        <v>26.044675841822233</v>
      </c>
      <c r="EQ29" s="113">
        <f>VLOOKUP($EL29,Database!$A$1:$J$12756,6,(FALSE))</f>
        <v>9.931701902639988</v>
      </c>
      <c r="ER29" s="113">
        <f>VLOOKUP($EL29,Database!$A$1:$J$12756,7,(FALSE))</f>
        <v>16.786413253361669</v>
      </c>
      <c r="ES29" s="113">
        <f>VLOOKUP($EL29,Database!$A$1:$J$12756,8,(FALSE))</f>
        <v>14.510713855751783</v>
      </c>
      <c r="ET29" s="113">
        <f>VLOOKUP($EL29,Database!$A$1:$J$12756,9,(FALSE))</f>
        <v>-7.3651921022328199</v>
      </c>
    </row>
    <row r="30" spans="25:150">
      <c r="Y30" s="22"/>
      <c r="Z30" s="22"/>
      <c r="AB30" s="62"/>
      <c r="AC30" s="62"/>
      <c r="AD30" s="84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J30" s="135" t="str">
        <f t="shared" si="0"/>
        <v>NSW-43070</v>
      </c>
      <c r="BK30" s="139">
        <v>43070</v>
      </c>
      <c r="BL30" s="113">
        <f>VLOOKUP($BJ30,Database!$A$1:$J$12756,10,(FALSE))</f>
        <v>140.37986283650343</v>
      </c>
      <c r="BM30" s="113">
        <f>VLOOKUP($BJ30,Database!$A$1:$J$12756,4,(FALSE))</f>
        <v>49.180679925031235</v>
      </c>
      <c r="BN30" s="113">
        <f>VLOOKUP($BJ30,Database!$A$1:$J$12756,5,(FALSE))</f>
        <v>29.675135360266559</v>
      </c>
      <c r="BO30" s="113">
        <f>VLOOKUP($BJ30,Database!$A$1:$J$12756,6,(FALSE))</f>
        <v>5.4404414827155367</v>
      </c>
      <c r="BP30" s="113">
        <f>VLOOKUP($BJ30,Database!$A$1:$J$12756,7,(FALSE))</f>
        <v>16.541623877394837</v>
      </c>
      <c r="BQ30" s="113">
        <f>VLOOKUP($BJ30,Database!$A$1:$J$12756,8,(FALSE))</f>
        <v>12.771045918367346</v>
      </c>
      <c r="BR30" s="113">
        <f>VLOOKUP($BJ30,Database!$A$1:$J$12756,9,(FALSE))</f>
        <v>-14.030612244897961</v>
      </c>
      <c r="BT30" s="113" t="str">
        <f t="shared" si="1"/>
        <v>QLD-43070</v>
      </c>
      <c r="BU30" s="139">
        <v>43070</v>
      </c>
      <c r="BV30" s="113">
        <f>VLOOKUP($BT30,Database!$A$1:$J$12756,10,(FALSE))</f>
        <v>132.00593427544862</v>
      </c>
      <c r="BW30" s="113">
        <f>VLOOKUP($BT30,Database!$A$1:$J$12756,4,(FALSE))</f>
        <v>35.588046762919326</v>
      </c>
      <c r="BX30" s="113">
        <f>VLOOKUP($BT30,Database!$A$1:$J$12756,5,(FALSE))</f>
        <v>18.26562070754861</v>
      </c>
      <c r="BY30" s="113">
        <f>VLOOKUP($BT30,Database!$A$1:$J$12756,6,(FALSE))</f>
        <v>4.3954702237416443</v>
      </c>
      <c r="BZ30" s="113">
        <f>VLOOKUP($BT30,Database!$A$1:$J$12756,7,(FALSE))</f>
        <v>9.7718548110233776</v>
      </c>
      <c r="CA30" s="113">
        <f>VLOOKUP($BT30,Database!$A$1:$J$12756,8,(FALSE))</f>
        <v>9.5448856872500834</v>
      </c>
      <c r="CB30" s="113">
        <f>VLOOKUP($BT30,Database!$A$1:$J$12756,9,(FALSE))</f>
        <v>-5.5706480266170129</v>
      </c>
      <c r="CD30" s="113" t="str">
        <f t="shared" si="2"/>
        <v>VIC-43070</v>
      </c>
      <c r="CE30" s="139">
        <v>43070</v>
      </c>
      <c r="CF30" s="113">
        <f>VLOOKUP($CD30,Database!$A$1:$J$12756,10,(FALSE))</f>
        <v>145.09315219468328</v>
      </c>
      <c r="CG30" s="113">
        <f>VLOOKUP($CD30,Database!$A$1:$J$12756,4,(FALSE))</f>
        <v>50.438181160792695</v>
      </c>
      <c r="CH30" s="113">
        <f>VLOOKUP($CD30,Database!$A$1:$J$12756,5,(FALSE))</f>
        <v>32.106885212031479</v>
      </c>
      <c r="CI30" s="113">
        <f>VLOOKUP($CD30,Database!$A$1:$J$12756,6,(FALSE))</f>
        <v>9.3059692498407394</v>
      </c>
      <c r="CJ30" s="113">
        <f>VLOOKUP($CD30,Database!$A$1:$J$12756,7,(FALSE))</f>
        <v>18.269313544876983</v>
      </c>
      <c r="CK30" s="113">
        <f>VLOOKUP($CD30,Database!$A$1:$J$12756,8,(FALSE))</f>
        <v>11.063859093335168</v>
      </c>
      <c r="CL30" s="113">
        <f>VLOOKUP($CD30,Database!$A$1:$J$12756,9,(FALSE))</f>
        <v>-6.3067095952204681</v>
      </c>
      <c r="CN30" s="113" t="str">
        <f t="shared" si="3"/>
        <v>ACT-43070</v>
      </c>
      <c r="CO30" s="139">
        <v>43070</v>
      </c>
      <c r="CP30" s="113">
        <f>VLOOKUP($CN30,Database!$A$1:$J$12756,10,(FALSE))</f>
        <v>136.92068210280664</v>
      </c>
      <c r="CQ30" s="113">
        <f>VLOOKUP($CN30,Database!$A$1:$J$12756,4,(FALSE))</f>
        <v>32.123735871505048</v>
      </c>
      <c r="CR30" s="113">
        <f>VLOOKUP($CN30,Database!$A$1:$J$12756,5,(FALSE))</f>
        <v>20.88042831647828</v>
      </c>
      <c r="CS30" s="113">
        <f>VLOOKUP($CN30,Database!$A$1:$J$12756,6,(FALSE))</f>
        <v>5.7108863771564549</v>
      </c>
      <c r="CT30" s="113">
        <f>VLOOKUP($CN30,Database!$A$1:$J$12756,7,(FALSE))</f>
        <v>19.03628792385485</v>
      </c>
      <c r="CU30" s="113">
        <f>VLOOKUP($CN30,Database!$A$1:$J$12756,8,(FALSE))</f>
        <v>9.1612135633551439</v>
      </c>
      <c r="CV30" s="113">
        <f>VLOOKUP($CN30,Database!$A$1:$J$12756,9,(FALSE))</f>
        <v>0</v>
      </c>
      <c r="CX30" s="113" t="str">
        <f t="shared" si="4"/>
        <v>WA-43070</v>
      </c>
      <c r="CY30" s="139">
        <v>43070</v>
      </c>
      <c r="CZ30" s="113">
        <f>VLOOKUP($CX30,Database!$A$1:$J$12756,10,(FALSE))</f>
        <v>139.61385958828478</v>
      </c>
      <c r="DA30" s="113">
        <f>VLOOKUP($CX30,Database!$A$1:$J$12756,4,(FALSE))</f>
        <v>41.25</v>
      </c>
      <c r="DB30" s="113">
        <f>VLOOKUP($CX30,Database!$A$1:$J$12756,5,(FALSE))</f>
        <v>11.249999999999998</v>
      </c>
      <c r="DC30" s="113">
        <f>VLOOKUP($CX30,Database!$A$1:$J$12756,6,(FALSE))</f>
        <v>15.000000000000002</v>
      </c>
      <c r="DD30" s="113">
        <f>VLOOKUP($CX30,Database!$A$1:$J$12756,7,(FALSE))</f>
        <v>39.575175032633204</v>
      </c>
      <c r="DE30" s="113">
        <f>VLOOKUP($CX30,Database!$A$1:$J$12756,8,(FALSE))</f>
        <v>4.798828125</v>
      </c>
      <c r="DF30" s="113">
        <f>VLOOKUP($CX30,Database!$A$1:$J$12756,9,(FALSE))</f>
        <v>0.64453124999999967</v>
      </c>
      <c r="DH30" s="113" t="str">
        <f t="shared" si="5"/>
        <v>SA-43070</v>
      </c>
      <c r="DI30" s="139">
        <v>43070</v>
      </c>
      <c r="DJ30" s="113">
        <f>VLOOKUP($DH30,Database!$A$1:$J$12756,10,(FALSE))</f>
        <v>138.13511194961092</v>
      </c>
      <c r="DK30" s="113">
        <f>VLOOKUP($DH30,Database!$A$1:$J$12756,4,(FALSE))</f>
        <v>46.00694444444445</v>
      </c>
      <c r="DL30" s="113">
        <f>VLOOKUP($DH30,Database!$A$1:$J$12756,5,(FALSE))</f>
        <v>23.321759259259263</v>
      </c>
      <c r="DM30" s="113">
        <f>VLOOKUP($DH30,Database!$A$1:$J$12756,6,(FALSE))</f>
        <v>9.5100308641975317</v>
      </c>
      <c r="DN30" s="113">
        <f>VLOOKUP($DH30,Database!$A$1:$J$12756,7,(FALSE))</f>
        <v>9.1242283950617278</v>
      </c>
      <c r="DO30" s="113">
        <f>VLOOKUP($DH30,Database!$A$1:$J$12756,8,(FALSE))</f>
        <v>6.9637345679012332</v>
      </c>
      <c r="DP30" s="113">
        <f>VLOOKUP($DH30,Database!$A$1:$J$12756,9,(FALSE))</f>
        <v>-2.4112654320987654</v>
      </c>
      <c r="DR30" s="113" t="str">
        <f t="shared" si="6"/>
        <v>TAS-43070</v>
      </c>
      <c r="DS30" s="139">
        <v>43070</v>
      </c>
      <c r="DT30" s="113" t="str">
        <f>VLOOKUP($DR30,Database!$A$1:$J$12756,10,(FALSE))</f>
        <v>n.a.</v>
      </c>
      <c r="DU30" s="113" t="str">
        <f>VLOOKUP($DR30,Database!$A$1:$J$12756,4,(FALSE))</f>
        <v>n.a.</v>
      </c>
      <c r="DV30" s="113" t="str">
        <f>VLOOKUP($DR30,Database!$A$1:$J$12756,5,(FALSE))</f>
        <v>n.a.</v>
      </c>
      <c r="DW30" s="113" t="str">
        <f>VLOOKUP($DR30,Database!$A$1:$J$12756,6,(FALSE))</f>
        <v>n.a.</v>
      </c>
      <c r="DX30" s="113" t="str">
        <f>VLOOKUP($DR30,Database!$A$1:$J$12756,7,(FALSE))</f>
        <v>n.a.</v>
      </c>
      <c r="DY30" s="113" t="str">
        <f>VLOOKUP($DR30,Database!$A$1:$J$12756,8,(FALSE))</f>
        <v>n.a.</v>
      </c>
      <c r="DZ30" s="113" t="str">
        <f>VLOOKUP($DR30,Database!$A$1:$J$12756,9,(FALSE))</f>
        <v>n.a.</v>
      </c>
      <c r="EB30" s="113" t="str">
        <f t="shared" si="7"/>
        <v>NT-43070</v>
      </c>
      <c r="EC30" s="139">
        <v>43070</v>
      </c>
      <c r="ED30" s="113" t="str">
        <f>VLOOKUP($EB30,Database!$A$1:$J$12756,10,(FALSE))</f>
        <v>n.a.</v>
      </c>
      <c r="EE30" s="113" t="str">
        <f>VLOOKUP($EB30,Database!$A$1:$J$12756,4,(FALSE))</f>
        <v>n.a.</v>
      </c>
      <c r="EF30" s="113" t="str">
        <f>VLOOKUP($EB30,Database!$A$1:$J$12756,5,(FALSE))</f>
        <v>n.a.</v>
      </c>
      <c r="EG30" s="113" t="str">
        <f>VLOOKUP($EB30,Database!$A$1:$J$12756,6,(FALSE))</f>
        <v>n.a.</v>
      </c>
      <c r="EH30" s="113" t="str">
        <f>VLOOKUP($EB30,Database!$A$1:$J$12756,7,(FALSE))</f>
        <v>n.a.</v>
      </c>
      <c r="EI30" s="113" t="str">
        <f>VLOOKUP($EB30,Database!$A$1:$J$12756,8,(FALSE))</f>
        <v>n.a.</v>
      </c>
      <c r="EJ30" s="113" t="str">
        <f>VLOOKUP($EB30,Database!$A$1:$J$12756,9,(FALSE))</f>
        <v>n.a.</v>
      </c>
      <c r="EL30" s="113" t="str">
        <f t="shared" si="8"/>
        <v>AUS-43070</v>
      </c>
      <c r="EM30" s="139">
        <v>43070</v>
      </c>
      <c r="EN30" s="113">
        <f>VLOOKUP($EL30,Database!$A$1:$J$12756,10,(FALSE))</f>
        <v>138.73798548321804</v>
      </c>
      <c r="EO30" s="113">
        <f>VLOOKUP($EL30,Database!$A$1:$J$12756,4,(FALSE))</f>
        <v>44.179925435832814</v>
      </c>
      <c r="EP30" s="113">
        <f>VLOOKUP($EL30,Database!$A$1:$J$12756,5,(FALSE))</f>
        <v>24.203899522159212</v>
      </c>
      <c r="EQ30" s="113">
        <f>VLOOKUP($EL30,Database!$A$1:$J$12756,6,(FALSE))</f>
        <v>7.420890437933207</v>
      </c>
      <c r="ER30" s="113">
        <f>VLOOKUP($EL30,Database!$A$1:$J$12756,7,(FALSE))</f>
        <v>17.549752066115698</v>
      </c>
      <c r="ES30" s="113">
        <f>VLOOKUP($EL30,Database!$A$1:$J$12756,8,(FALSE))</f>
        <v>9.8076740049359366</v>
      </c>
      <c r="ET30" s="113">
        <f>VLOOKUP($EL30,Database!$A$1:$J$12756,9,(FALSE))</f>
        <v>-7.1522690873766015</v>
      </c>
    </row>
    <row r="31" spans="25:150">
      <c r="Y31" s="22"/>
      <c r="Z31" s="22"/>
      <c r="AB31" s="62"/>
      <c r="AC31" s="62"/>
      <c r="AD31" s="84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J31" s="135" t="str">
        <f t="shared" si="0"/>
        <v>NSW-43160</v>
      </c>
      <c r="BK31" s="139">
        <v>43160</v>
      </c>
      <c r="BL31" s="113">
        <f>VLOOKUP($BJ31,Database!$A$1:$J$12756,10,(FALSE))</f>
        <v>140.89249424950899</v>
      </c>
      <c r="BM31" s="113">
        <f>VLOOKUP($BJ31,Database!$A$1:$J$12756,4,(FALSE))</f>
        <v>48.942636330023724</v>
      </c>
      <c r="BN31" s="113">
        <f>VLOOKUP($BJ31,Database!$A$1:$J$12756,5,(FALSE))</f>
        <v>24.795065335605873</v>
      </c>
      <c r="BO31" s="113">
        <f>VLOOKUP($BJ31,Database!$A$1:$J$12756,6,(FALSE))</f>
        <v>11.906501095690285</v>
      </c>
      <c r="BP31" s="113">
        <f>VLOOKUP($BJ31,Database!$A$1:$J$12756,7,(FALSE))</f>
        <v>18.224706053128177</v>
      </c>
      <c r="BQ31" s="113">
        <f>VLOOKUP($BJ31,Database!$A$1:$J$12756,8,(FALSE))</f>
        <v>18.419771122473826</v>
      </c>
      <c r="BR31" s="113">
        <f>VLOOKUP($BJ31,Database!$A$1:$J$12756,9,(FALSE))</f>
        <v>-7.489471453435419</v>
      </c>
      <c r="BT31" s="113" t="str">
        <f t="shared" si="1"/>
        <v>QLD-43160</v>
      </c>
      <c r="BU31" s="139">
        <v>43160</v>
      </c>
      <c r="BV31" s="113">
        <f>VLOOKUP($BT31,Database!$A$1:$J$12756,10,(FALSE))</f>
        <v>139.46958772068058</v>
      </c>
      <c r="BW31" s="113">
        <f>VLOOKUP($BT31,Database!$A$1:$J$12756,4,(FALSE))</f>
        <v>41.933333333333337</v>
      </c>
      <c r="BX31" s="113">
        <f>VLOOKUP($BT31,Database!$A$1:$J$12756,5,(FALSE))</f>
        <v>18.333333333333336</v>
      </c>
      <c r="BY31" s="113">
        <f>VLOOKUP($BT31,Database!$A$1:$J$12756,6,(FALSE))</f>
        <v>14.395555555555553</v>
      </c>
      <c r="BZ31" s="113">
        <f>VLOOKUP($BT31,Database!$A$1:$J$12756,7,(FALSE))</f>
        <v>26.012341786406019</v>
      </c>
      <c r="CA31" s="113">
        <f>VLOOKUP($BT31,Database!$A$1:$J$12756,8,(FALSE))</f>
        <v>12.817777777777776</v>
      </c>
      <c r="CB31" s="113">
        <f>VLOOKUP($BT31,Database!$A$1:$J$12756,9,(FALSE))</f>
        <v>-4.6000000000000014</v>
      </c>
      <c r="CD31" s="113" t="str">
        <f t="shared" si="2"/>
        <v>VIC-43160</v>
      </c>
      <c r="CE31" s="139">
        <v>43160</v>
      </c>
      <c r="CF31" s="113">
        <f>VLOOKUP($CD31,Database!$A$1:$J$12756,10,(FALSE))</f>
        <v>147.34072958178083</v>
      </c>
      <c r="CG31" s="113">
        <f>VLOOKUP($CD31,Database!$A$1:$J$12756,4,(FALSE))</f>
        <v>53.760581421251942</v>
      </c>
      <c r="CH31" s="113">
        <f>VLOOKUP($CD31,Database!$A$1:$J$12756,5,(FALSE))</f>
        <v>34.400757406994877</v>
      </c>
      <c r="CI31" s="113">
        <f>VLOOKUP($CD31,Database!$A$1:$J$12756,6,(FALSE))</f>
        <v>10.26258632212074</v>
      </c>
      <c r="CJ31" s="113">
        <f>VLOOKUP($CD31,Database!$A$1:$J$12756,7,(FALSE))</f>
        <v>17.961962575183783</v>
      </c>
      <c r="CK31" s="113">
        <f>VLOOKUP($CD31,Database!$A$1:$J$12756,8,(FALSE))</f>
        <v>13.815020049008686</v>
      </c>
      <c r="CL31" s="113">
        <f>VLOOKUP($CD31,Database!$A$1:$J$12756,9,(FALSE))</f>
        <v>-3.5851525952327914</v>
      </c>
      <c r="CN31" s="113" t="str">
        <f t="shared" si="3"/>
        <v>ACT-43160</v>
      </c>
      <c r="CO31" s="139">
        <v>43160</v>
      </c>
      <c r="CP31" s="113">
        <f>VLOOKUP($CN31,Database!$A$1:$J$12756,10,(FALSE))</f>
        <v>143.80045311672023</v>
      </c>
      <c r="CQ31" s="113">
        <f>VLOOKUP($CN31,Database!$A$1:$J$12756,4,(FALSE))</f>
        <v>56.043388429752063</v>
      </c>
      <c r="CR31" s="113">
        <f>VLOOKUP($CN31,Database!$A$1:$J$12756,5,(FALSE))</f>
        <v>36.828512396694215</v>
      </c>
      <c r="CS31" s="113">
        <f>VLOOKUP($CN31,Database!$A$1:$J$12756,6,(FALSE))</f>
        <v>8.2644628099173563</v>
      </c>
      <c r="CT31" s="113">
        <f>VLOOKUP($CN31,Database!$A$1:$J$12756,7,(FALSE))</f>
        <v>19.369834710743795</v>
      </c>
      <c r="CU31" s="113">
        <f>VLOOKUP($CN31,Database!$A$1:$J$12756,8,(FALSE))</f>
        <v>19.111570247933887</v>
      </c>
      <c r="CV31" s="113">
        <f>VLOOKUP($CN31,Database!$A$1:$J$12756,9,(FALSE))</f>
        <v>-2.8925619834710754</v>
      </c>
      <c r="CX31" s="113" t="str">
        <f t="shared" si="4"/>
        <v>WA-43160</v>
      </c>
      <c r="CY31" s="139">
        <v>43160</v>
      </c>
      <c r="CZ31" s="113">
        <f>VLOOKUP($CX31,Database!$A$1:$J$12756,10,(FALSE))</f>
        <v>142.53630842634215</v>
      </c>
      <c r="DA31" s="113">
        <f>VLOOKUP($CX31,Database!$A$1:$J$12756,4,(FALSE))</f>
        <v>52.279902696547801</v>
      </c>
      <c r="DB31" s="113">
        <f>VLOOKUP($CX31,Database!$A$1:$J$12756,5,(FALSE))</f>
        <v>12.007660059003156</v>
      </c>
      <c r="DC31" s="113">
        <f>VLOOKUP($CX31,Database!$A$1:$J$12756,6,(FALSE))</f>
        <v>18.384141607577245</v>
      </c>
      <c r="DD31" s="113">
        <f>VLOOKUP($CX31,Database!$A$1:$J$12756,7,(FALSE))</f>
        <v>37.404896226903375</v>
      </c>
      <c r="DE31" s="113">
        <f>VLOOKUP($CX31,Database!$A$1:$J$12756,8,(FALSE))</f>
        <v>6.8837016717561195</v>
      </c>
      <c r="DF31" s="113">
        <f>VLOOKUP($CX31,Database!$A$1:$J$12756,9,(FALSE))</f>
        <v>-2.1893276745510062</v>
      </c>
      <c r="DH31" s="113" t="str">
        <f t="shared" si="5"/>
        <v>SA-43160</v>
      </c>
      <c r="DI31" s="139">
        <v>43160</v>
      </c>
      <c r="DJ31" s="113">
        <f>VLOOKUP($DH31,Database!$A$1:$J$12756,10,(FALSE))</f>
        <v>148.15940665388393</v>
      </c>
      <c r="DK31" s="113">
        <f>VLOOKUP($DH31,Database!$A$1:$J$12756,4,(FALSE))</f>
        <v>49.276024996189612</v>
      </c>
      <c r="DL31" s="113">
        <f>VLOOKUP($DH31,Database!$A$1:$J$12756,5,(FALSE))</f>
        <v>18.533760097546104</v>
      </c>
      <c r="DM31" s="113">
        <f>VLOOKUP($DH31,Database!$A$1:$J$12756,6,(FALSE))</f>
        <v>21.947873799725649</v>
      </c>
      <c r="DN31" s="113">
        <f>VLOOKUP($DH31,Database!$A$1:$J$12756,7,(FALSE))</f>
        <v>39.272552475564822</v>
      </c>
      <c r="DO31" s="113">
        <f>VLOOKUP($DH31,Database!$A$1:$J$12756,8,(FALSE))</f>
        <v>9.5259868922420381</v>
      </c>
      <c r="DP31" s="113">
        <f>VLOOKUP($DH31,Database!$A$1:$J$12756,9,(FALSE))</f>
        <v>-2.682517908855357</v>
      </c>
      <c r="DR31" s="113" t="str">
        <f t="shared" si="6"/>
        <v>TAS-43160</v>
      </c>
      <c r="DS31" s="139">
        <v>43160</v>
      </c>
      <c r="DT31" s="113" t="str">
        <f>VLOOKUP($DR31,Database!$A$1:$J$12756,10,(FALSE))</f>
        <v>n.a.</v>
      </c>
      <c r="DU31" s="113" t="str">
        <f>VLOOKUP($DR31,Database!$A$1:$J$12756,4,(FALSE))</f>
        <v>n.a.</v>
      </c>
      <c r="DV31" s="113" t="str">
        <f>VLOOKUP($DR31,Database!$A$1:$J$12756,5,(FALSE))</f>
        <v>n.a.</v>
      </c>
      <c r="DW31" s="113" t="str">
        <f>VLOOKUP($DR31,Database!$A$1:$J$12756,6,(FALSE))</f>
        <v>n.a.</v>
      </c>
      <c r="DX31" s="113" t="str">
        <f>VLOOKUP($DR31,Database!$A$1:$J$12756,7,(FALSE))</f>
        <v>n.a.</v>
      </c>
      <c r="DY31" s="113" t="str">
        <f>VLOOKUP($DR31,Database!$A$1:$J$12756,8,(FALSE))</f>
        <v>n.a.</v>
      </c>
      <c r="DZ31" s="113" t="str">
        <f>VLOOKUP($DR31,Database!$A$1:$J$12756,9,(FALSE))</f>
        <v>n.a.</v>
      </c>
      <c r="EB31" s="113" t="str">
        <f t="shared" si="7"/>
        <v>NT-43160</v>
      </c>
      <c r="EC31" s="139">
        <v>43160</v>
      </c>
      <c r="ED31" s="113" t="str">
        <f>VLOOKUP($EB31,Database!$A$1:$J$12756,10,(FALSE))</f>
        <v>n.a.</v>
      </c>
      <c r="EE31" s="113" t="str">
        <f>VLOOKUP($EB31,Database!$A$1:$J$12756,4,(FALSE))</f>
        <v>n.a.</v>
      </c>
      <c r="EF31" s="113" t="str">
        <f>VLOOKUP($EB31,Database!$A$1:$J$12756,5,(FALSE))</f>
        <v>n.a.</v>
      </c>
      <c r="EG31" s="113" t="str">
        <f>VLOOKUP($EB31,Database!$A$1:$J$12756,6,(FALSE))</f>
        <v>n.a.</v>
      </c>
      <c r="EH31" s="113" t="str">
        <f>VLOOKUP($EB31,Database!$A$1:$J$12756,7,(FALSE))</f>
        <v>n.a.</v>
      </c>
      <c r="EI31" s="113" t="str">
        <f>VLOOKUP($EB31,Database!$A$1:$J$12756,8,(FALSE))</f>
        <v>n.a.</v>
      </c>
      <c r="EJ31" s="113" t="str">
        <f>VLOOKUP($EB31,Database!$A$1:$J$12756,9,(FALSE))</f>
        <v>n.a.</v>
      </c>
      <c r="EL31" s="113" t="str">
        <f t="shared" si="8"/>
        <v>AUS-43160</v>
      </c>
      <c r="EM31" s="139">
        <v>43160</v>
      </c>
      <c r="EN31" s="113">
        <f>VLOOKUP($EL31,Database!$A$1:$J$12756,10,(FALSE))</f>
        <v>142.96627324772578</v>
      </c>
      <c r="EO31" s="113">
        <f>VLOOKUP($EL31,Database!$A$1:$J$12756,4,(FALSE))</f>
        <v>49.587939920645738</v>
      </c>
      <c r="EP31" s="113">
        <f>VLOOKUP($EL31,Database!$A$1:$J$12756,5,(FALSE))</f>
        <v>23.65293010267424</v>
      </c>
      <c r="EQ31" s="113">
        <f>VLOOKUP($EL31,Database!$A$1:$J$12756,6,(FALSE))</f>
        <v>13.173120493956331</v>
      </c>
      <c r="ER31" s="113">
        <f>VLOOKUP($EL31,Database!$A$1:$J$12756,7,(FALSE))</f>
        <v>23.35638789579783</v>
      </c>
      <c r="ES31" s="113">
        <f>VLOOKUP($EL31,Database!$A$1:$J$12756,8,(FALSE))</f>
        <v>13.794526250640098</v>
      </c>
      <c r="ET31" s="113">
        <f>VLOOKUP($EL31,Database!$A$1:$J$12756,9,(FALSE))</f>
        <v>-4.5703302006697584</v>
      </c>
    </row>
    <row r="32" spans="25:150">
      <c r="Y32" s="22"/>
      <c r="Z32" s="22"/>
      <c r="AB32" s="62"/>
      <c r="AC32" s="62"/>
      <c r="AD32" s="84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J32" s="135" t="str">
        <f t="shared" si="0"/>
        <v>NSW-43252</v>
      </c>
      <c r="BK32" s="139">
        <v>43252</v>
      </c>
      <c r="BL32" s="113">
        <f>VLOOKUP($BJ32,Database!$A$1:$J$12756,10,(FALSE))</f>
        <v>134.28899067965526</v>
      </c>
      <c r="BM32" s="113">
        <f>VLOOKUP($BJ32,Database!$A$1:$J$12756,4,(FALSE))</f>
        <v>45.070117728531869</v>
      </c>
      <c r="BN32" s="113">
        <f>VLOOKUP($BJ32,Database!$A$1:$J$12756,5,(FALSE))</f>
        <v>29.267659279778393</v>
      </c>
      <c r="BO32" s="113">
        <f>VLOOKUP($BJ32,Database!$A$1:$J$12756,6,(FALSE))</f>
        <v>4.3942607340720228</v>
      </c>
      <c r="BP32" s="113">
        <f>VLOOKUP($BJ32,Database!$A$1:$J$12756,7,(FALSE))</f>
        <v>10.08267016920343</v>
      </c>
      <c r="BQ32" s="113">
        <f>VLOOKUP($BJ32,Database!$A$1:$J$12756,8,(FALSE))</f>
        <v>11.971411876731301</v>
      </c>
      <c r="BR32" s="113">
        <f>VLOOKUP($BJ32,Database!$A$1:$J$12756,9,(FALSE))</f>
        <v>-23.67014369806094</v>
      </c>
      <c r="BT32" s="113" t="str">
        <f t="shared" si="1"/>
        <v>QLD-43252</v>
      </c>
      <c r="BU32" s="139">
        <v>43252</v>
      </c>
      <c r="BV32" s="113">
        <f>VLOOKUP($BT32,Database!$A$1:$J$12756,10,(FALSE))</f>
        <v>139.57095165653504</v>
      </c>
      <c r="BW32" s="113">
        <f>VLOOKUP($BT32,Database!$A$1:$J$12756,4,(FALSE))</f>
        <v>42.499086924762601</v>
      </c>
      <c r="BX32" s="113">
        <f>VLOOKUP($BT32,Database!$A$1:$J$12756,5,(FALSE))</f>
        <v>19.663075237399561</v>
      </c>
      <c r="BY32" s="113">
        <f>VLOOKUP($BT32,Database!$A$1:$J$12756,6,(FALSE))</f>
        <v>12.856099342585829</v>
      </c>
      <c r="BZ32" s="113">
        <f>VLOOKUP($BT32,Database!$A$1:$J$12756,7,(FALSE))</f>
        <v>18.741790204541186</v>
      </c>
      <c r="CA32" s="113">
        <f>VLOOKUP($BT32,Database!$A$1:$J$12756,8,(FALSE))</f>
        <v>15.426406135865598</v>
      </c>
      <c r="CB32" s="113">
        <f>VLOOKUP($BT32,Database!$A$1:$J$12756,9,(FALSE))</f>
        <v>-14.189189189189189</v>
      </c>
      <c r="CD32" s="113" t="str">
        <f t="shared" si="2"/>
        <v>VIC-43252</v>
      </c>
      <c r="CE32" s="139">
        <v>43252</v>
      </c>
      <c r="CF32" s="113">
        <f>VLOOKUP($CD32,Database!$A$1:$J$12756,10,(FALSE))</f>
        <v>140.83346313599071</v>
      </c>
      <c r="CG32" s="113">
        <f>VLOOKUP($CD32,Database!$A$1:$J$12756,4,(FALSE))</f>
        <v>45.781480888034324</v>
      </c>
      <c r="CH32" s="113">
        <f>VLOOKUP($CD32,Database!$A$1:$J$12756,5,(FALSE))</f>
        <v>30.096672541793517</v>
      </c>
      <c r="CI32" s="113">
        <f>VLOOKUP($CD32,Database!$A$1:$J$12756,6,(FALSE))</f>
        <v>7.3723940251740281</v>
      </c>
      <c r="CJ32" s="113">
        <f>VLOOKUP($CD32,Database!$A$1:$J$12756,7,(FALSE))</f>
        <v>18.179043378339554</v>
      </c>
      <c r="CK32" s="113">
        <f>VLOOKUP($CD32,Database!$A$1:$J$12756,8,(FALSE))</f>
        <v>11.599814844487174</v>
      </c>
      <c r="CL32" s="113">
        <f>VLOOKUP($CD32,Database!$A$1:$J$12756,9,(FALSE))</f>
        <v>-24.185938863073936</v>
      </c>
      <c r="CN32" s="113" t="str">
        <f t="shared" si="3"/>
        <v>ACT-43252</v>
      </c>
      <c r="CO32" s="139">
        <v>43252</v>
      </c>
      <c r="CP32" s="113">
        <f>VLOOKUP($CN32,Database!$A$1:$J$12756,10,(FALSE))</f>
        <v>135.59011313352943</v>
      </c>
      <c r="CQ32" s="113">
        <f>VLOOKUP($CN32,Database!$A$1:$J$12756,4,(FALSE))</f>
        <v>37.037037037037038</v>
      </c>
      <c r="CR32" s="113">
        <f>VLOOKUP($CN32,Database!$A$1:$J$12756,5,(FALSE))</f>
        <v>24.691358024691358</v>
      </c>
      <c r="CS32" s="113">
        <f>VLOOKUP($CN32,Database!$A$1:$J$12756,6,(FALSE))</f>
        <v>7.4074074074074083</v>
      </c>
      <c r="CT32" s="113">
        <f>VLOOKUP($CN32,Database!$A$1:$J$12756,7,(FALSE))</f>
        <v>9.8765432098765427</v>
      </c>
      <c r="CU32" s="113">
        <f>VLOOKUP($CN32,Database!$A$1:$J$12756,8,(FALSE))</f>
        <v>15.123456790123454</v>
      </c>
      <c r="CV32" s="113">
        <f>VLOOKUP($CN32,Database!$A$1:$J$12756,9,(FALSE))</f>
        <v>-32.793209876543209</v>
      </c>
      <c r="CX32" s="113" t="str">
        <f t="shared" si="4"/>
        <v>WA-43252</v>
      </c>
      <c r="CY32" s="139">
        <v>43252</v>
      </c>
      <c r="CZ32" s="113">
        <f>VLOOKUP($CX32,Database!$A$1:$J$12756,10,(FALSE))</f>
        <v>139.11776809145627</v>
      </c>
      <c r="DA32" s="113">
        <f>VLOOKUP($CX32,Database!$A$1:$J$12756,4,(FALSE))</f>
        <v>42.513080947983994</v>
      </c>
      <c r="DB32" s="113">
        <f>VLOOKUP($CX32,Database!$A$1:$J$12756,5,(FALSE))</f>
        <v>12.273007079101262</v>
      </c>
      <c r="DC32" s="113">
        <f>VLOOKUP($CX32,Database!$A$1:$J$12756,6,(FALSE))</f>
        <v>12.642351492767004</v>
      </c>
      <c r="DD32" s="113">
        <f>VLOOKUP($CX32,Database!$A$1:$J$12756,7,(FALSE))</f>
        <v>35.828960764351166</v>
      </c>
      <c r="DE32" s="113">
        <f>VLOOKUP($CX32,Database!$A$1:$J$12756,8,(FALSE))</f>
        <v>3.7242228377962454</v>
      </c>
      <c r="DF32" s="113">
        <f>VLOOKUP($CX32,Database!$A$1:$J$12756,9,(FALSE))</f>
        <v>-7.9178208679593727</v>
      </c>
      <c r="DH32" s="113" t="str">
        <f t="shared" si="5"/>
        <v>SA-43252</v>
      </c>
      <c r="DI32" s="139">
        <v>43252</v>
      </c>
      <c r="DJ32" s="113">
        <f>VLOOKUP($DH32,Database!$A$1:$J$12756,10,(FALSE))</f>
        <v>148.60600819140893</v>
      </c>
      <c r="DK32" s="113">
        <f>VLOOKUP($DH32,Database!$A$1:$J$12756,4,(FALSE))</f>
        <v>56.449704142011839</v>
      </c>
      <c r="DL32" s="113">
        <f>VLOOKUP($DH32,Database!$A$1:$J$12756,5,(FALSE))</f>
        <v>26.508875739644971</v>
      </c>
      <c r="DM32" s="113">
        <f>VLOOKUP($DH32,Database!$A$1:$J$12756,6,(FALSE))</f>
        <v>26.982248520710055</v>
      </c>
      <c r="DN32" s="113">
        <f>VLOOKUP($DH32,Database!$A$1:$J$12756,7,(FALSE))</f>
        <v>37.017751479289942</v>
      </c>
      <c r="DO32" s="113">
        <f>VLOOKUP($DH32,Database!$A$1:$J$12756,8,(FALSE))</f>
        <v>9.1124260355029598</v>
      </c>
      <c r="DP32" s="113">
        <f>VLOOKUP($DH32,Database!$A$1:$J$12756,9,(FALSE))</f>
        <v>-7.1005917159763312</v>
      </c>
      <c r="DR32" s="113" t="str">
        <f t="shared" si="6"/>
        <v>TAS-43252</v>
      </c>
      <c r="DS32" s="139">
        <v>43252</v>
      </c>
      <c r="DT32" s="113" t="str">
        <f>VLOOKUP($DR32,Database!$A$1:$J$12756,10,(FALSE))</f>
        <v>n.a.</v>
      </c>
      <c r="DU32" s="113" t="str">
        <f>VLOOKUP($DR32,Database!$A$1:$J$12756,4,(FALSE))</f>
        <v>n.a.</v>
      </c>
      <c r="DV32" s="113" t="str">
        <f>VLOOKUP($DR32,Database!$A$1:$J$12756,5,(FALSE))</f>
        <v>n.a.</v>
      </c>
      <c r="DW32" s="113" t="str">
        <f>VLOOKUP($DR32,Database!$A$1:$J$12756,6,(FALSE))</f>
        <v>n.a.</v>
      </c>
      <c r="DX32" s="113" t="str">
        <f>VLOOKUP($DR32,Database!$A$1:$J$12756,7,(FALSE))</f>
        <v>n.a.</v>
      </c>
      <c r="DY32" s="113" t="str">
        <f>VLOOKUP($DR32,Database!$A$1:$J$12756,8,(FALSE))</f>
        <v>n.a.</v>
      </c>
      <c r="DZ32" s="113" t="str">
        <f>VLOOKUP($DR32,Database!$A$1:$J$12756,9,(FALSE))</f>
        <v>n.a.</v>
      </c>
      <c r="EB32" s="113" t="str">
        <f t="shared" si="7"/>
        <v>NT-43252</v>
      </c>
      <c r="EC32" s="139">
        <v>43252</v>
      </c>
      <c r="ED32" s="113" t="str">
        <f>VLOOKUP($EB32,Database!$A$1:$J$12756,10,(FALSE))</f>
        <v>n.a.</v>
      </c>
      <c r="EE32" s="113" t="str">
        <f>VLOOKUP($EB32,Database!$A$1:$J$12756,4,(FALSE))</f>
        <v>n.a.</v>
      </c>
      <c r="EF32" s="113" t="str">
        <f>VLOOKUP($EB32,Database!$A$1:$J$12756,5,(FALSE))</f>
        <v>n.a.</v>
      </c>
      <c r="EG32" s="113" t="str">
        <f>VLOOKUP($EB32,Database!$A$1:$J$12756,6,(FALSE))</f>
        <v>n.a.</v>
      </c>
      <c r="EH32" s="113" t="str">
        <f>VLOOKUP($EB32,Database!$A$1:$J$12756,7,(FALSE))</f>
        <v>n.a.</v>
      </c>
      <c r="EI32" s="113" t="str">
        <f>VLOOKUP($EB32,Database!$A$1:$J$12756,8,(FALSE))</f>
        <v>n.a.</v>
      </c>
      <c r="EJ32" s="113" t="str">
        <f>VLOOKUP($EB32,Database!$A$1:$J$12756,9,(FALSE))</f>
        <v>n.a.</v>
      </c>
      <c r="EL32" s="113" t="str">
        <f t="shared" si="8"/>
        <v>AUS-43252</v>
      </c>
      <c r="EM32" s="139">
        <v>43252</v>
      </c>
      <c r="EN32" s="113">
        <f>VLOOKUP($EL32,Database!$A$1:$J$12756,10,(FALSE))</f>
        <v>138.2461646655473</v>
      </c>
      <c r="EO32" s="113">
        <f>VLOOKUP($EL32,Database!$A$1:$J$12756,4,(FALSE))</f>
        <v>44.973877254962389</v>
      </c>
      <c r="EP32" s="113">
        <f>VLOOKUP($EL32,Database!$A$1:$J$12756,5,(FALSE))</f>
        <v>24.36686090232098</v>
      </c>
      <c r="EQ32" s="113">
        <f>VLOOKUP($EL32,Database!$A$1:$J$12756,6,(FALSE))</f>
        <v>9.0882124951190022</v>
      </c>
      <c r="ER32" s="113">
        <f>VLOOKUP($EL32,Database!$A$1:$J$12756,7,(FALSE))</f>
        <v>17.948343928364729</v>
      </c>
      <c r="ES32" s="113">
        <f>VLOOKUP($EL32,Database!$A$1:$J$12756,8,(FALSE))</f>
        <v>11.206188350263778</v>
      </c>
      <c r="ET32" s="113">
        <f>VLOOKUP($EL32,Database!$A$1:$J$12756,9,(FALSE))</f>
        <v>-18.644305426972764</v>
      </c>
    </row>
    <row r="33" spans="25:150">
      <c r="Y33" s="22"/>
      <c r="Z33" s="22"/>
      <c r="AB33" s="62"/>
      <c r="AC33" s="62"/>
      <c r="AD33" s="84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J33" s="135" t="str">
        <f t="shared" si="0"/>
        <v>NSW-43344</v>
      </c>
      <c r="BK33" s="139">
        <v>43344</v>
      </c>
      <c r="BL33" s="113">
        <f>VLOOKUP($BJ33,Database!$A$1:$J$12756,10,(FALSE))</f>
        <v>120.23353837262431</v>
      </c>
      <c r="BM33" s="113">
        <f>VLOOKUP($BJ33,Database!$A$1:$J$12756,4,(FALSE))</f>
        <v>32.177328601108037</v>
      </c>
      <c r="BN33" s="113">
        <f>VLOOKUP($BJ33,Database!$A$1:$J$12756,5,(FALSE))</f>
        <v>19.728185595567869</v>
      </c>
      <c r="BO33" s="113">
        <f>VLOOKUP($BJ33,Database!$A$1:$J$12756,6,(FALSE))</f>
        <v>-6.1547783933518012</v>
      </c>
      <c r="BP33" s="113">
        <f>VLOOKUP($BJ33,Database!$A$1:$J$12756,7,(FALSE))</f>
        <v>-1.6847731994459838</v>
      </c>
      <c r="BQ33" s="113">
        <f>VLOOKUP($BJ33,Database!$A$1:$J$12756,8,(FALSE))</f>
        <v>26.707496537396118</v>
      </c>
      <c r="BR33" s="113">
        <f>VLOOKUP($BJ33,Database!$A$1:$J$12756,9,(FALSE))</f>
        <v>-28.426895775623269</v>
      </c>
      <c r="BT33" s="113" t="str">
        <f t="shared" si="1"/>
        <v>QLD-43344</v>
      </c>
      <c r="BU33" s="139">
        <v>43344</v>
      </c>
      <c r="BV33" s="113">
        <f>VLOOKUP($BT33,Database!$A$1:$J$12756,10,(FALSE))</f>
        <v>127.99795723383387</v>
      </c>
      <c r="BW33" s="113">
        <f>VLOOKUP($BT33,Database!$A$1:$J$12756,4,(FALSE))</f>
        <v>40.258020419496773</v>
      </c>
      <c r="BX33" s="113">
        <f>VLOOKUP($BT33,Database!$A$1:$J$12756,5,(FALSE))</f>
        <v>14.65675594856679</v>
      </c>
      <c r="BY33" s="113">
        <f>VLOOKUP($BT33,Database!$A$1:$J$12756,6,(FALSE))</f>
        <v>2.3922422999700963</v>
      </c>
      <c r="BZ33" s="113">
        <f>VLOOKUP($BT33,Database!$A$1:$J$12756,7,(FALSE))</f>
        <v>20.342797783933516</v>
      </c>
      <c r="CA33" s="113">
        <f>VLOOKUP($BT33,Database!$A$1:$J$12756,8,(FALSE))</f>
        <v>23.700286214703748</v>
      </c>
      <c r="CB33" s="113">
        <f>VLOOKUP($BT33,Database!$A$1:$J$12756,9,(FALSE))</f>
        <v>-23.414071510957321</v>
      </c>
      <c r="CD33" s="113" t="str">
        <f t="shared" si="2"/>
        <v>VIC-43344</v>
      </c>
      <c r="CE33" s="139">
        <v>43344</v>
      </c>
      <c r="CF33" s="113">
        <f>VLOOKUP($CD33,Database!$A$1:$J$12756,10,(FALSE))</f>
        <v>126.00385318057553</v>
      </c>
      <c r="CG33" s="113">
        <f>VLOOKUP($CD33,Database!$A$1:$J$12756,4,(FALSE))</f>
        <v>38.311279143037176</v>
      </c>
      <c r="CH33" s="113">
        <f>VLOOKUP($CD33,Database!$A$1:$J$12756,5,(FALSE))</f>
        <v>23.52446964923335</v>
      </c>
      <c r="CI33" s="113">
        <f>VLOOKUP($CD33,Database!$A$1:$J$12756,6,(FALSE))</f>
        <v>-5.2276599220518554</v>
      </c>
      <c r="CJ33" s="113">
        <f>VLOOKUP($CD33,Database!$A$1:$J$12756,7,(FALSE))</f>
        <v>7.5240962449532072</v>
      </c>
      <c r="CK33" s="113">
        <f>VLOOKUP($CD33,Database!$A$1:$J$12756,8,(FALSE))</f>
        <v>25.819739083759245</v>
      </c>
      <c r="CL33" s="113">
        <f>VLOOKUP($CD33,Database!$A$1:$J$12756,9,(FALSE))</f>
        <v>-29.732315806669934</v>
      </c>
      <c r="CN33" s="113" t="str">
        <f t="shared" si="3"/>
        <v>ACT-43344</v>
      </c>
      <c r="CO33" s="139">
        <v>43344</v>
      </c>
      <c r="CP33" s="113">
        <f>VLOOKUP($CN33,Database!$A$1:$J$12756,10,(FALSE))</f>
        <v>133.97053018820262</v>
      </c>
      <c r="CQ33" s="113">
        <f>VLOOKUP($CN33,Database!$A$1:$J$12756,4,(FALSE))</f>
        <v>62.782401902497028</v>
      </c>
      <c r="CR33" s="113">
        <f>VLOOKUP($CN33,Database!$A$1:$J$12756,5,(FALSE))</f>
        <v>37.455410225921526</v>
      </c>
      <c r="CS33" s="113">
        <f>VLOOKUP($CN33,Database!$A$1:$J$12756,6,(FALSE))</f>
        <v>-2.8537455410225925</v>
      </c>
      <c r="CT33" s="113">
        <f>VLOOKUP($CN33,Database!$A$1:$J$12756,7,(FALSE))</f>
        <v>3.329369797859691</v>
      </c>
      <c r="CU33" s="113">
        <f>VLOOKUP($CN33,Database!$A$1:$J$12756,8,(FALSE))</f>
        <v>35.315101070154576</v>
      </c>
      <c r="CV33" s="113">
        <f>VLOOKUP($CN33,Database!$A$1:$J$12756,9,(FALSE))</f>
        <v>-19.024970273483948</v>
      </c>
      <c r="CX33" s="113" t="str">
        <f t="shared" si="4"/>
        <v>WA-43344</v>
      </c>
      <c r="CY33" s="139">
        <v>43344</v>
      </c>
      <c r="CZ33" s="113">
        <f>VLOOKUP($CX33,Database!$A$1:$J$12756,10,(FALSE))</f>
        <v>129.82537229473144</v>
      </c>
      <c r="DA33" s="113">
        <f>VLOOKUP($CX33,Database!$A$1:$J$12756,4,(FALSE))</f>
        <v>44.095200407032628</v>
      </c>
      <c r="DB33" s="113">
        <f>VLOOKUP($CX33,Database!$A$1:$J$12756,5,(FALSE))</f>
        <v>13.296398891966756</v>
      </c>
      <c r="DC33" s="113">
        <f>VLOOKUP($CX33,Database!$A$1:$J$12756,6,(FALSE))</f>
        <v>-0.33354061846345184</v>
      </c>
      <c r="DD33" s="113">
        <f>VLOOKUP($CX33,Database!$A$1:$J$12756,7,(FALSE))</f>
        <v>39.770409649787304</v>
      </c>
      <c r="DE33" s="113">
        <f>VLOOKUP($CX33,Database!$A$1:$J$12756,8,(FALSE))</f>
        <v>17.253660466956866</v>
      </c>
      <c r="DF33" s="113">
        <f>VLOOKUP($CX33,Database!$A$1:$J$12756,9,(FALSE))</f>
        <v>-11.922663802363051</v>
      </c>
      <c r="DH33" s="113" t="str">
        <f t="shared" si="5"/>
        <v>SA-43344</v>
      </c>
      <c r="DI33" s="139">
        <v>43344</v>
      </c>
      <c r="DJ33" s="113">
        <f>VLOOKUP($DH33,Database!$A$1:$J$12756,10,(FALSE))</f>
        <v>144.49460987879016</v>
      </c>
      <c r="DK33" s="113">
        <f>VLOOKUP($DH33,Database!$A$1:$J$12756,4,(FALSE))</f>
        <v>62.975778546712789</v>
      </c>
      <c r="DL33" s="113">
        <f>VLOOKUP($DH33,Database!$A$1:$J$12756,5,(FALSE))</f>
        <v>23.010380622837371</v>
      </c>
      <c r="DM33" s="113">
        <f>VLOOKUP($DH33,Database!$A$1:$J$12756,6,(FALSE))</f>
        <v>6.812283737024222</v>
      </c>
      <c r="DN33" s="113">
        <f>VLOOKUP($DH33,Database!$A$1:$J$12756,7,(FALSE))</f>
        <v>35.294117647058819</v>
      </c>
      <c r="DO33" s="113">
        <f>VLOOKUP($DH33,Database!$A$1:$J$12756,8,(FALSE))</f>
        <v>31.628460207612459</v>
      </c>
      <c r="DP33" s="113">
        <f>VLOOKUP($DH33,Database!$A$1:$J$12756,9,(FALSE))</f>
        <v>-14.013840830449825</v>
      </c>
      <c r="DR33" s="113" t="str">
        <f t="shared" si="6"/>
        <v>TAS-43344</v>
      </c>
      <c r="DS33" s="139">
        <v>43344</v>
      </c>
      <c r="DT33" s="113" t="str">
        <f>VLOOKUP($DR33,Database!$A$1:$J$12756,10,(FALSE))</f>
        <v>n.a.</v>
      </c>
      <c r="DU33" s="113" t="str">
        <f>VLOOKUP($DR33,Database!$A$1:$J$12756,4,(FALSE))</f>
        <v>n.a.</v>
      </c>
      <c r="DV33" s="113" t="str">
        <f>VLOOKUP($DR33,Database!$A$1:$J$12756,5,(FALSE))</f>
        <v>n.a.</v>
      </c>
      <c r="DW33" s="113" t="str">
        <f>VLOOKUP($DR33,Database!$A$1:$J$12756,6,(FALSE))</f>
        <v>n.a.</v>
      </c>
      <c r="DX33" s="113" t="str">
        <f>VLOOKUP($DR33,Database!$A$1:$J$12756,7,(FALSE))</f>
        <v>n.a.</v>
      </c>
      <c r="DY33" s="113" t="str">
        <f>VLOOKUP($DR33,Database!$A$1:$J$12756,8,(FALSE))</f>
        <v>n.a.</v>
      </c>
      <c r="DZ33" s="113" t="str">
        <f>VLOOKUP($DR33,Database!$A$1:$J$12756,9,(FALSE))</f>
        <v>n.a.</v>
      </c>
      <c r="EB33" s="113" t="str">
        <f t="shared" si="7"/>
        <v>NT-43344</v>
      </c>
      <c r="EC33" s="139">
        <v>43344</v>
      </c>
      <c r="ED33" s="113" t="str">
        <f>VLOOKUP($EB33,Database!$A$1:$J$12756,10,(FALSE))</f>
        <v>n.a.</v>
      </c>
      <c r="EE33" s="113" t="str">
        <f>VLOOKUP($EB33,Database!$A$1:$J$12756,4,(FALSE))</f>
        <v>n.a.</v>
      </c>
      <c r="EF33" s="113" t="str">
        <f>VLOOKUP($EB33,Database!$A$1:$J$12756,5,(FALSE))</f>
        <v>n.a.</v>
      </c>
      <c r="EG33" s="113" t="str">
        <f>VLOOKUP($EB33,Database!$A$1:$J$12756,6,(FALSE))</f>
        <v>n.a.</v>
      </c>
      <c r="EH33" s="113" t="str">
        <f>VLOOKUP($EB33,Database!$A$1:$J$12756,7,(FALSE))</f>
        <v>n.a.</v>
      </c>
      <c r="EI33" s="113" t="str">
        <f>VLOOKUP($EB33,Database!$A$1:$J$12756,8,(FALSE))</f>
        <v>n.a.</v>
      </c>
      <c r="EJ33" s="113" t="str">
        <f>VLOOKUP($EB33,Database!$A$1:$J$12756,9,(FALSE))</f>
        <v>n.a.</v>
      </c>
      <c r="EL33" s="113" t="str">
        <f t="shared" si="8"/>
        <v>AUS-43344</v>
      </c>
      <c r="EM33" s="139">
        <v>43344</v>
      </c>
      <c r="EN33" s="113">
        <f>VLOOKUP($EL33,Database!$A$1:$J$12756,10,(FALSE))</f>
        <v>125.98133581153704</v>
      </c>
      <c r="EO33" s="113">
        <f>VLOOKUP($EL33,Database!$A$1:$J$12756,4,(FALSE))</f>
        <v>39.120874687323493</v>
      </c>
      <c r="EP33" s="113">
        <f>VLOOKUP($EL33,Database!$A$1:$J$12756,5,(FALSE))</f>
        <v>18.831313692264608</v>
      </c>
      <c r="EQ33" s="113">
        <f>VLOOKUP($EL33,Database!$A$1:$J$12756,6,(FALSE))</f>
        <v>-2.6086832699673907</v>
      </c>
      <c r="ER33" s="113">
        <f>VLOOKUP($EL33,Database!$A$1:$J$12756,7,(FALSE))</f>
        <v>11.411508256442415</v>
      </c>
      <c r="ES33" s="113">
        <f>VLOOKUP($EL33,Database!$A$1:$J$12756,8,(FALSE))</f>
        <v>25.216262975778541</v>
      </c>
      <c r="ET33" s="113">
        <f>VLOOKUP($EL33,Database!$A$1:$J$12756,9,(FALSE))</f>
        <v>-23.772907855952838</v>
      </c>
    </row>
    <row r="34" spans="25:150">
      <c r="Y34" s="22"/>
      <c r="Z34" s="22"/>
      <c r="AB34" s="62"/>
      <c r="AC34" s="62"/>
      <c r="AD34" s="84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J34" s="135" t="str">
        <f t="shared" si="0"/>
        <v>NSW-43435</v>
      </c>
      <c r="BK34" s="139">
        <v>43435</v>
      </c>
      <c r="BL34" s="113">
        <f>VLOOKUP($BJ34,Database!$A$1:$J$12756,10,(FALSE))</f>
        <v>118.62249083799358</v>
      </c>
      <c r="BM34" s="113">
        <f>VLOOKUP($BJ34,Database!$A$1:$J$12756,4,(FALSE))</f>
        <v>29.814324842296379</v>
      </c>
      <c r="BN34" s="113">
        <f>VLOOKUP($BJ34,Database!$A$1:$J$12756,5,(FALSE))</f>
        <v>22.457926304109996</v>
      </c>
      <c r="BO34" s="113">
        <f>VLOOKUP($BJ34,Database!$A$1:$J$12756,6,(FALSE))</f>
        <v>-7.8211683646154189</v>
      </c>
      <c r="BP34" s="113">
        <f>VLOOKUP($BJ34,Database!$A$1:$J$12756,7,(FALSE))</f>
        <v>-2.6661152897849618</v>
      </c>
      <c r="BQ34" s="113">
        <f>VLOOKUP($BJ34,Database!$A$1:$J$12756,8,(FALSE))</f>
        <v>12.689224943940536</v>
      </c>
      <c r="BR34" s="113">
        <f>VLOOKUP($BJ34,Database!$A$1:$J$12756,9,(FALSE))</f>
        <v>-34.305289375470402</v>
      </c>
      <c r="BT34" s="113" t="str">
        <f t="shared" si="1"/>
        <v>QLD-43435</v>
      </c>
      <c r="BU34" s="139">
        <v>43435</v>
      </c>
      <c r="BV34" s="113">
        <f>VLOOKUP($BT34,Database!$A$1:$J$12756,10,(FALSE))</f>
        <v>117.56695425431552</v>
      </c>
      <c r="BW34" s="113">
        <f>VLOOKUP($BT34,Database!$A$1:$J$12756,4,(FALSE))</f>
        <v>26.024691358024693</v>
      </c>
      <c r="BX34" s="113">
        <f>VLOOKUP($BT34,Database!$A$1:$J$12756,5,(FALSE))</f>
        <v>11.641975308641976</v>
      </c>
      <c r="BY34" s="113">
        <f>VLOOKUP($BT34,Database!$A$1:$J$12756,6,(FALSE))</f>
        <v>-4.0617283950617278</v>
      </c>
      <c r="BZ34" s="113">
        <f>VLOOKUP($BT34,Database!$A$1:$J$12756,7,(FALSE))</f>
        <v>7.7085128794407733</v>
      </c>
      <c r="CA34" s="113">
        <f>VLOOKUP($BT34,Database!$A$1:$J$12756,8,(FALSE))</f>
        <v>9.7222222222222232</v>
      </c>
      <c r="CB34" s="113">
        <f>VLOOKUP($BT34,Database!$A$1:$J$12756,9,(FALSE))</f>
        <v>-29.64506172839506</v>
      </c>
      <c r="CD34" s="113" t="str">
        <f t="shared" si="2"/>
        <v>VIC-43435</v>
      </c>
      <c r="CE34" s="139">
        <v>43435</v>
      </c>
      <c r="CF34" s="113">
        <f>VLOOKUP($CD34,Database!$A$1:$J$12756,10,(FALSE))</f>
        <v>122.61931535771254</v>
      </c>
      <c r="CG34" s="113">
        <f>VLOOKUP($CD34,Database!$A$1:$J$12756,4,(FALSE))</f>
        <v>31.693059836326924</v>
      </c>
      <c r="CH34" s="113">
        <f>VLOOKUP($CD34,Database!$A$1:$J$12756,5,(FALSE))</f>
        <v>20.448506748857476</v>
      </c>
      <c r="CI34" s="113">
        <f>VLOOKUP($CD34,Database!$A$1:$J$12756,6,(FALSE))</f>
        <v>-5.5611648421723894</v>
      </c>
      <c r="CJ34" s="113">
        <f>VLOOKUP($CD34,Database!$A$1:$J$12756,7,(FALSE))</f>
        <v>2.7920212623157665</v>
      </c>
      <c r="CK34" s="113">
        <f>VLOOKUP($CD34,Database!$A$1:$J$12756,8,(FALSE))</f>
        <v>12.620894887873312</v>
      </c>
      <c r="CL34" s="113">
        <f>VLOOKUP($CD34,Database!$A$1:$J$12756,9,(FALSE))</f>
        <v>-19.991497502391329</v>
      </c>
      <c r="CN34" s="113" t="str">
        <f t="shared" si="3"/>
        <v>ACT-43435</v>
      </c>
      <c r="CO34" s="139">
        <v>43435</v>
      </c>
      <c r="CP34" s="113">
        <f>VLOOKUP($CN34,Database!$A$1:$J$12756,10,(FALSE))</f>
        <v>129.63390107783491</v>
      </c>
      <c r="CQ34" s="113">
        <f>VLOOKUP($CN34,Database!$A$1:$J$12756,4,(FALSE))</f>
        <v>44.996347699050396</v>
      </c>
      <c r="CR34" s="113">
        <f>VLOOKUP($CN34,Database!$A$1:$J$12756,5,(FALSE))</f>
        <v>38.349159970781585</v>
      </c>
      <c r="CS34" s="113">
        <f>VLOOKUP($CN34,Database!$A$1:$J$12756,6,(FALSE))</f>
        <v>-2.0452885317750185</v>
      </c>
      <c r="CT34" s="113">
        <f>VLOOKUP($CN34,Database!$A$1:$J$12756,7,(FALSE))</f>
        <v>-3.2140248356464571</v>
      </c>
      <c r="CU34" s="113">
        <f>VLOOKUP($CN34,Database!$A$1:$J$12756,8,(FALSE))</f>
        <v>15.522279035792547</v>
      </c>
      <c r="CV34" s="113">
        <f>VLOOKUP($CN34,Database!$A$1:$J$12756,9,(FALSE))</f>
        <v>-35.062089116143177</v>
      </c>
      <c r="CX34" s="113" t="str">
        <f t="shared" si="4"/>
        <v>WA-43435</v>
      </c>
      <c r="CY34" s="139">
        <v>43435</v>
      </c>
      <c r="CZ34" s="113">
        <f>VLOOKUP($CX34,Database!$A$1:$J$12756,10,(FALSE))</f>
        <v>128.56678058393692</v>
      </c>
      <c r="DA34" s="113">
        <f>VLOOKUP($CX34,Database!$A$1:$J$12756,4,(FALSE))</f>
        <v>36.244191635955787</v>
      </c>
      <c r="DB34" s="113">
        <f>VLOOKUP($CX34,Database!$A$1:$J$12756,5,(FALSE))</f>
        <v>13.795866047107832</v>
      </c>
      <c r="DC34" s="113">
        <f>VLOOKUP($CX34,Database!$A$1:$J$12756,6,(FALSE))</f>
        <v>1.2497997115846817</v>
      </c>
      <c r="DD34" s="113">
        <f>VLOOKUP($CX34,Database!$A$1:$J$12756,7,(FALSE))</f>
        <v>35.299606474907705</v>
      </c>
      <c r="DE34" s="113">
        <f>VLOOKUP($CX34,Database!$A$1:$J$12756,8,(FALSE))</f>
        <v>6.4893446563050796</v>
      </c>
      <c r="DF34" s="113">
        <f>VLOOKUP($CX34,Database!$A$1:$J$12756,9,(FALSE))</f>
        <v>-21.442877743951293</v>
      </c>
      <c r="DH34" s="113" t="str">
        <f t="shared" si="5"/>
        <v>SA-43435</v>
      </c>
      <c r="DI34" s="139">
        <v>43435</v>
      </c>
      <c r="DJ34" s="113">
        <f>VLOOKUP($DH34,Database!$A$1:$J$12756,10,(FALSE))</f>
        <v>144.22634204769179</v>
      </c>
      <c r="DK34" s="113">
        <f>VLOOKUP($DH34,Database!$A$1:$J$12756,4,(FALSE))</f>
        <v>41.269841269841272</v>
      </c>
      <c r="DL34" s="113">
        <f>VLOOKUP($DH34,Database!$A$1:$J$12756,5,(FALSE))</f>
        <v>35.204081632653065</v>
      </c>
      <c r="DM34" s="113">
        <f>VLOOKUP($DH34,Database!$A$1:$J$12756,6,(FALSE))</f>
        <v>9.1836734693877577</v>
      </c>
      <c r="DN34" s="113">
        <f>VLOOKUP($DH34,Database!$A$1:$J$12756,7,(FALSE))</f>
        <v>32.426303854875279</v>
      </c>
      <c r="DO34" s="113">
        <f>VLOOKUP($DH34,Database!$A$1:$J$12756,8,(FALSE))</f>
        <v>9.1836734693877542</v>
      </c>
      <c r="DP34" s="113">
        <f>VLOOKUP($DH34,Database!$A$1:$J$12756,9,(FALSE))</f>
        <v>-17.460317460317459</v>
      </c>
      <c r="DR34" s="113" t="str">
        <f t="shared" si="6"/>
        <v>TAS-43435</v>
      </c>
      <c r="DS34" s="139">
        <v>43435</v>
      </c>
      <c r="DT34" s="113" t="s">
        <v>128</v>
      </c>
      <c r="DU34" s="113" t="s">
        <v>128</v>
      </c>
      <c r="DV34" s="113" t="s">
        <v>128</v>
      </c>
      <c r="DW34" s="113" t="s">
        <v>128</v>
      </c>
      <c r="DX34" s="113" t="s">
        <v>128</v>
      </c>
      <c r="DY34" s="113" t="s">
        <v>128</v>
      </c>
      <c r="DZ34" s="113" t="s">
        <v>128</v>
      </c>
      <c r="EB34" s="113" t="str">
        <f t="shared" si="7"/>
        <v>NT-43435</v>
      </c>
      <c r="EC34" s="139">
        <v>43435</v>
      </c>
      <c r="ED34" s="113" t="s">
        <v>128</v>
      </c>
      <c r="EE34" s="113" t="s">
        <v>128</v>
      </c>
      <c r="EF34" s="113" t="s">
        <v>128</v>
      </c>
      <c r="EG34" s="113" t="s">
        <v>128</v>
      </c>
      <c r="EH34" s="113" t="s">
        <v>128</v>
      </c>
      <c r="EI34" s="113" t="s">
        <v>128</v>
      </c>
      <c r="EJ34" s="113" t="s">
        <v>128</v>
      </c>
      <c r="EL34" s="113" t="str">
        <f t="shared" si="8"/>
        <v>AUS-43435</v>
      </c>
      <c r="EM34" s="139">
        <v>43435</v>
      </c>
      <c r="EN34" s="113">
        <f>VLOOKUP($EL34,Database!$A$1:$J$12756,10,(FALSE))</f>
        <v>123.25725351266613</v>
      </c>
      <c r="EO34" s="113">
        <f>VLOOKUP($EL34,Database!$A$1:$J$12756,4,(FALSE))</f>
        <v>32.021723603183901</v>
      </c>
      <c r="EP34" s="113">
        <f>VLOOKUP($EL34,Database!$A$1:$J$12756,5,(FALSE))</f>
        <v>19.977772650432179</v>
      </c>
      <c r="EQ34" s="113">
        <f>VLOOKUP($EL34,Database!$A$1:$J$12756,6,(FALSE))</f>
        <v>-3.3887975261272492</v>
      </c>
      <c r="ER34" s="113">
        <f>VLOOKUP($EL34,Database!$A$1:$J$12756,7,(FALSE))</f>
        <v>7.9114238926359226</v>
      </c>
      <c r="ES34" s="113">
        <f>VLOOKUP($EL34,Database!$A$1:$J$12756,8,(FALSE))</f>
        <v>11.110181652049135</v>
      </c>
      <c r="ET34" s="113">
        <f>VLOOKUP($EL34,Database!$A$1:$J$12756,9,(FALSE))</f>
        <v>-27.364735363088084</v>
      </c>
    </row>
    <row r="35" spans="25:150">
      <c r="Y35" s="22"/>
      <c r="Z35" s="22"/>
      <c r="AB35" s="62"/>
      <c r="AC35" s="62"/>
      <c r="AD35" s="84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J35" s="135" t="str">
        <f t="shared" ref="BJ35:BJ42" si="9">$AT$7&amp;"-"&amp;BK35</f>
        <v>NSW-43525</v>
      </c>
      <c r="BK35" s="139">
        <v>43525</v>
      </c>
      <c r="BL35" s="113">
        <f>VLOOKUP($BJ35,Database!$A$1:$J$12756,10,(FALSE))</f>
        <v>108.56326282489407</v>
      </c>
      <c r="BM35" s="113">
        <f>VLOOKUP($BJ35,Database!$A$1:$J$12756,4,(FALSE))</f>
        <v>24.983409112099558</v>
      </c>
      <c r="BN35" s="113">
        <f>VLOOKUP($BJ35,Database!$A$1:$J$12756,5,(FALSE))</f>
        <v>10.596229892118094</v>
      </c>
      <c r="BO35" s="113">
        <f>VLOOKUP($BJ35,Database!$A$1:$J$12756,6,(FALSE))</f>
        <v>-23.566190786983967</v>
      </c>
      <c r="BP35" s="113">
        <f>VLOOKUP($BJ35,Database!$A$1:$J$12756,7,(FALSE))</f>
        <v>-16.531127625489496</v>
      </c>
      <c r="BQ35" s="113">
        <f>VLOOKUP($BJ35,Database!$A$1:$J$12756,8,(FALSE))</f>
        <v>-5.7599175117507357</v>
      </c>
      <c r="BR35" s="113">
        <f>VLOOKUP($BJ35,Database!$A$1:$J$12756,9,(FALSE))</f>
        <v>-17.274267944210738</v>
      </c>
      <c r="BT35" s="113" t="str">
        <f t="shared" si="1"/>
        <v>QLD-43525</v>
      </c>
      <c r="BU35" s="139">
        <v>43525</v>
      </c>
      <c r="BV35" s="113">
        <f>VLOOKUP($BT35,Database!$A$1:$J$12756,10,(FALSE))</f>
        <v>113.31899106228578</v>
      </c>
      <c r="BW35" s="113">
        <f>VLOOKUP($BT35,Database!$A$1:$J$12756,4,(FALSE))</f>
        <v>28.941740317967486</v>
      </c>
      <c r="BX35" s="113">
        <f>VLOOKUP($BT35,Database!$A$1:$J$12756,5,(FALSE))</f>
        <v>13.793192300754981</v>
      </c>
      <c r="BY35" s="113">
        <f>VLOOKUP($BT35,Database!$A$1:$J$12756,6,(FALSE))</f>
        <v>-21.229611688010511</v>
      </c>
      <c r="BZ35" s="113">
        <f>VLOOKUP($BT35,Database!$A$1:$J$12756,7,(FALSE))</f>
        <v>-2.6551436901291114</v>
      </c>
      <c r="CA35" s="113">
        <f>VLOOKUP($BT35,Database!$A$1:$J$12756,8,(FALSE))</f>
        <v>-2.8807750779458372</v>
      </c>
      <c r="CB35" s="113">
        <f>VLOOKUP($BT35,Database!$A$1:$J$12756,9,(FALSE))</f>
        <v>-14.749156123579581</v>
      </c>
      <c r="CD35" s="113" t="str">
        <f t="shared" si="2"/>
        <v>VIC-43525</v>
      </c>
      <c r="CE35" s="139">
        <v>43525</v>
      </c>
      <c r="CF35" s="113">
        <f>VLOOKUP($CD35,Database!$A$1:$J$12756,10,(FALSE))</f>
        <v>113.87098044619506</v>
      </c>
      <c r="CG35" s="113">
        <f>VLOOKUP($CD35,Database!$A$1:$J$12756,4,(FALSE))</f>
        <v>29.857653035561594</v>
      </c>
      <c r="CH35" s="113">
        <f>VLOOKUP($CD35,Database!$A$1:$J$12756,5,(FALSE))</f>
        <v>19.711030632261959</v>
      </c>
      <c r="CI35" s="113">
        <f>VLOOKUP($CD35,Database!$A$1:$J$12756,6,(FALSE))</f>
        <v>-20.094562647754138</v>
      </c>
      <c r="CJ35" s="113">
        <f>VLOOKUP($CD35,Database!$A$1:$J$12756,7,(FALSE))</f>
        <v>-12.286989795918368</v>
      </c>
      <c r="CK35" s="113">
        <f>VLOOKUP($CD35,Database!$A$1:$J$12756,8,(FALSE))</f>
        <v>-3.5649615210502481</v>
      </c>
      <c r="CL35" s="113">
        <f>VLOOKUP($CD35,Database!$A$1:$J$12756,9,(FALSE))</f>
        <v>-16.781097530305324</v>
      </c>
      <c r="CN35" s="113" t="str">
        <f t="shared" si="3"/>
        <v>ACT-43525</v>
      </c>
      <c r="CO35" s="139">
        <v>43525</v>
      </c>
      <c r="CP35" s="113">
        <f>VLOOKUP($CN35,Database!$A$1:$J$12756,10,(FALSE))</f>
        <v>136.42725297814286</v>
      </c>
      <c r="CQ35" s="113">
        <f>VLOOKUP($CN35,Database!$A$1:$J$12756,4,(FALSE))</f>
        <v>44.953173777315293</v>
      </c>
      <c r="CR35" s="113">
        <f>VLOOKUP($CN35,Database!$A$1:$J$12756,5,(FALSE))</f>
        <v>59.001040582726326</v>
      </c>
      <c r="CS35" s="113">
        <f>VLOOKUP($CN35,Database!$A$1:$J$12756,6,(FALSE))</f>
        <v>-9.8855359001040597</v>
      </c>
      <c r="CT35" s="113">
        <f>VLOOKUP($CN35,Database!$A$1:$J$12756,7,(FALSE))</f>
        <v>8.8449531737773164</v>
      </c>
      <c r="CU35" s="113">
        <f>VLOOKUP($CN35,Database!$A$1:$J$12756,8,(FALSE))</f>
        <v>3.3818938605619144</v>
      </c>
      <c r="CV35" s="113">
        <f>VLOOKUP($CN35,Database!$A$1:$J$12756,9,(FALSE))</f>
        <v>-15.920915712799166</v>
      </c>
      <c r="CX35" s="113" t="str">
        <f t="shared" si="4"/>
        <v>WA-43525</v>
      </c>
      <c r="CY35" s="139">
        <v>43525</v>
      </c>
      <c r="CZ35" s="113">
        <f>VLOOKUP($CX35,Database!$A$1:$J$12756,10,(FALSE))</f>
        <v>124.88737997073042</v>
      </c>
      <c r="DA35" s="113">
        <f>VLOOKUP($CX35,Database!$A$1:$J$12756,4,(FALSE))</f>
        <v>41.313192520775623</v>
      </c>
      <c r="DB35" s="113">
        <f>VLOOKUP($CX35,Database!$A$1:$J$12756,5,(FALSE))</f>
        <v>15.672610803324099</v>
      </c>
      <c r="DC35" s="113">
        <f>VLOOKUP($CX35,Database!$A$1:$J$12756,6,(FALSE))</f>
        <v>-13.157894736842104</v>
      </c>
      <c r="DD35" s="113">
        <f>VLOOKUP($CX35,Database!$A$1:$J$12756,7,(FALSE))</f>
        <v>23.711111111111116</v>
      </c>
      <c r="DE35" s="113">
        <f>VLOOKUP($CX35,Database!$A$1:$J$12756,8,(FALSE))</f>
        <v>-6.5140235457063707</v>
      </c>
      <c r="DF35" s="113">
        <f>VLOOKUP($CX35,Database!$A$1:$J$12756,9,(FALSE))</f>
        <v>-11.64733379501385</v>
      </c>
      <c r="DH35" s="113" t="str">
        <f t="shared" si="5"/>
        <v>SA-43525</v>
      </c>
      <c r="DI35" s="139">
        <v>43525</v>
      </c>
      <c r="DJ35" s="113">
        <f>VLOOKUP($DH35,Database!$A$1:$J$12756,10,(FALSE))</f>
        <v>136.86391645192651</v>
      </c>
      <c r="DK35" s="113">
        <f>VLOOKUP($DH35,Database!$A$1:$J$12756,4,(FALSE))</f>
        <v>42.848641142630434</v>
      </c>
      <c r="DL35" s="113">
        <f>VLOOKUP($DH35,Database!$A$1:$J$12756,5,(FALSE))</f>
        <v>22.217813925808372</v>
      </c>
      <c r="DM35" s="113">
        <f>VLOOKUP($DH35,Database!$A$1:$J$12756,6,(FALSE))</f>
        <v>-3.1739734179726233</v>
      </c>
      <c r="DN35" s="113">
        <f>VLOOKUP($DH35,Database!$A$1:$J$12756,7,(FALSE))</f>
        <v>23.269192620511802</v>
      </c>
      <c r="DO35" s="113">
        <f>VLOOKUP($DH35,Database!$A$1:$J$12756,8,(FALSE))</f>
        <v>2.4102360642729619</v>
      </c>
      <c r="DP35" s="113">
        <f>VLOOKUP($DH35,Database!$A$1:$J$12756,9,(FALSE))</f>
        <v>-16.246776433247369</v>
      </c>
      <c r="DR35" s="113" t="str">
        <f t="shared" si="6"/>
        <v>TAS-43525</v>
      </c>
      <c r="DS35" s="139">
        <v>43525</v>
      </c>
      <c r="DT35" s="113" t="s">
        <v>128</v>
      </c>
      <c r="DU35" s="113" t="s">
        <v>128</v>
      </c>
      <c r="DV35" s="113" t="s">
        <v>128</v>
      </c>
      <c r="DW35" s="113" t="s">
        <v>128</v>
      </c>
      <c r="DX35" s="113" t="s">
        <v>128</v>
      </c>
      <c r="DY35" s="113" t="s">
        <v>128</v>
      </c>
      <c r="DZ35" s="113" t="s">
        <v>128</v>
      </c>
      <c r="EB35" s="113" t="str">
        <f t="shared" si="7"/>
        <v>NT-43525</v>
      </c>
      <c r="EC35" s="139">
        <v>43525</v>
      </c>
      <c r="ED35" s="113" t="s">
        <v>128</v>
      </c>
      <c r="EE35" s="113" t="s">
        <v>128</v>
      </c>
      <c r="EF35" s="113" t="s">
        <v>128</v>
      </c>
      <c r="EG35" s="113" t="s">
        <v>128</v>
      </c>
      <c r="EH35" s="113" t="s">
        <v>128</v>
      </c>
      <c r="EI35" s="113" t="s">
        <v>128</v>
      </c>
      <c r="EJ35" s="113" t="s">
        <v>128</v>
      </c>
      <c r="EL35" s="113" t="str">
        <f t="shared" si="8"/>
        <v>AUS-43525</v>
      </c>
      <c r="EM35" s="139">
        <v>43525</v>
      </c>
      <c r="EN35" s="113">
        <f>VLOOKUP($EL35,Database!$A$1:$J$12756,10,(FALSE))</f>
        <v>115.23473724136861</v>
      </c>
      <c r="EO35" s="113">
        <f>VLOOKUP($EL35,Database!$A$1:$J$12756,4,(FALSE))</f>
        <v>30.884769905040176</v>
      </c>
      <c r="EP35" s="113">
        <f>VLOOKUP($EL35,Database!$A$1:$J$12756,5,(FALSE))</f>
        <v>15.549171954894083</v>
      </c>
      <c r="EQ35" s="113">
        <f>VLOOKUP($EL35,Database!$A$1:$J$12756,6,(FALSE))</f>
        <v>-19.230006505661066</v>
      </c>
      <c r="ER35" s="113">
        <f>VLOOKUP($EL35,Database!$A$1:$J$12756,7,(FALSE))</f>
        <v>-5.0149098755148325</v>
      </c>
      <c r="ES35" s="113">
        <f>VLOOKUP($EL35,Database!$A$1:$J$12756,8,(FALSE))</f>
        <v>-3.8605249041271001</v>
      </c>
      <c r="ET35" s="113">
        <f>VLOOKUP($EL35,Database!$A$1:$J$12756,9,(FALSE))</f>
        <v>-16.19567202337473</v>
      </c>
    </row>
    <row r="36" spans="25:150">
      <c r="Y36" s="22"/>
      <c r="Z36" s="22"/>
      <c r="AB36" s="62"/>
      <c r="AC36" s="62"/>
      <c r="AD36" s="84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J36" s="135" t="str">
        <f t="shared" si="9"/>
        <v>NSW-43617</v>
      </c>
      <c r="BK36" s="139">
        <v>43617</v>
      </c>
      <c r="BL36" s="113">
        <f>VLOOKUP($BJ36,Database!$A$1:$J$12756,10,(FALSE))</f>
        <v>125.88993012423087</v>
      </c>
      <c r="BM36" s="113">
        <f>VLOOKUP($BJ36,Database!$A$1:$J$12756,4,(FALSE))</f>
        <v>39.100936524453701</v>
      </c>
      <c r="BN36" s="113">
        <f>VLOOKUP($BJ36,Database!$A$1:$J$12756,5,(FALSE))</f>
        <v>17.606659729448491</v>
      </c>
      <c r="BO36" s="113">
        <f>VLOOKUP($BJ36,Database!$A$1:$J$12756,6,(FALSE))</f>
        <v>0.79084287200832681</v>
      </c>
      <c r="BP36" s="113">
        <f>VLOOKUP($BJ36,Database!$A$1:$J$12756,7,(FALSE))</f>
        <v>5.3792798110979927</v>
      </c>
      <c r="BQ36" s="113">
        <f>VLOOKUP($BJ36,Database!$A$1:$J$12756,8,(FALSE))</f>
        <v>-21.635796045785639</v>
      </c>
      <c r="BR36" s="113">
        <f>VLOOKUP($BJ36,Database!$A$1:$J$12756,9,(FALSE))</f>
        <v>12.237252861602498</v>
      </c>
      <c r="BT36" s="113" t="str">
        <f t="shared" si="1"/>
        <v>QLD-43617</v>
      </c>
      <c r="BU36" s="139">
        <v>43617</v>
      </c>
      <c r="BV36" s="113">
        <f>VLOOKUP($BT36,Database!$A$1:$J$12756,10,(FALSE))</f>
        <v>124.00984491626724</v>
      </c>
      <c r="BW36" s="113">
        <f>VLOOKUP($BT36,Database!$A$1:$J$12756,4,(FALSE))</f>
        <v>32.09472849782005</v>
      </c>
      <c r="BX36" s="113">
        <f>VLOOKUP($BT36,Database!$A$1:$J$12756,5,(FALSE))</f>
        <v>11.09789932619897</v>
      </c>
      <c r="BY36" s="113">
        <f>VLOOKUP($BT36,Database!$A$1:$J$12756,6,(FALSE))</f>
        <v>8.0724005813185364</v>
      </c>
      <c r="BZ36" s="113">
        <f>VLOOKUP($BT36,Database!$A$1:$J$12756,7,(FALSE))</f>
        <v>9.9006219578150336</v>
      </c>
      <c r="CA36" s="113">
        <f>VLOOKUP($BT36,Database!$A$1:$J$12756,8,(FALSE))</f>
        <v>-18.456863522261855</v>
      </c>
      <c r="CB36" s="113">
        <f>VLOOKUP($BT36,Database!$A$1:$J$12756,9,(FALSE))</f>
        <v>9.0071343638525558</v>
      </c>
      <c r="CD36" s="113" t="str">
        <f t="shared" si="2"/>
        <v>VIC-43617</v>
      </c>
      <c r="CE36" s="139">
        <v>43617</v>
      </c>
      <c r="CF36" s="113">
        <f>VLOOKUP($CD36,Database!$A$1:$J$12756,10,(FALSE))</f>
        <v>126.84689585848757</v>
      </c>
      <c r="CG36" s="113">
        <f>VLOOKUP($CD36,Database!$A$1:$J$12756,4,(FALSE))</f>
        <v>36.218404941888586</v>
      </c>
      <c r="CH36" s="113">
        <f>VLOOKUP($CD36,Database!$A$1:$J$12756,5,(FALSE))</f>
        <v>20.165558795483758</v>
      </c>
      <c r="CI36" s="113">
        <f>VLOOKUP($CD36,Database!$A$1:$J$12756,6,(FALSE))</f>
        <v>0</v>
      </c>
      <c r="CJ36" s="113">
        <f>VLOOKUP($CD36,Database!$A$1:$J$12756,7,(FALSE))</f>
        <v>7.0756346650820188</v>
      </c>
      <c r="CK36" s="113">
        <f>VLOOKUP($CD36,Database!$A$1:$J$12756,8,(FALSE))</f>
        <v>-17.56056439242133</v>
      </c>
      <c r="CL36" s="113">
        <f>VLOOKUP($CD36,Database!$A$1:$J$12756,9,(FALSE))</f>
        <v>8.6455411063970917</v>
      </c>
      <c r="CN36" s="113" t="str">
        <f t="shared" si="3"/>
        <v>ACT-43617</v>
      </c>
      <c r="CO36" s="139">
        <v>43617</v>
      </c>
      <c r="CP36" s="113">
        <f>VLOOKUP($CN36,Database!$A$1:$J$12756,10,(FALSE))</f>
        <v>122.64567181672444</v>
      </c>
      <c r="CQ36" s="113">
        <f>VLOOKUP($CN36,Database!$A$1:$J$12756,4,(FALSE))</f>
        <v>25.96952908587258</v>
      </c>
      <c r="CR36" s="113">
        <f>VLOOKUP($CN36,Database!$A$1:$J$12756,5,(FALSE))</f>
        <v>26.592797783933513</v>
      </c>
      <c r="CS36" s="113">
        <f>VLOOKUP($CN36,Database!$A$1:$J$12756,6,(FALSE))</f>
        <v>-1.5927977839335163</v>
      </c>
      <c r="CT36" s="113">
        <f>VLOOKUP($CN36,Database!$A$1:$J$12756,7,(FALSE))</f>
        <v>4.7783933518005552</v>
      </c>
      <c r="CU36" s="113">
        <f>VLOOKUP($CN36,Database!$A$1:$J$12756,8,(FALSE))</f>
        <v>-11.218836565096954</v>
      </c>
      <c r="CV36" s="113">
        <f>VLOOKUP($CN36,Database!$A$1:$J$12756,9,(FALSE))</f>
        <v>10.180055401662049</v>
      </c>
      <c r="CX36" s="113" t="str">
        <f t="shared" si="4"/>
        <v>WA-43617</v>
      </c>
      <c r="CY36" s="139">
        <v>43617</v>
      </c>
      <c r="CZ36" s="113">
        <f>VLOOKUP($CX36,Database!$A$1:$J$12756,10,(FALSE))</f>
        <v>134.3673886668729</v>
      </c>
      <c r="DA36" s="113">
        <f>VLOOKUP($CX36,Database!$A$1:$J$12756,4,(FALSE))</f>
        <v>42.94459749005204</v>
      </c>
      <c r="DB36" s="113">
        <f>VLOOKUP($CX36,Database!$A$1:$J$12756,5,(FALSE))</f>
        <v>14.692378328741965</v>
      </c>
      <c r="DC36" s="113">
        <f>VLOOKUP($CX36,Database!$A$1:$J$12756,6,(FALSE))</f>
        <v>9.5500459136822791</v>
      </c>
      <c r="DD36" s="113">
        <f>VLOOKUP($CX36,Database!$A$1:$J$12756,7,(FALSE))</f>
        <v>37.312519130700949</v>
      </c>
      <c r="DE36" s="113">
        <f>VLOOKUP($CX36,Database!$A$1:$J$12756,8,(FALSE))</f>
        <v>-23.176206509539838</v>
      </c>
      <c r="DF36" s="113">
        <f>VLOOKUP($CX36,Database!$A$1:$J$12756,9,(FALSE))</f>
        <v>11.029486787062543</v>
      </c>
      <c r="DH36" s="113" t="str">
        <f t="shared" si="5"/>
        <v>SA-43617</v>
      </c>
      <c r="DI36" s="139">
        <v>43617</v>
      </c>
      <c r="DJ36" s="113">
        <f>VLOOKUP($DH36,Database!$A$1:$J$12756,10,(FALSE))</f>
        <v>144.37988004235507</v>
      </c>
      <c r="DK36" s="113">
        <f>VLOOKUP($DH36,Database!$A$1:$J$12756,4,(FALSE))</f>
        <v>58.45145557079713</v>
      </c>
      <c r="DL36" s="113">
        <f>VLOOKUP($DH36,Database!$A$1:$J$12756,5,(FALSE))</f>
        <v>28.044505410760561</v>
      </c>
      <c r="DM36" s="113">
        <f>VLOOKUP($DH36,Database!$A$1:$J$12756,6,(FALSE))</f>
        <v>12.17802164304222</v>
      </c>
      <c r="DN36" s="113">
        <f>VLOOKUP($DH36,Database!$A$1:$J$12756,7,(FALSE))</f>
        <v>24.386526444139616</v>
      </c>
      <c r="DO36" s="113">
        <f>VLOOKUP($DH36,Database!$A$1:$J$12756,8,(FALSE))</f>
        <v>-20.5761316872428</v>
      </c>
      <c r="DP36" s="113">
        <f>VLOOKUP($DH36,Database!$A$1:$J$12756,9,(FALSE))</f>
        <v>0.65538789818625209</v>
      </c>
      <c r="DR36" s="113" t="str">
        <f t="shared" si="6"/>
        <v>TAS-43617</v>
      </c>
      <c r="DS36" s="139">
        <v>43617</v>
      </c>
      <c r="DT36" s="113" t="s">
        <v>128</v>
      </c>
      <c r="DU36" s="113" t="s">
        <v>128</v>
      </c>
      <c r="DV36" s="113" t="s">
        <v>128</v>
      </c>
      <c r="DW36" s="113" t="s">
        <v>128</v>
      </c>
      <c r="DX36" s="113" t="s">
        <v>128</v>
      </c>
      <c r="DY36" s="113" t="s">
        <v>128</v>
      </c>
      <c r="DZ36" s="113" t="s">
        <v>128</v>
      </c>
      <c r="EB36" s="113" t="str">
        <f t="shared" si="7"/>
        <v>NT-43617</v>
      </c>
      <c r="EC36" s="139">
        <v>43617</v>
      </c>
      <c r="ED36" s="113" t="s">
        <v>128</v>
      </c>
      <c r="EE36" s="113" t="s">
        <v>128</v>
      </c>
      <c r="EF36" s="113" t="s">
        <v>128</v>
      </c>
      <c r="EG36" s="113" t="s">
        <v>128</v>
      </c>
      <c r="EH36" s="113" t="s">
        <v>128</v>
      </c>
      <c r="EI36" s="113" t="s">
        <v>128</v>
      </c>
      <c r="EJ36" s="113" t="s">
        <v>128</v>
      </c>
      <c r="EL36" s="113" t="str">
        <f t="shared" si="8"/>
        <v>AUS-43617</v>
      </c>
      <c r="EM36" s="139">
        <v>43617</v>
      </c>
      <c r="EN36" s="113">
        <f>VLOOKUP($EL36,Database!$A$1:$J$12756,10,(FALSE))</f>
        <v>127.82909835113821</v>
      </c>
      <c r="EO36" s="113">
        <f>VLOOKUP($EL36,Database!$A$1:$J$12756,4,(FALSE))</f>
        <v>38.442200480614758</v>
      </c>
      <c r="EP36" s="113">
        <f>VLOOKUP($EL36,Database!$A$1:$J$12756,5,(FALSE))</f>
        <v>17.650736165901399</v>
      </c>
      <c r="EQ36" s="113">
        <f>VLOOKUP($EL36,Database!$A$1:$J$12756,6,(FALSE))</f>
        <v>3.562934152082442</v>
      </c>
      <c r="ER36" s="113">
        <f>VLOOKUP($EL36,Database!$A$1:$J$12756,7,(FALSE))</f>
        <v>10.520662037961728</v>
      </c>
      <c r="ES36" s="113">
        <f>VLOOKUP($EL36,Database!$A$1:$J$12756,8,(FALSE))</f>
        <v>-19.512014855738585</v>
      </c>
      <c r="ET36" s="113">
        <f>VLOOKUP($EL36,Database!$A$1:$J$12756,9,(FALSE))</f>
        <v>9.323638916861448</v>
      </c>
    </row>
    <row r="37" spans="25:150">
      <c r="Y37" s="22"/>
      <c r="Z37" s="22"/>
      <c r="BJ37" s="135" t="str">
        <f t="shared" si="9"/>
        <v>NSW-43709</v>
      </c>
      <c r="BK37" s="139">
        <v>43709</v>
      </c>
      <c r="BL37" s="113">
        <f>VLOOKUP($BJ37,Database!$A$1:$J$12756,10,(FALSE))</f>
        <v>116.49304286894895</v>
      </c>
      <c r="BM37" s="113">
        <f>VLOOKUP($BJ37,Database!$A$1:$J$12756,4,(FALSE))</f>
        <v>35.515393114156893</v>
      </c>
      <c r="BN37" s="113">
        <f>VLOOKUP($BJ37,Database!$A$1:$J$12756,5,(FALSE))</f>
        <v>13.261817313147603</v>
      </c>
      <c r="BO37" s="113">
        <f>VLOOKUP($BJ37,Database!$A$1:$J$12756,6,(FALSE))</f>
        <v>-20.603780345785182</v>
      </c>
      <c r="BP37" s="113">
        <f>VLOOKUP($BJ37,Database!$A$1:$J$12756,7,(FALSE))</f>
        <v>-6.4817976914145188</v>
      </c>
      <c r="BQ37" s="113">
        <f>VLOOKUP($BJ37,Database!$A$1:$J$12756,8,(FALSE))</f>
        <v>-14.109110454178984</v>
      </c>
      <c r="BR37" s="113">
        <f>VLOOKUP($BJ37,Database!$A$1:$J$12756,9,(FALSE))</f>
        <v>6.4379348442772226</v>
      </c>
      <c r="BT37" s="113" t="str">
        <f t="shared" si="1"/>
        <v>QLD-43709</v>
      </c>
      <c r="BU37" s="139">
        <v>43709</v>
      </c>
      <c r="BV37" s="113">
        <f>VLOOKUP($BT37,Database!$A$1:$J$12756,10,(FALSE))</f>
        <v>116.39079683160494</v>
      </c>
      <c r="BW37" s="113">
        <f>VLOOKUP($BT37,Database!$A$1:$J$12756,4,(FALSE))</f>
        <v>29.156549890160711</v>
      </c>
      <c r="BX37" s="113">
        <f>VLOOKUP($BT37,Database!$A$1:$J$12756,5,(FALSE))</f>
        <v>10.174586657417041</v>
      </c>
      <c r="BY37" s="113">
        <f>VLOOKUP($BT37,Database!$A$1:$J$12756,6,(FALSE))</f>
        <v>-14.264654873395767</v>
      </c>
      <c r="BZ37" s="113">
        <f>VLOOKUP($BT37,Database!$A$1:$J$12756,7,(FALSE))</f>
        <v>-4.5323158746675922</v>
      </c>
      <c r="CA37" s="113">
        <f>VLOOKUP($BT37,Database!$A$1:$J$12756,8,(FALSE))</f>
        <v>-15.514799398774425</v>
      </c>
      <c r="CB37" s="113">
        <f>VLOOKUP($BT37,Database!$A$1:$J$12756,9,(FALSE))</f>
        <v>2.3586541796739513</v>
      </c>
      <c r="CD37" s="113" t="str">
        <f t="shared" si="2"/>
        <v>VIC-43709</v>
      </c>
      <c r="CE37" s="139">
        <v>43709</v>
      </c>
      <c r="CF37" s="113">
        <f>VLOOKUP($CD37,Database!$A$1:$J$12756,10,(FALSE))</f>
        <v>124.15870476622871</v>
      </c>
      <c r="CG37" s="113">
        <f>VLOOKUP($CD37,Database!$A$1:$J$12756,4,(FALSE))</f>
        <v>35.559388019943988</v>
      </c>
      <c r="CH37" s="113">
        <f>VLOOKUP($CD37,Database!$A$1:$J$12756,5,(FALSE))</f>
        <v>22.935591831159073</v>
      </c>
      <c r="CI37" s="113">
        <f>VLOOKUP($CD37,Database!$A$1:$J$12756,6,(FALSE))</f>
        <v>-9.324841199371626</v>
      </c>
      <c r="CJ37" s="113">
        <f>VLOOKUP($CD37,Database!$A$1:$J$12756,7,(FALSE))</f>
        <v>3.2784645857523396</v>
      </c>
      <c r="CK37" s="113">
        <f>VLOOKUP($CD37,Database!$A$1:$J$12756,8,(FALSE))</f>
        <v>-9.1899460419370254</v>
      </c>
      <c r="CL37" s="113">
        <f>VLOOKUP($CD37,Database!$A$1:$J$12756,9,(FALSE))</f>
        <v>10.188853220408445</v>
      </c>
      <c r="CN37" s="113" t="str">
        <f t="shared" si="3"/>
        <v>ACT-43709</v>
      </c>
      <c r="CO37" s="139">
        <v>43709</v>
      </c>
      <c r="CP37" s="113">
        <f>VLOOKUP($CN37,Database!$A$1:$J$12756,10,(FALSE))</f>
        <v>143.52635766213353</v>
      </c>
      <c r="CQ37" s="113">
        <f>VLOOKUP($CN37,Database!$A$1:$J$12756,4,(FALSE))</f>
        <v>63.555555555555564</v>
      </c>
      <c r="CR37" s="113">
        <f>VLOOKUP($CN37,Database!$A$1:$J$12756,5,(FALSE))</f>
        <v>44.333333333333329</v>
      </c>
      <c r="CS37" s="113">
        <f>VLOOKUP($CN37,Database!$A$1:$J$12756,6,(FALSE))</f>
        <v>-7.1111111111111098</v>
      </c>
      <c r="CT37" s="113">
        <f>VLOOKUP($CN37,Database!$A$1:$J$12756,7,(FALSE))</f>
        <v>17.777777777777779</v>
      </c>
      <c r="CU37" s="113">
        <f>VLOOKUP($CN37,Database!$A$1:$J$12756,8,(FALSE))</f>
        <v>-7.9999999999999991</v>
      </c>
      <c r="CV37" s="113">
        <f>VLOOKUP($CN37,Database!$A$1:$J$12756,9,(FALSE))</f>
        <v>5.6666666666666652</v>
      </c>
      <c r="CX37" s="113" t="str">
        <f t="shared" si="4"/>
        <v>WA-43709</v>
      </c>
      <c r="CY37" s="139">
        <v>43709</v>
      </c>
      <c r="CZ37" s="113">
        <f>VLOOKUP($CX37,Database!$A$1:$J$12756,10,(FALSE))</f>
        <v>121.54260103002541</v>
      </c>
      <c r="DA37" s="113">
        <f>VLOOKUP($CX37,Database!$A$1:$J$12756,4,(FALSE))</f>
        <v>36.7188033604262</v>
      </c>
      <c r="DB37" s="113">
        <f>VLOOKUP($CX37,Database!$A$1:$J$12756,5,(FALSE))</f>
        <v>7.8136739293764084</v>
      </c>
      <c r="DC37" s="113">
        <f>VLOOKUP($CX37,Database!$A$1:$J$12756,6,(FALSE))</f>
        <v>-3.8726862919199516</v>
      </c>
      <c r="DD37" s="113">
        <f>VLOOKUP($CX37,Database!$A$1:$J$12756,7,(FALSE))</f>
        <v>11.8125</v>
      </c>
      <c r="DE37" s="113">
        <f>VLOOKUP($CX37,Database!$A$1:$J$12756,8,(FALSE))</f>
        <v>-18.075951096236597</v>
      </c>
      <c r="DF37" s="113">
        <f>VLOOKUP($CX37,Database!$A$1:$J$12756,9,(FALSE))</f>
        <v>5.3548254900621535</v>
      </c>
      <c r="DH37" s="113" t="str">
        <f t="shared" si="5"/>
        <v>SA-43709</v>
      </c>
      <c r="DI37" s="139">
        <v>43709</v>
      </c>
      <c r="DJ37" s="113">
        <f>VLOOKUP($DH37,Database!$A$1:$J$12756,10,(FALSE))</f>
        <v>100.81124139570049</v>
      </c>
      <c r="DK37" s="113">
        <f>VLOOKUP($DH37,Database!$A$1:$J$12756,4,(FALSE))</f>
        <v>14.665228899127536</v>
      </c>
      <c r="DL37" s="113">
        <f>VLOOKUP($DH37,Database!$A$1:$J$12756,5,(FALSE))</f>
        <v>3.6074894618174693</v>
      </c>
      <c r="DM37" s="113">
        <f>VLOOKUP($DH37,Database!$A$1:$J$12756,6,(FALSE))</f>
        <v>-23.576119988236446</v>
      </c>
      <c r="DN37" s="113">
        <f>VLOOKUP($DH37,Database!$A$1:$J$12756,7,(FALSE))</f>
        <v>-20.968532496814035</v>
      </c>
      <c r="DO37" s="113">
        <f>VLOOKUP($DH37,Database!$A$1:$J$12756,8,(FALSE))</f>
        <v>-18.262915400450936</v>
      </c>
      <c r="DP37" s="113">
        <f>VLOOKUP($DH37,Database!$A$1:$J$12756,9,(FALSE))</f>
        <v>-3.1761592000784238</v>
      </c>
      <c r="DR37" s="113" t="str">
        <f t="shared" si="6"/>
        <v>TAS-43709</v>
      </c>
      <c r="DS37" s="139">
        <v>43709</v>
      </c>
      <c r="DT37" s="113" t="s">
        <v>128</v>
      </c>
      <c r="DU37" s="113" t="s">
        <v>128</v>
      </c>
      <c r="DV37" s="113" t="s">
        <v>128</v>
      </c>
      <c r="DW37" s="113" t="s">
        <v>128</v>
      </c>
      <c r="DX37" s="113" t="s">
        <v>128</v>
      </c>
      <c r="DY37" s="113" t="s">
        <v>128</v>
      </c>
      <c r="DZ37" s="113" t="s">
        <v>128</v>
      </c>
      <c r="EB37" s="113" t="str">
        <f t="shared" si="7"/>
        <v>NT-43709</v>
      </c>
      <c r="EC37" s="139">
        <v>43709</v>
      </c>
      <c r="ED37" s="113" t="s">
        <v>128</v>
      </c>
      <c r="EE37" s="113" t="s">
        <v>128</v>
      </c>
      <c r="EF37" s="113" t="s">
        <v>128</v>
      </c>
      <c r="EG37" s="113" t="s">
        <v>128</v>
      </c>
      <c r="EH37" s="113" t="s">
        <v>128</v>
      </c>
      <c r="EI37" s="113" t="s">
        <v>128</v>
      </c>
      <c r="EJ37" s="113" t="s">
        <v>128</v>
      </c>
      <c r="EL37" s="113" t="str">
        <f t="shared" si="8"/>
        <v>AUS-43709</v>
      </c>
      <c r="EM37" s="139">
        <v>43709</v>
      </c>
      <c r="EN37" s="113">
        <f>VLOOKUP($EL37,Database!$A$1:$J$12756,10,(FALSE))</f>
        <v>118.42869964606723</v>
      </c>
      <c r="EO37" s="113">
        <f>VLOOKUP($EL37,Database!$A$1:$J$12756,4,(FALSE))</f>
        <v>33.472204687960279</v>
      </c>
      <c r="EP37" s="113">
        <f>VLOOKUP($EL37,Database!$A$1:$J$12756,5,(FALSE))</f>
        <v>13.894149167473246</v>
      </c>
      <c r="EQ37" s="113">
        <f>VLOOKUP($EL37,Database!$A$1:$J$12756,6,(FALSE))</f>
        <v>-14.164089130160331</v>
      </c>
      <c r="ER37" s="113">
        <f>VLOOKUP($EL37,Database!$A$1:$J$12756,7,(FALSE))</f>
        <v>-1.4740799366838131</v>
      </c>
      <c r="ES37" s="113">
        <f>VLOOKUP($EL37,Database!$A$1:$J$12756,8,(FALSE))</f>
        <v>-13.552231059490245</v>
      </c>
      <c r="ET37" s="113">
        <f>VLOOKUP($EL37,Database!$A$1:$J$12756,9,(FALSE))</f>
        <v>5.4770020620292037</v>
      </c>
    </row>
    <row r="38" spans="25:150">
      <c r="Y38" s="22"/>
      <c r="Z38" s="22"/>
      <c r="BJ38" s="135" t="str">
        <f t="shared" si="9"/>
        <v>NSW-43800</v>
      </c>
      <c r="BK38" s="139">
        <v>43800</v>
      </c>
      <c r="BL38" s="113">
        <f>VLOOKUP($BJ38,Database!$A$1:$J$12756,10,(FALSE))</f>
        <v>123.9122487712749</v>
      </c>
      <c r="BM38" s="113">
        <f>VLOOKUP($BJ38,Database!$A$1:$J$12756,4,(FALSE))</f>
        <v>39.6298828125</v>
      </c>
      <c r="BN38" s="113">
        <f>VLOOKUP($BJ38,Database!$A$1:$J$12756,5,(FALSE))</f>
        <v>19.2041015625</v>
      </c>
      <c r="BO38" s="113">
        <f>VLOOKUP($BJ38,Database!$A$1:$J$12756,6,(FALSE))</f>
        <v>-11.842773437500002</v>
      </c>
      <c r="BP38" s="113">
        <f>VLOOKUP($BJ38,Database!$A$1:$J$12756,7,(FALSE))</f>
        <v>1.6116193826711593</v>
      </c>
      <c r="BQ38" s="113">
        <f>VLOOKUP($BJ38,Database!$A$1:$J$12756,8,(FALSE))</f>
        <v>-11.66748046875</v>
      </c>
      <c r="BR38" s="113">
        <f>VLOOKUP($BJ38,Database!$A$1:$J$12756,9,(FALSE))</f>
        <v>8.5166015625</v>
      </c>
      <c r="BT38" s="113" t="str">
        <f t="shared" si="1"/>
        <v>QLD-43800</v>
      </c>
      <c r="BU38" s="139">
        <v>43800</v>
      </c>
      <c r="BV38" s="113">
        <f>VLOOKUP($BT38,Database!$A$1:$J$12756,10,(FALSE))</f>
        <v>118.52420685100299</v>
      </c>
      <c r="BW38" s="113">
        <f>VLOOKUP($BT38,Database!$A$1:$J$12756,4,(FALSE))</f>
        <v>32.131060906328443</v>
      </c>
      <c r="BX38" s="113">
        <f>VLOOKUP($BT38,Database!$A$1:$J$12756,5,(FALSE))</f>
        <v>10.632183908045977</v>
      </c>
      <c r="BY38" s="113">
        <f>VLOOKUP($BT38,Database!$A$1:$J$12756,6,(FALSE))</f>
        <v>-7.4514466904478782</v>
      </c>
      <c r="BZ38" s="113">
        <f>VLOOKUP($BT38,Database!$A$1:$J$12756,7,(FALSE))</f>
        <v>-1.6539142637575621</v>
      </c>
      <c r="CA38" s="113">
        <f>VLOOKUP($BT38,Database!$A$1:$J$12756,8,(FALSE))</f>
        <v>-9.420002642356982</v>
      </c>
      <c r="CB38" s="113">
        <f>VLOOKUP($BT38,Database!$A$1:$J$12756,9,(FALSE))</f>
        <v>6.0278768661646183</v>
      </c>
      <c r="CD38" s="113" t="str">
        <f t="shared" si="2"/>
        <v>VIC-43800</v>
      </c>
      <c r="CE38" s="139">
        <v>43800</v>
      </c>
      <c r="CF38" s="113">
        <f>VLOOKUP($CD38,Database!$A$1:$J$12756,10,(FALSE))</f>
        <v>123.8248751423347</v>
      </c>
      <c r="CG38" s="113">
        <f>VLOOKUP($CD38,Database!$A$1:$J$12756,4,(FALSE))</f>
        <v>36.13365412237863</v>
      </c>
      <c r="CH38" s="113">
        <f>VLOOKUP($CD38,Database!$A$1:$J$12756,5,(FALSE))</f>
        <v>15.758761850043093</v>
      </c>
      <c r="CI38" s="113">
        <f>VLOOKUP($CD38,Database!$A$1:$J$12756,6,(FALSE))</f>
        <v>-6.3343866704969845</v>
      </c>
      <c r="CJ38" s="113">
        <f>VLOOKUP($CD38,Database!$A$1:$J$12756,7,(FALSE))</f>
        <v>-0.21006894570525658</v>
      </c>
      <c r="CK38" s="113">
        <f>VLOOKUP($CD38,Database!$A$1:$J$12756,8,(FALSE))</f>
        <v>-9.46207986210859</v>
      </c>
      <c r="CL38" s="113">
        <f>VLOOKUP($CD38,Database!$A$1:$J$12756,9,(FALSE))</f>
        <v>7.3524130996840009</v>
      </c>
      <c r="CN38" s="113" t="str">
        <f t="shared" si="3"/>
        <v>ACT-43800</v>
      </c>
      <c r="CO38" s="139">
        <v>43800</v>
      </c>
      <c r="CP38" s="113">
        <f>VLOOKUP($CN38,Database!$A$1:$J$12756,10,(FALSE))</f>
        <v>126.60078350846601</v>
      </c>
      <c r="CQ38" s="113">
        <f>VLOOKUP($CN38,Database!$A$1:$J$12756,4,(FALSE))</f>
        <v>29.432132963988927</v>
      </c>
      <c r="CR38" s="113">
        <f>VLOOKUP($CN38,Database!$A$1:$J$12756,5,(FALSE))</f>
        <v>21.81440443213296</v>
      </c>
      <c r="CS38" s="113">
        <f>VLOOKUP($CN38,Database!$A$1:$J$12756,6,(FALSE))</f>
        <v>-3.5318559556786697</v>
      </c>
      <c r="CT38" s="113">
        <f>VLOOKUP($CN38,Database!$A$1:$J$12756,7,(FALSE))</f>
        <v>6.20891161431702</v>
      </c>
      <c r="CU38" s="113">
        <f>VLOOKUP($CN38,Database!$A$1:$J$12756,8,(FALSE))</f>
        <v>-1.1772853185595566</v>
      </c>
      <c r="CV38" s="113">
        <f>VLOOKUP($CN38,Database!$A$1:$J$12756,9,(FALSE))</f>
        <v>2.2160664819944595</v>
      </c>
      <c r="CX38" s="113" t="str">
        <f t="shared" si="4"/>
        <v>WA-43800</v>
      </c>
      <c r="CY38" s="139">
        <v>43800</v>
      </c>
      <c r="CZ38" s="113">
        <f>VLOOKUP($CX38,Database!$A$1:$J$12756,10,(FALSE))</f>
        <v>123.93550686496927</v>
      </c>
      <c r="DA38" s="113">
        <f>VLOOKUP($CX38,Database!$A$1:$J$12756,4,(FALSE))</f>
        <v>41.652892561983471</v>
      </c>
      <c r="DB38" s="113">
        <f>VLOOKUP($CX38,Database!$A$1:$J$12756,5,(FALSE))</f>
        <v>11.743801652892563</v>
      </c>
      <c r="DC38" s="113">
        <f>VLOOKUP($CX38,Database!$A$1:$J$12756,6,(FALSE))</f>
        <v>2.107438016528925</v>
      </c>
      <c r="DD38" s="113">
        <f>VLOOKUP($CX38,Database!$A$1:$J$12756,7,(FALSE))</f>
        <v>12.190082644628101</v>
      </c>
      <c r="DE38" s="113">
        <f>VLOOKUP($CX38,Database!$A$1:$J$12756,8,(FALSE))</f>
        <v>-8.2190082644628077</v>
      </c>
      <c r="DF38" s="113">
        <f>VLOOKUP($CX38,Database!$A$1:$J$12756,9,(FALSE))</f>
        <v>2.9008264462809916</v>
      </c>
      <c r="DH38" s="113" t="str">
        <f t="shared" si="5"/>
        <v>SA-43800</v>
      </c>
      <c r="DI38" s="139">
        <v>43800</v>
      </c>
      <c r="DJ38" s="113">
        <f>VLOOKUP($DH38,Database!$A$1:$J$12756,10,(FALSE))</f>
        <v>116.95127840823207</v>
      </c>
      <c r="DK38" s="113">
        <f>VLOOKUP($DH38,Database!$A$1:$J$12756,4,(FALSE))</f>
        <v>20.184544405997691</v>
      </c>
      <c r="DL38" s="113">
        <f>VLOOKUP($DH38,Database!$A$1:$J$12756,5,(FALSE))</f>
        <v>8.6505190311418687</v>
      </c>
      <c r="DM38" s="113">
        <f>VLOOKUP($DH38,Database!$A$1:$J$12756,6,(FALSE))</f>
        <v>-2.3068050749711633</v>
      </c>
      <c r="DN38" s="113">
        <f>VLOOKUP($DH38,Database!$A$1:$J$12756,7,(FALSE))</f>
        <v>3.5755478662053037</v>
      </c>
      <c r="DO38" s="113">
        <f>VLOOKUP($DH38,Database!$A$1:$J$12756,8,(FALSE))</f>
        <v>-8.6120722798923488</v>
      </c>
      <c r="DP38" s="113">
        <f>VLOOKUP($DH38,Database!$A$1:$J$12756,9,(FALSE))</f>
        <v>6.9204152249134951</v>
      </c>
      <c r="DR38" s="113" t="str">
        <f t="shared" si="6"/>
        <v>TAS-43800</v>
      </c>
      <c r="DS38" s="139">
        <v>43800</v>
      </c>
      <c r="DT38" s="113" t="s">
        <v>128</v>
      </c>
      <c r="DU38" s="113" t="s">
        <v>128</v>
      </c>
      <c r="DV38" s="113" t="s">
        <v>128</v>
      </c>
      <c r="DW38" s="113" t="s">
        <v>128</v>
      </c>
      <c r="DX38" s="113" t="s">
        <v>128</v>
      </c>
      <c r="DY38" s="113" t="s">
        <v>128</v>
      </c>
      <c r="DZ38" s="113" t="s">
        <v>128</v>
      </c>
      <c r="EB38" s="113" t="str">
        <f t="shared" si="7"/>
        <v>NT-43800</v>
      </c>
      <c r="EC38" s="139">
        <v>43800</v>
      </c>
      <c r="ED38" s="113" t="s">
        <v>128</v>
      </c>
      <c r="EE38" s="113" t="s">
        <v>128</v>
      </c>
      <c r="EF38" s="113" t="s">
        <v>128</v>
      </c>
      <c r="EG38" s="113" t="s">
        <v>128</v>
      </c>
      <c r="EH38" s="113" t="s">
        <v>128</v>
      </c>
      <c r="EI38" s="113" t="s">
        <v>128</v>
      </c>
      <c r="EJ38" s="113" t="s">
        <v>128</v>
      </c>
      <c r="EL38" s="113" t="str">
        <f t="shared" si="8"/>
        <v>AUS-43800</v>
      </c>
      <c r="EM38" s="139">
        <v>43800</v>
      </c>
      <c r="EN38" s="113">
        <f>VLOOKUP($EL38,Database!$A$1:$J$12756,10,(FALSE))</f>
        <v>122.77409308781941</v>
      </c>
      <c r="EO38" s="113">
        <f>VLOOKUP($EL38,Database!$A$1:$J$12756,4,(FALSE))</f>
        <v>36.171409884729179</v>
      </c>
      <c r="EP38" s="113">
        <f>VLOOKUP($EL38,Database!$A$1:$J$12756,5,(FALSE))</f>
        <v>15.400860374649447</v>
      </c>
      <c r="EQ38" s="113">
        <f>VLOOKUP($EL38,Database!$A$1:$J$12756,6,(FALSE))</f>
        <v>-6.7813686056843734</v>
      </c>
      <c r="ER38" s="113">
        <f>VLOOKUP($EL38,Database!$A$1:$J$12756,7,(FALSE))</f>
        <v>2.3361772853185583</v>
      </c>
      <c r="ES38" s="113">
        <f>VLOOKUP($EL38,Database!$A$1:$J$12756,8,(FALSE))</f>
        <v>-9.6811967289467518</v>
      </c>
      <c r="ET38" s="113">
        <f>VLOOKUP($EL38,Database!$A$1:$J$12756,9,(FALSE))</f>
        <v>6.0828509737296157</v>
      </c>
    </row>
    <row r="39" spans="25:150">
      <c r="Y39" s="22"/>
      <c r="Z39" s="22"/>
      <c r="BJ39" s="135" t="str">
        <f t="shared" si="9"/>
        <v>NSW-43891</v>
      </c>
      <c r="BK39" s="139">
        <v>43891</v>
      </c>
      <c r="BL39" s="113">
        <f>VLOOKUP($BJ39,Database!$A$1:$J$12756,10,(FALSE))</f>
        <v>65.181981939772697</v>
      </c>
      <c r="BM39" s="113">
        <f>VLOOKUP($BJ39,Database!$A$1:$J$12756,4,(FALSE))</f>
        <v>-15.805594342597185</v>
      </c>
      <c r="BN39" s="113">
        <f>VLOOKUP($BJ39,Database!$A$1:$J$12756,5,(FALSE))</f>
        <v>-11.44543038601865</v>
      </c>
      <c r="BO39" s="113">
        <f>VLOOKUP($BJ39,Database!$A$1:$J$12756,6,(FALSE))</f>
        <v>-86.330570695013748</v>
      </c>
      <c r="BP39" s="113">
        <f>VLOOKUP($BJ39,Database!$A$1:$J$12756,7,(FALSE))</f>
        <v>-79.498690609801727</v>
      </c>
      <c r="BQ39" s="113">
        <f>VLOOKUP($BJ39,Database!$A$1:$J$12756,8,(FALSE))</f>
        <v>-43.683843070131971</v>
      </c>
      <c r="BR39" s="113">
        <f>VLOOKUP($BJ39,Database!$A$1:$J$12756,9,(FALSE))</f>
        <v>-11.996081257601007</v>
      </c>
      <c r="BT39" s="113" t="str">
        <f t="shared" si="1"/>
        <v>QLD-43891</v>
      </c>
      <c r="BU39" s="139">
        <v>43891</v>
      </c>
      <c r="BV39" s="113">
        <f>VLOOKUP($BT39,Database!$A$1:$J$12756,10,(FALSE))</f>
        <v>58.159588787338762</v>
      </c>
      <c r="BW39" s="113">
        <f>VLOOKUP($BT39,Database!$A$1:$J$12756,4,(FALSE))</f>
        <v>-25.813051333829307</v>
      </c>
      <c r="BX39" s="113">
        <f>VLOOKUP($BT39,Database!$A$1:$J$12756,5,(FALSE))</f>
        <v>-20.663726219576997</v>
      </c>
      <c r="BY39" s="113">
        <f>VLOOKUP($BT39,Database!$A$1:$J$12756,6,(FALSE))</f>
        <v>-78.475395897544914</v>
      </c>
      <c r="BZ39" s="113">
        <f>VLOOKUP($BT39,Database!$A$1:$J$12756,7,(FALSE))</f>
        <v>-76.657987033691143</v>
      </c>
      <c r="CA39" s="113">
        <f>VLOOKUP($BT39,Database!$A$1:$J$12756,8,(FALSE))</f>
        <v>-40.830587735147198</v>
      </c>
      <c r="CB39" s="113">
        <f>VLOOKUP($BT39,Database!$A$1:$J$12756,9,(FALSE))</f>
        <v>-12.368476990115848</v>
      </c>
      <c r="CD39" s="113" t="str">
        <f t="shared" si="2"/>
        <v>VIC-43891</v>
      </c>
      <c r="CE39" s="139">
        <v>43891</v>
      </c>
      <c r="CF39" s="113">
        <f>VLOOKUP($CD39,Database!$A$1:$J$12756,10,(FALSE))</f>
        <v>61.478575724412778</v>
      </c>
      <c r="CG39" s="113">
        <f>VLOOKUP($CD39,Database!$A$1:$J$12756,4,(FALSE))</f>
        <v>-26.038282906923676</v>
      </c>
      <c r="CH39" s="113">
        <f>VLOOKUP($CD39,Database!$A$1:$J$12756,5,(FALSE))</f>
        <v>-18.341431984751267</v>
      </c>
      <c r="CI39" s="113">
        <f>VLOOKUP($CD39,Database!$A$1:$J$12756,6,(FALSE))</f>
        <v>-81.212918467609867</v>
      </c>
      <c r="CJ39" s="113">
        <f>VLOOKUP($CD39,Database!$A$1:$J$12756,7,(FALSE))</f>
        <v>-76.03650513703424</v>
      </c>
      <c r="CK39" s="113">
        <f>VLOOKUP($CD39,Database!$A$1:$J$12756,8,(FALSE))</f>
        <v>-53.276598029477306</v>
      </c>
      <c r="CL39" s="113">
        <f>VLOOKUP($CD39,Database!$A$1:$J$12756,9,(FALSE))</f>
        <v>-13.74533544524685</v>
      </c>
      <c r="CN39" s="113" t="str">
        <f t="shared" si="3"/>
        <v>ACT-43891</v>
      </c>
      <c r="CO39" s="139">
        <v>43891</v>
      </c>
      <c r="CP39" s="113">
        <f>VLOOKUP($CN39,Database!$A$1:$J$12756,10,(FALSE))</f>
        <v>64.176987122047592</v>
      </c>
      <c r="CQ39" s="113">
        <f>VLOOKUP($CN39,Database!$A$1:$J$12756,4,(FALSE))</f>
        <v>-16.40625</v>
      </c>
      <c r="CR39" s="113">
        <f>VLOOKUP($CN39,Database!$A$1:$J$12756,5,(FALSE))</f>
        <v>-3.515625</v>
      </c>
      <c r="CS39" s="113">
        <f>VLOOKUP($CN39,Database!$A$1:$J$12756,6,(FALSE))</f>
        <v>-93.84765625</v>
      </c>
      <c r="CT39" s="113">
        <f>VLOOKUP($CN39,Database!$A$1:$J$12756,7,(FALSE))</f>
        <v>-76.46484375</v>
      </c>
      <c r="CU39" s="113">
        <f>VLOOKUP($CN39,Database!$A$1:$J$12756,8,(FALSE))</f>
        <v>-47.16796875</v>
      </c>
      <c r="CV39" s="113">
        <f>VLOOKUP($CN39,Database!$A$1:$J$12756,9,(FALSE))</f>
        <v>0</v>
      </c>
      <c r="CX39" s="113" t="str">
        <f t="shared" si="4"/>
        <v>WA-43891</v>
      </c>
      <c r="CY39" s="139">
        <v>43891</v>
      </c>
      <c r="CZ39" s="113">
        <f>VLOOKUP($CX39,Database!$A$1:$J$12756,10,(FALSE))</f>
        <v>62.622740156415567</v>
      </c>
      <c r="DA39" s="113">
        <f>VLOOKUP($CX39,Database!$A$1:$J$12756,4,(FALSE))</f>
        <v>-19.316555845467555</v>
      </c>
      <c r="DB39" s="113">
        <f>VLOOKUP($CX39,Database!$A$1:$J$12756,5,(FALSE))</f>
        <v>-17.9109502567124</v>
      </c>
      <c r="DC39" s="113">
        <f>VLOOKUP($CX39,Database!$A$1:$J$12756,6,(FALSE))</f>
        <v>-82.080632943354942</v>
      </c>
      <c r="DD39" s="113">
        <f>VLOOKUP($CX39,Database!$A$1:$J$12756,7,(FALSE))</f>
        <v>-73.456790123456798</v>
      </c>
      <c r="DE39" s="113">
        <f>VLOOKUP($CX39,Database!$A$1:$J$12756,8,(FALSE))</f>
        <v>-46.090396431276822</v>
      </c>
      <c r="DF39" s="113">
        <f>VLOOKUP($CX39,Database!$A$1:$J$12756,9,(FALSE))</f>
        <v>-15.183907078528744</v>
      </c>
      <c r="DH39" s="113" t="str">
        <f t="shared" si="5"/>
        <v>SA-43891</v>
      </c>
      <c r="DI39" s="139">
        <v>43891</v>
      </c>
      <c r="DJ39" s="113">
        <f>VLOOKUP($DH39,Database!$A$1:$J$12756,10,(FALSE))</f>
        <v>60.454100559397844</v>
      </c>
      <c r="DK39" s="113">
        <f>VLOOKUP($DH39,Database!$A$1:$J$12756,4,(FALSE))</f>
        <v>-27.428571428571431</v>
      </c>
      <c r="DL39" s="113">
        <f>VLOOKUP($DH39,Database!$A$1:$J$12756,5,(FALSE))</f>
        <v>-13.224489795918368</v>
      </c>
      <c r="DM39" s="113">
        <f>VLOOKUP($DH39,Database!$A$1:$J$12756,6,(FALSE))</f>
        <v>-80.816326530612244</v>
      </c>
      <c r="DN39" s="113">
        <f>VLOOKUP($DH39,Database!$A$1:$J$12756,7,(FALSE))</f>
        <v>-73.142857142857139</v>
      </c>
      <c r="DO39" s="113">
        <f>VLOOKUP($DH39,Database!$A$1:$J$12756,8,(FALSE))</f>
        <v>-55.183673469387763</v>
      </c>
      <c r="DP39" s="113">
        <f>VLOOKUP($DH39,Database!$A$1:$J$12756,9,(FALSE))</f>
        <v>-10.999999999999998</v>
      </c>
      <c r="DR39" s="113" t="str">
        <f t="shared" si="6"/>
        <v>TAS-43891</v>
      </c>
      <c r="DS39" s="139">
        <v>43891</v>
      </c>
      <c r="DT39" s="113" t="s">
        <v>128</v>
      </c>
      <c r="DU39" s="113" t="s">
        <v>128</v>
      </c>
      <c r="DV39" s="113" t="s">
        <v>128</v>
      </c>
      <c r="DW39" s="113" t="s">
        <v>128</v>
      </c>
      <c r="DX39" s="113" t="s">
        <v>128</v>
      </c>
      <c r="DY39" s="113" t="s">
        <v>128</v>
      </c>
      <c r="DZ39" s="113" t="s">
        <v>128</v>
      </c>
      <c r="EB39" s="113" t="str">
        <f t="shared" si="7"/>
        <v>NT-43891</v>
      </c>
      <c r="EC39" s="139">
        <v>43891</v>
      </c>
      <c r="ED39" s="113" t="s">
        <v>128</v>
      </c>
      <c r="EE39" s="113" t="s">
        <v>128</v>
      </c>
      <c r="EF39" s="113" t="s">
        <v>128</v>
      </c>
      <c r="EG39" s="113" t="s">
        <v>128</v>
      </c>
      <c r="EH39" s="113" t="s">
        <v>128</v>
      </c>
      <c r="EI39" s="113" t="s">
        <v>128</v>
      </c>
      <c r="EJ39" s="113" t="s">
        <v>128</v>
      </c>
      <c r="EL39" s="113" t="str">
        <f t="shared" si="8"/>
        <v>AUS-43891</v>
      </c>
      <c r="EM39" s="139">
        <v>43891</v>
      </c>
      <c r="EN39" s="113">
        <f>VLOOKUP($EL39,Database!$A$1:$J$12756,10,(FALSE))</f>
        <v>62.215327942832246</v>
      </c>
      <c r="EO39" s="113">
        <f>VLOOKUP($EL39,Database!$A$1:$J$12756,4,(FALSE))</f>
        <v>-21.600429084729996</v>
      </c>
      <c r="EP39" s="113">
        <f>VLOOKUP($EL39,Database!$A$1:$J$12756,5,(FALSE))</f>
        <v>-15.719025446053514</v>
      </c>
      <c r="EQ39" s="113">
        <f>VLOOKUP($EL39,Database!$A$1:$J$12756,6,(FALSE))</f>
        <v>-83.024691358024683</v>
      </c>
      <c r="ER39" s="113">
        <f>VLOOKUP($EL39,Database!$A$1:$J$12756,7,(FALSE))</f>
        <v>-77.14909876115729</v>
      </c>
      <c r="ES39" s="113">
        <f>VLOOKUP($EL39,Database!$A$1:$J$12756,8,(FALSE))</f>
        <v>-46.477850399419026</v>
      </c>
      <c r="ET39" s="113">
        <f>VLOOKUP($EL39,Database!$A$1:$J$12756,9,(FALSE))</f>
        <v>-11.995386389850058</v>
      </c>
    </row>
    <row r="40" spans="25:150">
      <c r="Y40" s="22"/>
      <c r="Z40" s="22"/>
      <c r="BJ40" s="135" t="str">
        <f t="shared" si="9"/>
        <v>NSW-43983</v>
      </c>
      <c r="BK40" s="139">
        <v>43983</v>
      </c>
      <c r="BL40" s="113">
        <f>VLOOKUP($BJ40,Database!$A$1:$J$12756,10,(FALSE))</f>
        <v>75.788274954473636</v>
      </c>
      <c r="BM40" s="113">
        <f>VLOOKUP($BJ40,Database!$A$1:$J$12756,4,(FALSE))</f>
        <v>-7.0617966249808113</v>
      </c>
      <c r="BN40" s="113">
        <f>VLOOKUP($BJ40,Database!$A$1:$J$12756,5,(FALSE))</f>
        <v>-12.128418549346014</v>
      </c>
      <c r="BO40" s="113">
        <f>VLOOKUP($BJ40,Database!$A$1:$J$12756,6,(FALSE))</f>
        <v>-61.728132638962684</v>
      </c>
      <c r="BP40" s="113">
        <f>VLOOKUP($BJ40,Database!$A$1:$J$12756,7,(FALSE))</f>
        <v>-57.674197384066581</v>
      </c>
      <c r="BQ40" s="113">
        <f>VLOOKUP($BJ40,Database!$A$1:$J$12756,8,(FALSE))</f>
        <v>-7.3389260522769488</v>
      </c>
      <c r="BR40" s="113">
        <f>VLOOKUP($BJ40,Database!$A$1:$J$12756,9,(FALSE))</f>
        <v>-14.800347222222221</v>
      </c>
      <c r="BT40" s="113" t="str">
        <f t="shared" si="1"/>
        <v>QLD-43983</v>
      </c>
      <c r="BU40" s="139">
        <v>43983</v>
      </c>
      <c r="BV40" s="113">
        <f>VLOOKUP($BT40,Database!$A$1:$J$12756,10,(FALSE))</f>
        <v>71.419166858233694</v>
      </c>
      <c r="BW40" s="113">
        <f>VLOOKUP($BT40,Database!$A$1:$J$12756,4,(FALSE))</f>
        <v>-8.184088981053824</v>
      </c>
      <c r="BX40" s="113">
        <f>VLOOKUP($BT40,Database!$A$1:$J$12756,5,(FALSE))</f>
        <v>-9.8230968963090604</v>
      </c>
      <c r="BY40" s="113">
        <f>VLOOKUP($BT40,Database!$A$1:$J$12756,6,(FALSE))</f>
        <v>-75.7763236168947</v>
      </c>
      <c r="BZ40" s="113">
        <f>VLOOKUP($BT40,Database!$A$1:$J$12756,7,(FALSE))</f>
        <v>-67.421528890564616</v>
      </c>
      <c r="CA40" s="113">
        <f>VLOOKUP($BT40,Database!$A$1:$J$12756,8,(FALSE))</f>
        <v>-6.9601427721594291</v>
      </c>
      <c r="CB40" s="113">
        <f>VLOOKUP($BT40,Database!$A$1:$J$12756,9,(FALSE))</f>
        <v>-17.703747769185011</v>
      </c>
      <c r="CD40" s="113" t="str">
        <f t="shared" si="2"/>
        <v>VIC-43983</v>
      </c>
      <c r="CE40" s="139">
        <v>43983</v>
      </c>
      <c r="CF40" s="113">
        <f>VLOOKUP($CD40,Database!$A$1:$J$12756,10,(FALSE))</f>
        <v>70.984755615498216</v>
      </c>
      <c r="CG40" s="113">
        <f>VLOOKUP($CD40,Database!$A$1:$J$12756,4,(FALSE))</f>
        <v>-15.446039188386806</v>
      </c>
      <c r="CH40" s="113">
        <f>VLOOKUP($CD40,Database!$A$1:$J$12756,5,(FALSE))</f>
        <v>-12.153723306238609</v>
      </c>
      <c r="CI40" s="113">
        <f>VLOOKUP($CD40,Database!$A$1:$J$12756,6,(FALSE))</f>
        <v>-73.440920748107828</v>
      </c>
      <c r="CJ40" s="113">
        <f>VLOOKUP($CD40,Database!$A$1:$J$12756,7,(FALSE))</f>
        <v>-56.852442609620311</v>
      </c>
      <c r="CK40" s="113">
        <f>VLOOKUP($CD40,Database!$A$1:$J$12756,8,(FALSE))</f>
        <v>-8.4083831327329346</v>
      </c>
      <c r="CL40" s="113">
        <f>VLOOKUP($CD40,Database!$A$1:$J$12756,9,(FALSE))</f>
        <v>-15.537412675700695</v>
      </c>
      <c r="CN40" s="113" t="str">
        <f t="shared" si="3"/>
        <v>ACT-43983</v>
      </c>
      <c r="CO40" s="139">
        <v>43983</v>
      </c>
      <c r="CP40" s="113">
        <f>VLOOKUP($CN40,Database!$A$1:$J$12756,10,(FALSE))</f>
        <v>93.712346681096676</v>
      </c>
      <c r="CQ40" s="113">
        <f>VLOOKUP($CN40,Database!$A$1:$J$12756,4,(FALSE))</f>
        <v>11.188271604938272</v>
      </c>
      <c r="CR40" s="113">
        <f>VLOOKUP($CN40,Database!$A$1:$J$12756,5,(FALSE))</f>
        <v>3.4722222222222223</v>
      </c>
      <c r="CS40" s="113">
        <f>VLOOKUP($CN40,Database!$A$1:$J$12756,6,(FALSE))</f>
        <v>-44.135802469135797</v>
      </c>
      <c r="CT40" s="113">
        <f>VLOOKUP($CN40,Database!$A$1:$J$12756,7,(FALSE))</f>
        <v>-18.75</v>
      </c>
      <c r="CU40" s="113">
        <f>VLOOKUP($CN40,Database!$A$1:$J$12756,8,(FALSE))</f>
        <v>-3.7037037037037042</v>
      </c>
      <c r="CV40" s="113">
        <f>VLOOKUP($CN40,Database!$A$1:$J$12756,9,(FALSE))</f>
        <v>-9.2592592592592595</v>
      </c>
      <c r="CX40" s="113" t="str">
        <f t="shared" si="4"/>
        <v>WA-43983</v>
      </c>
      <c r="CY40" s="139">
        <v>43983</v>
      </c>
      <c r="CZ40" s="113">
        <f>VLOOKUP($CX40,Database!$A$1:$J$12756,10,(FALSE))</f>
        <v>82.456579683455459</v>
      </c>
      <c r="DA40" s="113">
        <f>VLOOKUP($CX40,Database!$A$1:$J$12756,4,(FALSE))</f>
        <v>0.72495414446676565</v>
      </c>
      <c r="DB40" s="113">
        <f>VLOOKUP($CX40,Database!$A$1:$J$12756,5,(FALSE))</f>
        <v>-5.9006763972944114</v>
      </c>
      <c r="DC40" s="113">
        <f>VLOOKUP($CX40,Database!$A$1:$J$12756,6,(FALSE))</f>
        <v>-68.895747599451312</v>
      </c>
      <c r="DD40" s="113">
        <f>VLOOKUP($CX40,Database!$A$1:$J$12756,7,(FALSE))</f>
        <v>-43.567123766267791</v>
      </c>
      <c r="DE40" s="113">
        <f>VLOOKUP($CX40,Database!$A$1:$J$12756,8,(FALSE))</f>
        <v>-7.8609485544589051</v>
      </c>
      <c r="DF40" s="113">
        <f>VLOOKUP($CX40,Database!$A$1:$J$12756,9,(FALSE))</f>
        <v>-13.057908987684513</v>
      </c>
      <c r="DH40" s="113" t="str">
        <f t="shared" si="5"/>
        <v>SA-43983</v>
      </c>
      <c r="DI40" s="139">
        <v>43983</v>
      </c>
      <c r="DJ40" s="113">
        <f>VLOOKUP($DH40,Database!$A$1:$J$12756,10,(FALSE))</f>
        <v>85.979393856322645</v>
      </c>
      <c r="DK40" s="113">
        <f>VLOOKUP($DH40,Database!$A$1:$J$12756,4,(FALSE))</f>
        <v>-3.8781959207124412</v>
      </c>
      <c r="DL40" s="113">
        <f>VLOOKUP($DH40,Database!$A$1:$J$12756,5,(FALSE))</f>
        <v>-0.83309393852341196</v>
      </c>
      <c r="DM40" s="113">
        <f>VLOOKUP($DH40,Database!$A$1:$J$12756,6,(FALSE))</f>
        <v>-48.513674197384063</v>
      </c>
      <c r="DN40" s="113">
        <f>VLOOKUP($DH40,Database!$A$1:$J$12756,7,(FALSE))</f>
        <v>-42.487790864694055</v>
      </c>
      <c r="DO40" s="113">
        <f>VLOOKUP($DH40,Database!$A$1:$J$12756,8,(FALSE))</f>
        <v>-7.5802615933412616</v>
      </c>
      <c r="DP40" s="113">
        <f>VLOOKUP($DH40,Database!$A$1:$J$12756,9,(FALSE))</f>
        <v>-8.1153388822829982</v>
      </c>
      <c r="DR40" s="113" t="str">
        <f t="shared" si="6"/>
        <v>TAS-43983</v>
      </c>
      <c r="DS40" s="139">
        <v>43983</v>
      </c>
      <c r="DT40" s="113" t="s">
        <v>128</v>
      </c>
      <c r="DU40" s="113" t="s">
        <v>128</v>
      </c>
      <c r="DV40" s="113" t="s">
        <v>128</v>
      </c>
      <c r="DW40" s="113" t="s">
        <v>128</v>
      </c>
      <c r="DX40" s="113" t="s">
        <v>128</v>
      </c>
      <c r="DY40" s="113" t="s">
        <v>128</v>
      </c>
      <c r="DZ40" s="113" t="s">
        <v>128</v>
      </c>
      <c r="EB40" s="113" t="str">
        <f t="shared" si="7"/>
        <v>NT-43983</v>
      </c>
      <c r="EC40" s="139">
        <v>43983</v>
      </c>
      <c r="ED40" s="113" t="s">
        <v>128</v>
      </c>
      <c r="EE40" s="113" t="s">
        <v>128</v>
      </c>
      <c r="EF40" s="113" t="s">
        <v>128</v>
      </c>
      <c r="EG40" s="113" t="s">
        <v>128</v>
      </c>
      <c r="EH40" s="113" t="s">
        <v>128</v>
      </c>
      <c r="EI40" s="113" t="s">
        <v>128</v>
      </c>
      <c r="EJ40" s="113" t="s">
        <v>128</v>
      </c>
      <c r="EL40" s="113" t="str">
        <f t="shared" si="8"/>
        <v>AUS-43983</v>
      </c>
      <c r="EM40" s="139">
        <v>43983</v>
      </c>
      <c r="EN40" s="113">
        <f>VLOOKUP($EL40,Database!$A$1:$J$12756,10,(FALSE))</f>
        <v>75.613748161324551</v>
      </c>
      <c r="EO40" s="113">
        <f>VLOOKUP($EL40,Database!$A$1:$J$12756,4,(FALSE))</f>
        <v>-7.8870914127423823</v>
      </c>
      <c r="EP40" s="113">
        <f>VLOOKUP($EL40,Database!$A$1:$J$12756,5,(FALSE))</f>
        <v>-9.2628985750678865</v>
      </c>
      <c r="EQ40" s="113">
        <f>VLOOKUP($EL40,Database!$A$1:$J$12756,6,(FALSE))</f>
        <v>-66.865854379249086</v>
      </c>
      <c r="ER40" s="113">
        <f>VLOOKUP($EL40,Database!$A$1:$J$12756,7,(FALSE))</f>
        <v>-55.775533028772017</v>
      </c>
      <c r="ES40" s="113">
        <f>VLOOKUP($EL40,Database!$A$1:$J$12756,8,(FALSE))</f>
        <v>-7.1869624264373</v>
      </c>
      <c r="ET40" s="113">
        <f>VLOOKUP($EL40,Database!$A$1:$J$12756,9,(FALSE))</f>
        <v>-14.715730772314709</v>
      </c>
    </row>
    <row r="41" spans="25:150" ht="15" customHeight="1">
      <c r="Y41" s="22"/>
      <c r="Z41" s="22"/>
      <c r="BJ41" s="135" t="str">
        <f t="shared" si="9"/>
        <v>NSW-44075</v>
      </c>
      <c r="BK41" s="139">
        <v>44075</v>
      </c>
      <c r="BL41" s="113">
        <f>VLOOKUP($BJ41,Database!$A$1:$J$12756,10,(FALSE))</f>
        <v>84.406242910488942</v>
      </c>
      <c r="BM41" s="113">
        <f>VLOOKUP($BJ41,Database!$A$1:$J$12756,4,(FALSE))</f>
        <v>0</v>
      </c>
      <c r="BN41" s="113">
        <f>VLOOKUP($BJ41,Database!$A$1:$J$12756,5,(FALSE))</f>
        <v>-4.3993509154387045</v>
      </c>
      <c r="BO41" s="113">
        <f>VLOOKUP($BJ41,Database!$A$1:$J$12756,6,(FALSE))</f>
        <v>-49.545975064918309</v>
      </c>
      <c r="BP41" s="113">
        <f>VLOOKUP($BJ41,Database!$A$1:$J$12756,7,(FALSE))</f>
        <v>-40.249350816922302</v>
      </c>
      <c r="BQ41" s="113">
        <f>VLOOKUP($BJ41,Database!$A$1:$J$12756,8,(FALSE))</f>
        <v>-2.0815461914182167</v>
      </c>
      <c r="BR41" s="113">
        <f>VLOOKUP($BJ41,Database!$A$1:$J$12756,9,(FALSE))</f>
        <v>-15.262421956295528</v>
      </c>
      <c r="BT41" s="113" t="str">
        <f t="shared" si="1"/>
        <v>QLD-44075</v>
      </c>
      <c r="BU41" s="139">
        <v>44075</v>
      </c>
      <c r="BV41" s="113">
        <f>VLOOKUP($BT41,Database!$A$1:$J$12756,10,(FALSE))</f>
        <v>78.981340430209244</v>
      </c>
      <c r="BW41" s="113">
        <f>VLOOKUP($BT41,Database!$A$1:$J$12756,4,(FALSE))</f>
        <v>-7.0567008586989219</v>
      </c>
      <c r="BX41" s="113">
        <f>VLOOKUP($BT41,Database!$A$1:$J$12756,5,(FALSE))</f>
        <v>-6.3148788927335637</v>
      </c>
      <c r="BY41" s="113">
        <f>VLOOKUP($BT41,Database!$A$1:$J$12756,6,(FALSE))</f>
        <v>-53.847438938821867</v>
      </c>
      <c r="BZ41" s="113">
        <f>VLOOKUP($BT41,Database!$A$1:$J$12756,7,(FALSE))</f>
        <v>-35.85485649370176</v>
      </c>
      <c r="CA41" s="113">
        <f>VLOOKUP($BT41,Database!$A$1:$J$12756,8,(FALSE))</f>
        <v>-6.0887223836700395</v>
      </c>
      <c r="CB41" s="113">
        <f>VLOOKUP($BT41,Database!$A$1:$J$12756,9,(FALSE))</f>
        <v>-13.399548208971277</v>
      </c>
      <c r="CD41" s="113" t="str">
        <f t="shared" si="2"/>
        <v>VIC-44075</v>
      </c>
      <c r="CE41" s="139">
        <v>44075</v>
      </c>
      <c r="CF41" s="113">
        <f>VLOOKUP($CD41,Database!$A$1:$J$12756,10,(FALSE))</f>
        <v>64.29535547442002</v>
      </c>
      <c r="CG41" s="113">
        <f>VLOOKUP($CD41,Database!$A$1:$J$12756,4,(FALSE))</f>
        <v>-23.455888320753182</v>
      </c>
      <c r="CH41" s="113">
        <f>VLOOKUP($CD41,Database!$A$1:$J$12756,5,(FALSE))</f>
        <v>-12.872331791250707</v>
      </c>
      <c r="CI41" s="113">
        <f>VLOOKUP($CD41,Database!$A$1:$J$12756,6,(FALSE))</f>
        <v>-64.8152989201472</v>
      </c>
      <c r="CJ41" s="113">
        <f>VLOOKUP($CD41,Database!$A$1:$J$12756,7,(FALSE))</f>
        <v>-70.099941683926886</v>
      </c>
      <c r="CK41" s="113">
        <f>VLOOKUP($CD41,Database!$A$1:$J$12756,8,(FALSE))</f>
        <v>-5.9917355371900838</v>
      </c>
      <c r="CL41" s="113">
        <f>VLOOKUP($CD41,Database!$A$1:$J$12756,9,(FALSE))</f>
        <v>-13.499165476884714</v>
      </c>
      <c r="CN41" s="113" t="str">
        <f t="shared" si="3"/>
        <v>ACT-44075</v>
      </c>
      <c r="CO41" s="139">
        <v>44075</v>
      </c>
      <c r="CP41" s="113">
        <f>VLOOKUP($CN41,Database!$A$1:$J$12756,10,(FALSE))</f>
        <v>81.027398007345539</v>
      </c>
      <c r="CQ41" s="113">
        <f>VLOOKUP($CN41,Database!$A$1:$J$12756,4,(FALSE))</f>
        <v>-7.6099881093935799</v>
      </c>
      <c r="CR41" s="113">
        <f>VLOOKUP($CN41,Database!$A$1:$J$12756,5,(FALSE))</f>
        <v>-2.5510204081632648</v>
      </c>
      <c r="CS41" s="113">
        <f>VLOOKUP($CN41,Database!$A$1:$J$12756,6,(FALSE))</f>
        <v>-56.48038049940547</v>
      </c>
      <c r="CT41" s="113">
        <f>VLOOKUP($CN41,Database!$A$1:$J$12756,7,(FALSE))</f>
        <v>-15.81450653983353</v>
      </c>
      <c r="CU41" s="113">
        <f>VLOOKUP($CN41,Database!$A$1:$J$12756,8,(FALSE))</f>
        <v>-2.6785714285714288</v>
      </c>
      <c r="CV41" s="113">
        <f>VLOOKUP($CN41,Database!$A$1:$J$12756,9,(FALSE))</f>
        <v>-12.244897959183671</v>
      </c>
      <c r="CX41" s="113" t="str">
        <f t="shared" si="4"/>
        <v>WA-44075</v>
      </c>
      <c r="CY41" s="139">
        <v>44075</v>
      </c>
      <c r="CZ41" s="113">
        <f>VLOOKUP($CX41,Database!$A$1:$J$12756,10,(FALSE))</f>
        <v>107.44976368300014</v>
      </c>
      <c r="DA41" s="113">
        <f>VLOOKUP($CX41,Database!$A$1:$J$12756,4,(FALSE))</f>
        <v>17.655047532820277</v>
      </c>
      <c r="DB41" s="113">
        <f>VLOOKUP($CX41,Database!$A$1:$J$12756,5,(FALSE))</f>
        <v>2.0349173314834079</v>
      </c>
      <c r="DC41" s="113">
        <f>VLOOKUP($CX41,Database!$A$1:$J$12756,6,(FALSE))</f>
        <v>-36.441828881846995</v>
      </c>
      <c r="DD41" s="113">
        <f>VLOOKUP($CX41,Database!$A$1:$J$12756,7,(FALSE))</f>
        <v>19.013128112267999</v>
      </c>
      <c r="DE41" s="113">
        <f>VLOOKUP($CX41,Database!$A$1:$J$12756,8,(FALSE))</f>
        <v>-2.6465028355387523</v>
      </c>
      <c r="DF41" s="113">
        <f>VLOOKUP($CX41,Database!$A$1:$J$12756,9,(FALSE))</f>
        <v>-11.411723898716614</v>
      </c>
      <c r="DH41" s="113" t="str">
        <f t="shared" si="5"/>
        <v>SA-44075</v>
      </c>
      <c r="DI41" s="139">
        <v>44075</v>
      </c>
      <c r="DJ41" s="113">
        <f>VLOOKUP($DH41,Database!$A$1:$J$12756,10,(FALSE))</f>
        <v>97.637197191341471</v>
      </c>
      <c r="DK41" s="113">
        <f>VLOOKUP($DH41,Database!$A$1:$J$12756,4,(FALSE))</f>
        <v>3.6213017751479288</v>
      </c>
      <c r="DL41" s="113">
        <f>VLOOKUP($DH41,Database!$A$1:$J$12756,5,(FALSE))</f>
        <v>3.5400390625</v>
      </c>
      <c r="DM41" s="113">
        <f>VLOOKUP($DH41,Database!$A$1:$J$12756,6,(FALSE))</f>
        <v>-42.414201183431963</v>
      </c>
      <c r="DN41" s="113">
        <f>VLOOKUP($DH41,Database!$A$1:$J$12756,7,(FALSE))</f>
        <v>-16.68639053254438</v>
      </c>
      <c r="DO41" s="113">
        <f>VLOOKUP($DH41,Database!$A$1:$J$12756,8,(FALSE))</f>
        <v>-11.111111111111112</v>
      </c>
      <c r="DP41" s="113">
        <f>VLOOKUP($DH41,Database!$A$1:$J$12756,9,(FALSE))</f>
        <v>-1.7988165680473371</v>
      </c>
      <c r="DR41" s="113" t="str">
        <f t="shared" si="6"/>
        <v>TAS-44075</v>
      </c>
      <c r="DS41" s="139">
        <v>44075</v>
      </c>
      <c r="DT41" s="113" t="s">
        <v>128</v>
      </c>
      <c r="DU41" s="113" t="s">
        <v>128</v>
      </c>
      <c r="DV41" s="113" t="s">
        <v>128</v>
      </c>
      <c r="DW41" s="113" t="s">
        <v>128</v>
      </c>
      <c r="DX41" s="113" t="s">
        <v>128</v>
      </c>
      <c r="DY41" s="113" t="s">
        <v>128</v>
      </c>
      <c r="DZ41" s="113" t="s">
        <v>128</v>
      </c>
      <c r="EB41" s="113" t="str">
        <f t="shared" si="7"/>
        <v>NT-44075</v>
      </c>
      <c r="EC41" s="139">
        <v>44075</v>
      </c>
      <c r="ED41" s="113" t="s">
        <v>128</v>
      </c>
      <c r="EE41" s="113" t="s">
        <v>128</v>
      </c>
      <c r="EF41" s="113" t="s">
        <v>128</v>
      </c>
      <c r="EG41" s="113" t="s">
        <v>128</v>
      </c>
      <c r="EH41" s="113" t="s">
        <v>128</v>
      </c>
      <c r="EI41" s="113" t="s">
        <v>128</v>
      </c>
      <c r="EJ41" s="113" t="s">
        <v>128</v>
      </c>
      <c r="EL41" s="113" t="str">
        <f t="shared" si="8"/>
        <v>AUS-44075</v>
      </c>
      <c r="EM41" s="139">
        <v>44075</v>
      </c>
      <c r="EN41" s="113">
        <f>VLOOKUP($EL41,Database!$A$1:$J$12756,10,(FALSE))</f>
        <v>81.522924515005329</v>
      </c>
      <c r="EO41" s="113">
        <f>VLOOKUP($EL41,Database!$A$1:$J$12756,4,(FALSE))</f>
        <v>-4.6752172678836592</v>
      </c>
      <c r="EP41" s="113">
        <f>VLOOKUP($EL41,Database!$A$1:$J$12756,5,(FALSE))</f>
        <v>-5.3060152350932492</v>
      </c>
      <c r="EQ41" s="113">
        <f>VLOOKUP($EL41,Database!$A$1:$J$12756,6,(FALSE))</f>
        <v>-52.413357173022405</v>
      </c>
      <c r="ER41" s="113">
        <f>VLOOKUP($EL41,Database!$A$1:$J$12756,7,(FALSE))</f>
        <v>-35.604117506241238</v>
      </c>
      <c r="ES41" s="113">
        <f>VLOOKUP($EL41,Database!$A$1:$J$12756,8,(FALSE))</f>
        <v>-4.4514324337177849</v>
      </c>
      <c r="ET41" s="113">
        <f>VLOOKUP($EL41,Database!$A$1:$J$12756,9,(FALSE))</f>
        <v>-13.089968646781683</v>
      </c>
    </row>
    <row r="42" spans="25:150" ht="15" customHeight="1">
      <c r="Y42" s="22"/>
      <c r="Z42" s="22"/>
      <c r="BJ42" s="135" t="str">
        <f t="shared" si="9"/>
        <v>NSW-44166</v>
      </c>
      <c r="BK42" s="139">
        <v>44166</v>
      </c>
      <c r="BL42" s="113">
        <f>VLOOKUP($BJ42,Database!$A$1:$J$12756,10,(FALSE))</f>
        <v>122.6427377412206</v>
      </c>
      <c r="BM42" s="113">
        <f>VLOOKUP($BJ42,Database!$A$1:$J$12756,4,(FALSE))</f>
        <v>26.556010947563351</v>
      </c>
      <c r="BN42" s="113">
        <f>VLOOKUP($BJ42,Database!$A$1:$J$12756,5,(FALSE))</f>
        <v>10.481996107266434</v>
      </c>
      <c r="BO42" s="113">
        <f>VLOOKUP($BJ42,Database!$A$1:$J$12756,6,(FALSE))</f>
        <v>14.107104238754328</v>
      </c>
      <c r="BP42" s="113">
        <f>VLOOKUP($BJ42,Database!$A$1:$J$12756,7,(FALSE))</f>
        <v>22.498307099127981</v>
      </c>
      <c r="BQ42" s="113">
        <f>VLOOKUP($BJ42,Database!$A$1:$J$12756,8,(FALSE))</f>
        <v>-1.6408502459155403</v>
      </c>
      <c r="BR42" s="113">
        <f>VLOOKUP($BJ42,Database!$A$1:$J$12756,9,(FALSE))</f>
        <v>8.6904290802193476</v>
      </c>
      <c r="BT42" s="113" t="str">
        <f t="shared" si="1"/>
        <v>QLD-44166</v>
      </c>
      <c r="BU42" s="139">
        <v>44166</v>
      </c>
      <c r="BV42" s="113">
        <f>VLOOKUP($BT42,Database!$A$1:$J$12756,10,(FALSE))</f>
        <v>124.41395711939026</v>
      </c>
      <c r="BW42" s="113">
        <f>VLOOKUP($BT42,Database!$A$1:$J$12756,4,(FALSE))</f>
        <v>34.698958804889088</v>
      </c>
      <c r="BX42" s="113">
        <f>VLOOKUP($BT42,Database!$A$1:$J$12756,5,(FALSE))</f>
        <v>13.942960615663196</v>
      </c>
      <c r="BY42" s="113">
        <f>VLOOKUP($BT42,Database!$A$1:$J$12756,6,(FALSE))</f>
        <v>20.598244159112358</v>
      </c>
      <c r="BZ42" s="113">
        <f>VLOOKUP($BT42,Database!$A$1:$J$12756,7,(FALSE))</f>
        <v>22.068809416025349</v>
      </c>
      <c r="CA42" s="113">
        <f>VLOOKUP($BT42,Database!$A$1:$J$12756,8,(FALSE))</f>
        <v>-1.9077349982656946</v>
      </c>
      <c r="CB42" s="113">
        <f>VLOOKUP($BT42,Database!$A$1:$J$12756,9,(FALSE))</f>
        <v>13.0315422231119</v>
      </c>
      <c r="CD42" s="113" t="str">
        <f t="shared" si="2"/>
        <v>VIC-44166</v>
      </c>
      <c r="CE42" s="139">
        <v>44166</v>
      </c>
      <c r="CF42" s="113">
        <f>VLOOKUP($CD42,Database!$A$1:$J$12756,10,(FALSE))</f>
        <v>115.0813989329363</v>
      </c>
      <c r="CG42" s="113">
        <f>VLOOKUP($CD42,Database!$A$1:$J$12756,4,(FALSE))</f>
        <v>27.481860758572157</v>
      </c>
      <c r="CH42" s="113">
        <f>VLOOKUP($CD42,Database!$A$1:$J$12756,5,(FALSE))</f>
        <v>11.757140430488485</v>
      </c>
      <c r="CI42" s="113">
        <f>VLOOKUP($CD42,Database!$A$1:$J$12756,6,(FALSE))</f>
        <v>2.0218606019017717</v>
      </c>
      <c r="CJ42" s="113">
        <f>VLOOKUP($CD42,Database!$A$1:$J$12756,7,(FALSE))</f>
        <v>6.7444368199196161</v>
      </c>
      <c r="CK42" s="113">
        <f>VLOOKUP($CD42,Database!$A$1:$J$12756,8,(FALSE))</f>
        <v>-1.2474938739140125</v>
      </c>
      <c r="CL42" s="113">
        <f>VLOOKUP($CD42,Database!$A$1:$J$12756,9,(FALSE))</f>
        <v>5.726904317018124</v>
      </c>
      <c r="CN42" s="113" t="str">
        <f t="shared" si="3"/>
        <v>ACT-44166</v>
      </c>
      <c r="CO42" s="139">
        <v>44166</v>
      </c>
      <c r="CP42" s="113">
        <f>VLOOKUP($CN42,Database!$A$1:$J$12756,10,(FALSE))</f>
        <v>125.35518483709274</v>
      </c>
      <c r="CQ42" s="113">
        <f>VLOOKUP($CN42,Database!$A$1:$J$12756,4,(FALSE))</f>
        <v>45.706371191135737</v>
      </c>
      <c r="CR42" s="113">
        <f>VLOOKUP($CN42,Database!$A$1:$J$12756,5,(FALSE))</f>
        <v>7.4792243767313016</v>
      </c>
      <c r="CS42" s="113">
        <f>VLOOKUP($CN42,Database!$A$1:$J$12756,6,(FALSE))</f>
        <v>-4.1551246537396125</v>
      </c>
      <c r="CT42" s="113">
        <f>VLOOKUP($CN42,Database!$A$1:$J$12756,7,(FALSE))</f>
        <v>19.944598337950136</v>
      </c>
      <c r="CU42" s="113">
        <f>VLOOKUP($CN42,Database!$A$1:$J$12756,8,(FALSE))</f>
        <v>-2.7681660899653986</v>
      </c>
      <c r="CV42" s="113">
        <f>VLOOKUP($CN42,Database!$A$1:$J$12756,9,(FALSE))</f>
        <v>8.3333333333333321</v>
      </c>
      <c r="CX42" s="113" t="str">
        <f t="shared" si="4"/>
        <v>WA-44166</v>
      </c>
      <c r="CY42" s="139">
        <v>44166</v>
      </c>
      <c r="CZ42" s="113">
        <f>VLOOKUP($CX42,Database!$A$1:$J$12756,10,(FALSE))</f>
        <v>133.06716698413098</v>
      </c>
      <c r="DA42" s="113">
        <f>VLOOKUP($CX42,Database!$A$1:$J$12756,4,(FALSE))</f>
        <v>34.346938775510203</v>
      </c>
      <c r="DB42" s="113">
        <f>VLOOKUP($CX42,Database!$A$1:$J$12756,5,(FALSE))</f>
        <v>9.2776816608996562</v>
      </c>
      <c r="DC42" s="113">
        <f>VLOOKUP($CX42,Database!$A$1:$J$12756,6,(FALSE))</f>
        <v>31.674018063432051</v>
      </c>
      <c r="DD42" s="113">
        <f>VLOOKUP($CX42,Database!$A$1:$J$12756,7,(FALSE))</f>
        <v>46.691871455576553</v>
      </c>
      <c r="DE42" s="113">
        <f>VLOOKUP($CX42,Database!$A$1:$J$12756,8,(FALSE))</f>
        <v>-1.5714285714285712</v>
      </c>
      <c r="DF42" s="113">
        <f>VLOOKUP($CX42,Database!$A$1:$J$12756,9,(FALSE))</f>
        <v>8.3265306122449001</v>
      </c>
      <c r="DH42" s="113" t="str">
        <f t="shared" si="5"/>
        <v>SA-44166</v>
      </c>
      <c r="DI42" s="139">
        <v>44166</v>
      </c>
      <c r="DJ42" s="113">
        <f>VLOOKUP($DH42,Database!$A$1:$J$12756,10,(FALSE))</f>
        <v>128.4422683968312</v>
      </c>
      <c r="DK42" s="113">
        <f>VLOOKUP($DH42,Database!$A$1:$J$12756,4,(FALSE))</f>
        <v>44.174579985390793</v>
      </c>
      <c r="DL42" s="113">
        <f>VLOOKUP($DH42,Database!$A$1:$J$12756,5,(FALSE))</f>
        <v>19.229364499634769</v>
      </c>
      <c r="DM42" s="113">
        <f>VLOOKUP($DH42,Database!$A$1:$J$12756,6,(FALSE))</f>
        <v>12.27173119065011</v>
      </c>
      <c r="DN42" s="113">
        <f>VLOOKUP($DH42,Database!$A$1:$J$12756,7,(FALSE))</f>
        <v>16.453615777940101</v>
      </c>
      <c r="DO42" s="113">
        <f>VLOOKUP($DH42,Database!$A$1:$J$12756,8,(FALSE))</f>
        <v>-2.1365960555149743</v>
      </c>
      <c r="DP42" s="113">
        <f>VLOOKUP($DH42,Database!$A$1:$J$12756,9,(FALSE))</f>
        <v>3.1828703703703707</v>
      </c>
      <c r="DR42" s="113" t="str">
        <f t="shared" si="6"/>
        <v>TAS-44166</v>
      </c>
      <c r="DS42" s="139">
        <v>44166</v>
      </c>
      <c r="DT42" s="113" t="s">
        <v>128</v>
      </c>
      <c r="DU42" s="113" t="s">
        <v>128</v>
      </c>
      <c r="DV42" s="113" t="s">
        <v>128</v>
      </c>
      <c r="DW42" s="113" t="s">
        <v>128</v>
      </c>
      <c r="DX42" s="113" t="s">
        <v>128</v>
      </c>
      <c r="DY42" s="113" t="s">
        <v>128</v>
      </c>
      <c r="DZ42" s="113" t="s">
        <v>128</v>
      </c>
      <c r="EB42" s="113" t="str">
        <f t="shared" si="7"/>
        <v>NT-44166</v>
      </c>
      <c r="EC42" s="139">
        <v>44166</v>
      </c>
      <c r="ED42" s="113" t="s">
        <v>128</v>
      </c>
      <c r="EE42" s="113" t="s">
        <v>128</v>
      </c>
      <c r="EF42" s="113" t="s">
        <v>128</v>
      </c>
      <c r="EG42" s="113" t="s">
        <v>128</v>
      </c>
      <c r="EH42" s="113" t="s">
        <v>128</v>
      </c>
      <c r="EI42" s="113" t="s">
        <v>128</v>
      </c>
      <c r="EJ42" s="113" t="s">
        <v>128</v>
      </c>
      <c r="EL42" s="113" t="str">
        <f t="shared" si="8"/>
        <v>AUS-44166</v>
      </c>
      <c r="EM42" s="139">
        <v>44166</v>
      </c>
      <c r="EN42" s="113">
        <f>VLOOKUP($EL42,Database!$A$1:$J$12756,10,(FALSE))</f>
        <v>122.6950284142642</v>
      </c>
      <c r="EO42" s="113">
        <f>VLOOKUP($EL42,Database!$A$1:$J$12756,4,(FALSE))</f>
        <v>31.42457599770519</v>
      </c>
      <c r="EP42" s="113">
        <f>VLOOKUP($EL42,Database!$A$1:$J$12756,5,(FALSE))</f>
        <v>12.260695041089431</v>
      </c>
      <c r="EQ42" s="113">
        <f>VLOOKUP($EL42,Database!$A$1:$J$12756,6,(FALSE))</f>
        <v>13.356603145459864</v>
      </c>
      <c r="ER42" s="113">
        <f>VLOOKUP($EL42,Database!$A$1:$J$12756,7,(FALSE))</f>
        <v>20.368511977942571</v>
      </c>
      <c r="ES42" s="113">
        <f>VLOOKUP($EL42,Database!$A$1:$J$12756,8,(FALSE))</f>
        <v>-1.6465972287680275</v>
      </c>
      <c r="ET42" s="113">
        <f>VLOOKUP($EL42,Database!$A$1:$J$12756,9,(FALSE))</f>
        <v>8.6467939660782456</v>
      </c>
    </row>
    <row r="43" spans="25:150" ht="15" customHeight="1">
      <c r="Y43" s="22"/>
      <c r="Z43" s="22"/>
      <c r="BJ43" s="135" t="str">
        <f t="shared" ref="BJ43:BJ45" si="10">$AT$7&amp;"-"&amp;BK43</f>
        <v>NSW-44256</v>
      </c>
      <c r="BK43" s="139">
        <v>44256</v>
      </c>
      <c r="BL43" s="113">
        <f>VLOOKUP($BJ43,Database!$A$1:$J$12756,10,(FALSE))</f>
        <v>144.8648382273787</v>
      </c>
      <c r="BM43" s="113">
        <f>VLOOKUP($BJ43,Database!$A$1:$J$12756,4,(FALSE))</f>
        <v>53.711262282690861</v>
      </c>
      <c r="BN43" s="113">
        <f>VLOOKUP($BJ43,Database!$A$1:$J$12756,5,(FALSE))</f>
        <v>32.269057568258347</v>
      </c>
      <c r="BO43" s="113">
        <f>VLOOKUP($BJ43,Database!$A$1:$J$12756,6,(FALSE))</f>
        <v>39.386400501547435</v>
      </c>
      <c r="BP43" s="113">
        <f>VLOOKUP($BJ43,Database!$A$1:$J$12756,7,(FALSE))</f>
        <v>48.181381188912027</v>
      </c>
      <c r="BQ43" s="113">
        <f>VLOOKUP($BJ43,Database!$A$1:$J$12756,8,(FALSE))</f>
        <v>2.1907582457706192</v>
      </c>
      <c r="BR43" s="113">
        <f>VLOOKUP($BJ43,Database!$A$1:$J$12756,9,(FALSE))</f>
        <v>9.8039808515998992</v>
      </c>
      <c r="BT43" s="113" t="str">
        <f t="shared" ref="BT43:BT46" si="11">$AT$8&amp;"-"&amp;BU43</f>
        <v>QLD-44256</v>
      </c>
      <c r="BU43" s="139">
        <v>44256</v>
      </c>
      <c r="BV43" s="113">
        <f>VLOOKUP($BT43,Database!$A$1:$J$12756,10,(FALSE))</f>
        <v>144.01865803544342</v>
      </c>
      <c r="BW43" s="113">
        <f>VLOOKUP($BT43,Database!$A$1:$J$12756,4,(FALSE))</f>
        <v>60.499980222301339</v>
      </c>
      <c r="BX43" s="113">
        <f>VLOOKUP($BT43,Database!$A$1:$J$12756,5,(FALSE))</f>
        <v>26.835384437328809</v>
      </c>
      <c r="BY43" s="113">
        <f>VLOOKUP($BT43,Database!$A$1:$J$12756,6,(FALSE))</f>
        <v>42.50390625</v>
      </c>
      <c r="BZ43" s="113">
        <f>VLOOKUP($BT43,Database!$A$1:$J$12756,7,(FALSE))</f>
        <v>43.72265625</v>
      </c>
      <c r="CA43" s="113">
        <f>VLOOKUP($BT43,Database!$A$1:$J$12756,8,(FALSE))</f>
        <v>4.0658548309565772</v>
      </c>
      <c r="CB43" s="113">
        <f>VLOOKUP($BT43,Database!$A$1:$J$12756,9,(FALSE))</f>
        <v>5.7082198365646537</v>
      </c>
      <c r="CD43" s="113" t="str">
        <f t="shared" ref="CD43:CD50" si="12">$AT$9&amp;"-"&amp;CE43</f>
        <v>VIC-44256</v>
      </c>
      <c r="CE43" s="139">
        <v>44256</v>
      </c>
      <c r="CF43" s="113">
        <f>VLOOKUP($CD43,Database!$A$1:$J$12756,10,(FALSE))</f>
        <v>123.87005688434307</v>
      </c>
      <c r="CG43" s="113">
        <f>VLOOKUP($CD43,Database!$A$1:$J$12756,4,(FALSE))</f>
        <v>35.21894290123457</v>
      </c>
      <c r="CH43" s="113">
        <f>VLOOKUP($CD43,Database!$A$1:$J$12756,5,(FALSE))</f>
        <v>18.557098765432098</v>
      </c>
      <c r="CI43" s="113">
        <f>VLOOKUP($CD43,Database!$A$1:$J$12756,6,(FALSE))</f>
        <v>15.410225921521997</v>
      </c>
      <c r="CJ43" s="113">
        <f>VLOOKUP($CD43,Database!$A$1:$J$12756,7,(FALSE))</f>
        <v>13.194444444444445</v>
      </c>
      <c r="CK43" s="113">
        <f>VLOOKUP($CD43,Database!$A$1:$J$12756,8,(FALSE))</f>
        <v>3.6860879904875148</v>
      </c>
      <c r="CL43" s="113">
        <f>VLOOKUP($CD43,Database!$A$1:$J$12756,9,(FALSE))</f>
        <v>8.9001907183725351</v>
      </c>
      <c r="CN43" s="113" t="str">
        <f t="shared" ref="CN43:CN50" si="13">$AT$10&amp;"-"&amp;CO43</f>
        <v>ACT-44256</v>
      </c>
      <c r="CO43" s="139">
        <v>44256</v>
      </c>
      <c r="CP43" s="113">
        <f>VLOOKUP($CN43,Database!$A$1:$J$12756,10,(FALSE))</f>
        <v>144.91279023048699</v>
      </c>
      <c r="CQ43" s="113">
        <f>VLOOKUP($CN43,Database!$A$1:$J$12756,4,(FALSE))</f>
        <v>48.484848484848492</v>
      </c>
      <c r="CR43" s="113">
        <f>VLOOKUP($CN43,Database!$A$1:$J$12756,5,(FALSE))</f>
        <v>26.538108356290174</v>
      </c>
      <c r="CS43" s="113">
        <f>VLOOKUP($CN43,Database!$A$1:$J$12756,6,(FALSE))</f>
        <v>40.404040404040408</v>
      </c>
      <c r="CT43" s="113">
        <f>VLOOKUP($CN43,Database!$A$1:$J$12756,7,(FALSE))</f>
        <v>40.404040404040408</v>
      </c>
      <c r="CU43" s="113">
        <f>VLOOKUP($CN43,Database!$A$1:$J$12756,8,(FALSE))</f>
        <v>10.284664830119373</v>
      </c>
      <c r="CV43" s="113">
        <f>VLOOKUP($CN43,Database!$A$1:$J$12756,9,(FALSE))</f>
        <v>15.426997245179061</v>
      </c>
      <c r="CX43" s="113" t="str">
        <f t="shared" ref="CX43:CX50" si="14">$AT$11&amp;"-"&amp;CY43</f>
        <v>WA-44256</v>
      </c>
      <c r="CY43" s="139">
        <v>44256</v>
      </c>
      <c r="CZ43" s="113">
        <f>VLOOKUP($CX43,Database!$A$1:$J$12756,10,(FALSE))</f>
        <v>156.96861542989276</v>
      </c>
      <c r="DA43" s="113">
        <f>VLOOKUP($CX43,Database!$A$1:$J$12756,4,(FALSE))</f>
        <v>69.563578094071076</v>
      </c>
      <c r="DB43" s="113">
        <f>VLOOKUP($CX43,Database!$A$1:$J$12756,5,(FALSE))</f>
        <v>41.050051842775005</v>
      </c>
      <c r="DC43" s="113">
        <f>VLOOKUP($CX43,Database!$A$1:$J$12756,6,(FALSE))</f>
        <v>59.484364278011959</v>
      </c>
      <c r="DD43" s="113">
        <f>VLOOKUP($CX43,Database!$A$1:$J$12756,7,(FALSE))</f>
        <v>76.340842680742767</v>
      </c>
      <c r="DE43" s="113">
        <f>VLOOKUP($CX43,Database!$A$1:$J$12756,8,(FALSE))</f>
        <v>3.2295271049596321</v>
      </c>
      <c r="DF43" s="113">
        <f>VLOOKUP($CX43,Database!$A$1:$J$12756,9,(FALSE))</f>
        <v>11.072664359861593</v>
      </c>
      <c r="DH43" s="113" t="str">
        <f t="shared" ref="DH43:DH50" si="15">$AT$12&amp;"-"&amp;DI43</f>
        <v>SA-44256</v>
      </c>
      <c r="DI43" s="139">
        <v>44256</v>
      </c>
      <c r="DJ43" s="113">
        <f>VLOOKUP($DH43,Database!$A$1:$J$12756,10,(FALSE))</f>
        <v>142.20958903492436</v>
      </c>
      <c r="DK43" s="113">
        <f>VLOOKUP($DH43,Database!$A$1:$J$12756,4,(FALSE))</f>
        <v>40.928819444444443</v>
      </c>
      <c r="DL43" s="113">
        <f>VLOOKUP($DH43,Database!$A$1:$J$12756,5,(FALSE))</f>
        <v>26.432291666666675</v>
      </c>
      <c r="DM43" s="113">
        <f>VLOOKUP($DH43,Database!$A$1:$J$12756,6,(FALSE))</f>
        <v>34.939236111111107</v>
      </c>
      <c r="DN43" s="113">
        <f>VLOOKUP($DH43,Database!$A$1:$J$12756,7,(FALSE))</f>
        <v>29.513888888888886</v>
      </c>
      <c r="DO43" s="113">
        <f>VLOOKUP($DH43,Database!$A$1:$J$12756,8,(FALSE))</f>
        <v>5.2965142598460835</v>
      </c>
      <c r="DP43" s="113">
        <f>VLOOKUP($DH43,Database!$A$1:$J$12756,9,(FALSE))</f>
        <v>6.2854442344045358</v>
      </c>
      <c r="DR43" s="113" t="str">
        <f t="shared" ref="DR43:DR50" si="16">$AT$13&amp;"-"&amp;DS43</f>
        <v>TAS-44256</v>
      </c>
      <c r="DS43" s="139">
        <v>44256</v>
      </c>
      <c r="DT43" s="113" t="s">
        <v>128</v>
      </c>
      <c r="DU43" s="113" t="s">
        <v>128</v>
      </c>
      <c r="DV43" s="113" t="s">
        <v>128</v>
      </c>
      <c r="DW43" s="113" t="s">
        <v>128</v>
      </c>
      <c r="DX43" s="113" t="s">
        <v>128</v>
      </c>
      <c r="DY43" s="113" t="s">
        <v>128</v>
      </c>
      <c r="DZ43" s="113" t="s">
        <v>128</v>
      </c>
      <c r="EB43" s="113" t="str">
        <f t="shared" ref="EB43:EB50" si="17">$AT$14&amp;"-"&amp;EC43</f>
        <v>NT-44256</v>
      </c>
      <c r="EC43" s="139">
        <v>44256</v>
      </c>
      <c r="ED43" s="113" t="s">
        <v>128</v>
      </c>
      <c r="EE43" s="113" t="s">
        <v>128</v>
      </c>
      <c r="EF43" s="113" t="s">
        <v>128</v>
      </c>
      <c r="EG43" s="113" t="s">
        <v>128</v>
      </c>
      <c r="EH43" s="113" t="s">
        <v>128</v>
      </c>
      <c r="EI43" s="113" t="s">
        <v>128</v>
      </c>
      <c r="EJ43" s="113" t="s">
        <v>128</v>
      </c>
      <c r="EL43" s="113" t="str">
        <f t="shared" ref="EL43:EL50" si="18">$AT$15&amp;"-"&amp;EM43</f>
        <v>AUS-44256</v>
      </c>
      <c r="EM43" s="139">
        <v>44256</v>
      </c>
      <c r="EN43" s="113">
        <f>VLOOKUP($EL43,Database!$A$1:$J$12756,10,(FALSE))</f>
        <v>142.4660493444492</v>
      </c>
      <c r="EO43" s="113">
        <f>VLOOKUP($EL43,Database!$A$1:$J$12756,4,(FALSE))</f>
        <v>52.842119560804278</v>
      </c>
      <c r="EP43" s="113">
        <f>VLOOKUP($EL43,Database!$A$1:$J$12756,5,(FALSE))</f>
        <v>28.774507493637479</v>
      </c>
      <c r="EQ43" s="113">
        <f>VLOOKUP($EL43,Database!$A$1:$J$12756,6,(FALSE))</f>
        <v>37.864462809917356</v>
      </c>
      <c r="ER43" s="113">
        <f>VLOOKUP($EL43,Database!$A$1:$J$12756,7,(FALSE))</f>
        <v>43.490615243342511</v>
      </c>
      <c r="ES43" s="113">
        <f>VLOOKUP($EL43,Database!$A$1:$J$12756,8,(FALSE))</f>
        <v>3.3563355145746576</v>
      </c>
      <c r="ET43" s="113">
        <f>VLOOKUP($EL43,Database!$A$1:$J$12756,9,(FALSE))</f>
        <v>9.0064024007508312</v>
      </c>
    </row>
    <row r="44" spans="25:150" ht="15" customHeight="1">
      <c r="Y44" s="22"/>
      <c r="Z44" s="22"/>
      <c r="BJ44" s="135" t="str">
        <f t="shared" si="10"/>
        <v>NSW-44348</v>
      </c>
      <c r="BK44" s="139">
        <v>44348</v>
      </c>
      <c r="BL44" s="113">
        <f>VLOOKUP($BJ44,Database!$A$1:$J$12756,10,(FALSE))</f>
        <v>144.60469962222186</v>
      </c>
      <c r="BM44" s="113">
        <f>VLOOKUP($BJ44,Database!$A$1:$J$12756,4,(FALSE))</f>
        <v>54.110301768990631</v>
      </c>
      <c r="BN44" s="113">
        <f>VLOOKUP($BJ44,Database!$A$1:$J$12756,5,(FALSE))</f>
        <v>25.252257318380032</v>
      </c>
      <c r="BO44" s="113">
        <f>VLOOKUP($BJ44,Database!$A$1:$J$12756,6,(FALSE))</f>
        <v>37.412070759625394</v>
      </c>
      <c r="BP44" s="113">
        <f>VLOOKUP($BJ44,Database!$A$1:$J$12756,7,(FALSE))</f>
        <v>44.65761511216057</v>
      </c>
      <c r="BQ44" s="113">
        <f>VLOOKUP($BJ44,Database!$A$1:$J$12756,8,(FALSE))</f>
        <v>9.854340231120668</v>
      </c>
      <c r="BR44" s="113">
        <f>VLOOKUP($BJ44,Database!$A$1:$J$12756,9,(FALSE))</f>
        <v>6.8782678360600435</v>
      </c>
      <c r="BT44" s="113" t="str">
        <f t="shared" si="11"/>
        <v>QLD-44348</v>
      </c>
      <c r="BU44" s="139">
        <v>44348</v>
      </c>
      <c r="BV44" s="113">
        <f>VLOOKUP($BT44,Database!$A$1:$J$12756,10,(FALSE))</f>
        <v>146.7457833079709</v>
      </c>
      <c r="BW44" s="113">
        <f>VLOOKUP($BT44,Database!$A$1:$J$12756,4,(FALSE))</f>
        <v>59.618352214987389</v>
      </c>
      <c r="BX44" s="113">
        <f>VLOOKUP($BT44,Database!$A$1:$J$12756,5,(FALSE))</f>
        <v>28.806584362139926</v>
      </c>
      <c r="BY44" s="113">
        <f>VLOOKUP($BT44,Database!$A$1:$J$12756,6,(FALSE))</f>
        <v>43.587105624142666</v>
      </c>
      <c r="BZ44" s="113">
        <f>VLOOKUP($BT44,Database!$A$1:$J$12756,7,(FALSE))</f>
        <v>45.924154160719112</v>
      </c>
      <c r="CA44" s="113">
        <f>VLOOKUP($BT44,Database!$A$1:$J$12756,8,(FALSE))</f>
        <v>12.26824617631547</v>
      </c>
      <c r="CB44" s="113">
        <f>VLOOKUP($BT44,Database!$A$1:$J$12756,9,(FALSE))</f>
        <v>5.3360231003520431</v>
      </c>
      <c r="CD44" s="113" t="str">
        <f t="shared" si="12"/>
        <v>VIC-44348</v>
      </c>
      <c r="CE44" s="139">
        <v>44348</v>
      </c>
      <c r="CF44" s="113">
        <f>VLOOKUP($CD44,Database!$A$1:$J$12756,10,(FALSE))</f>
        <v>121.62433995938336</v>
      </c>
      <c r="CG44" s="113">
        <f>VLOOKUP($CD44,Database!$A$1:$J$12756,4,(FALSE))</f>
        <v>31.871747780838689</v>
      </c>
      <c r="CH44" s="113">
        <f>VLOOKUP($CD44,Database!$A$1:$J$12756,5,(FALSE))</f>
        <v>19.825072886297374</v>
      </c>
      <c r="CI44" s="113">
        <f>VLOOKUP($CD44,Database!$A$1:$J$12756,6,(FALSE))</f>
        <v>21.436380674718865</v>
      </c>
      <c r="CJ44" s="113">
        <f>VLOOKUP($CD44,Database!$A$1:$J$12756,7,(FALSE))</f>
        <v>5.7774716865625946</v>
      </c>
      <c r="CK44" s="113">
        <f>VLOOKUP($CD44,Database!$A$1:$J$12756,8,(FALSE))</f>
        <v>9.5467546187739956</v>
      </c>
      <c r="CL44" s="113">
        <f>VLOOKUP($CD44,Database!$A$1:$J$12756,9,(FALSE))</f>
        <v>5.0709886881908828</v>
      </c>
      <c r="CN44" s="113" t="str">
        <f t="shared" si="13"/>
        <v>ACT-44348</v>
      </c>
      <c r="CO44" s="139">
        <v>44348</v>
      </c>
      <c r="CP44" s="113">
        <f>VLOOKUP($CN44,Database!$A$1:$J$12756,10,(FALSE))</f>
        <v>140.41681630726254</v>
      </c>
      <c r="CQ44" s="113">
        <f>VLOOKUP($CN44,Database!$A$1:$J$12756,4,(FALSE))</f>
        <v>47.781065088757401</v>
      </c>
      <c r="CR44" s="113">
        <f>VLOOKUP($CN44,Database!$A$1:$J$12756,5,(FALSE))</f>
        <v>21.153846153846157</v>
      </c>
      <c r="CS44" s="113">
        <f>VLOOKUP($CN44,Database!$A$1:$J$12756,6,(FALSE))</f>
        <v>28.402366863905325</v>
      </c>
      <c r="CT44" s="113">
        <f>VLOOKUP($CN44,Database!$A$1:$J$12756,7,(FALSE))</f>
        <v>21.301775147928996</v>
      </c>
      <c r="CU44" s="113">
        <f>VLOOKUP($CN44,Database!$A$1:$J$12756,8,(FALSE))</f>
        <v>6.8052930056710785</v>
      </c>
      <c r="CV44" s="113">
        <f>VLOOKUP($CN44,Database!$A$1:$J$12756,9,(FALSE))</f>
        <v>9.5486111111111107</v>
      </c>
      <c r="CX44" s="113" t="str">
        <f t="shared" si="14"/>
        <v>WA-44348</v>
      </c>
      <c r="CY44" s="139">
        <v>44348</v>
      </c>
      <c r="CZ44" s="113">
        <f>VLOOKUP($CX44,Database!$A$1:$J$12756,10,(FALSE))</f>
        <v>144.2464765643403</v>
      </c>
      <c r="DA44" s="113">
        <f>VLOOKUP($CX44,Database!$A$1:$J$12756,4,(FALSE))</f>
        <v>56.584032425299277</v>
      </c>
      <c r="DB44" s="113">
        <f>VLOOKUP($CX44,Database!$A$1:$J$12756,5,(FALSE))</f>
        <v>22.299115724721261</v>
      </c>
      <c r="DC44" s="113">
        <f>VLOOKUP($CX44,Database!$A$1:$J$12756,6,(FALSE))</f>
        <v>37.802768166089969</v>
      </c>
      <c r="DD44" s="113">
        <f>VLOOKUP($CX44,Database!$A$1:$J$12756,7,(FALSE))</f>
        <v>54.293524366104251</v>
      </c>
      <c r="DE44" s="113">
        <f>VLOOKUP($CX44,Database!$A$1:$J$12756,8,(FALSE))</f>
        <v>11.322419370649936</v>
      </c>
      <c r="DF44" s="113">
        <f>VLOOKUP($CX44,Database!$A$1:$J$12756,9,(FALSE))</f>
        <v>9.1265562199784345</v>
      </c>
      <c r="DH44" s="113" t="str">
        <f t="shared" si="15"/>
        <v>SA-44348</v>
      </c>
      <c r="DI44" s="139">
        <v>44348</v>
      </c>
      <c r="DJ44" s="113">
        <f>VLOOKUP($DH44,Database!$A$1:$J$12756,10,(FALSE))</f>
        <v>135.46043442150824</v>
      </c>
      <c r="DK44" s="113">
        <f>VLOOKUP($DH44,Database!$A$1:$J$12756,4,(FALSE))</f>
        <v>34.448289119569395</v>
      </c>
      <c r="DL44" s="113">
        <f>VLOOKUP($DH44,Database!$A$1:$J$12756,5,(FALSE))</f>
        <v>13.840830449826994</v>
      </c>
      <c r="DM44" s="113">
        <f>VLOOKUP($DH44,Database!$A$1:$J$12756,6,(FALSE))</f>
        <v>25.374855824682811</v>
      </c>
      <c r="DN44" s="113">
        <f>VLOOKUP($DH44,Database!$A$1:$J$12756,7,(FALSE))</f>
        <v>23.068050749711649</v>
      </c>
      <c r="DO44" s="113">
        <f>VLOOKUP($DH44,Database!$A$1:$J$12756,8,(FALSE))</f>
        <v>8.1632653061224492</v>
      </c>
      <c r="DP44" s="113">
        <f>VLOOKUP($DH44,Database!$A$1:$J$12756,9,(FALSE))</f>
        <v>1.6000000000000003</v>
      </c>
      <c r="DR44" s="113" t="str">
        <f t="shared" si="16"/>
        <v>TAS-44348</v>
      </c>
      <c r="DS44" s="139">
        <v>44348</v>
      </c>
      <c r="DT44" s="113" t="s">
        <v>128</v>
      </c>
      <c r="DU44" s="113" t="s">
        <v>128</v>
      </c>
      <c r="DV44" s="113" t="s">
        <v>128</v>
      </c>
      <c r="DW44" s="113" t="s">
        <v>128</v>
      </c>
      <c r="DX44" s="113" t="s">
        <v>128</v>
      </c>
      <c r="DY44" s="113" t="s">
        <v>128</v>
      </c>
      <c r="DZ44" s="113" t="s">
        <v>128</v>
      </c>
      <c r="EB44" s="113" t="str">
        <f t="shared" si="17"/>
        <v>NT-44348</v>
      </c>
      <c r="EC44" s="139">
        <v>44348</v>
      </c>
      <c r="ED44" s="113" t="s">
        <v>128</v>
      </c>
      <c r="EE44" s="113" t="s">
        <v>128</v>
      </c>
      <c r="EF44" s="113" t="s">
        <v>128</v>
      </c>
      <c r="EG44" s="113" t="s">
        <v>128</v>
      </c>
      <c r="EH44" s="113" t="s">
        <v>128</v>
      </c>
      <c r="EI44" s="113" t="s">
        <v>128</v>
      </c>
      <c r="EJ44" s="113" t="s">
        <v>128</v>
      </c>
      <c r="EL44" s="113" t="str">
        <f t="shared" si="18"/>
        <v>AUS-44348</v>
      </c>
      <c r="EM44" s="139">
        <v>44348</v>
      </c>
      <c r="EN44" s="113">
        <f>VLOOKUP($EL44,Database!$A$1:$J$12756,10,(FALSE))</f>
        <v>138.81631626071874</v>
      </c>
      <c r="EO44" s="113">
        <f>VLOOKUP($EL44,Database!$A$1:$J$12756,4,(FALSE))</f>
        <v>48.364905139585126</v>
      </c>
      <c r="EP44" s="113">
        <f>VLOOKUP($EL44,Database!$A$1:$J$12756,5,(FALSE))</f>
        <v>23.214407430919842</v>
      </c>
      <c r="EQ44" s="113">
        <f>VLOOKUP($EL44,Database!$A$1:$J$12756,6,(FALSE))</f>
        <v>33.277012678120158</v>
      </c>
      <c r="ER44" s="113">
        <f>VLOOKUP($EL44,Database!$A$1:$J$12756,7,(FALSE))</f>
        <v>34.681666631272698</v>
      </c>
      <c r="ES44" s="113">
        <f>VLOOKUP($EL44,Database!$A$1:$J$12756,8,(FALSE))</f>
        <v>10.070243771036367</v>
      </c>
      <c r="ET44" s="113">
        <f>VLOOKUP($EL44,Database!$A$1:$J$12756,9,(FALSE))</f>
        <v>6.2911032990805857</v>
      </c>
    </row>
    <row r="45" spans="25:150" ht="15" customHeight="1">
      <c r="Y45" s="22"/>
      <c r="Z45" s="22"/>
      <c r="BJ45" s="135" t="str">
        <f t="shared" si="10"/>
        <v>NSW-44440</v>
      </c>
      <c r="BK45" s="139">
        <v>44440</v>
      </c>
      <c r="BL45" s="113">
        <f>VLOOKUP($BJ45,Database!$A$1:$J$12756,10,(FALSE))</f>
        <v>136.33864841209993</v>
      </c>
      <c r="BM45" s="113">
        <f>VLOOKUP($BJ45,Database!$A$1:$J$12756,4,(FALSE))</f>
        <v>42.345607648924364</v>
      </c>
      <c r="BN45" s="113">
        <f>VLOOKUP($BJ45,Database!$A$1:$J$12756,5,(FALSE))</f>
        <v>23.404800000000002</v>
      </c>
      <c r="BO45" s="113">
        <f>VLOOKUP($BJ45,Database!$A$1:$J$12756,6,(FALSE))</f>
        <v>24.691358024691365</v>
      </c>
      <c r="BP45" s="113">
        <f>VLOOKUP($BJ45,Database!$A$1:$J$12756,7,(FALSE))</f>
        <v>27.328987150415717</v>
      </c>
      <c r="BQ45" s="113">
        <f>VLOOKUP($BJ45,Database!$A$1:$J$12756,8,(FALSE))</f>
        <v>1.7754942767950046</v>
      </c>
      <c r="BR45" s="113">
        <f>VLOOKUP($BJ45,Database!$A$1:$J$12756,9,(FALSE))</f>
        <v>5.0983048660505483</v>
      </c>
      <c r="BT45" s="113" t="str">
        <f t="shared" si="11"/>
        <v>QLD-44440</v>
      </c>
      <c r="BU45" s="139">
        <v>44440</v>
      </c>
      <c r="BV45" s="113">
        <f>VLOOKUP($BT45,Database!$A$1:$J$12756,10,(FALSE))</f>
        <v>135.03740434388516</v>
      </c>
      <c r="BW45" s="113">
        <f>VLOOKUP($BT45,Database!$A$1:$J$12756,4,(FALSE))</f>
        <v>45.610625202461932</v>
      </c>
      <c r="BX45" s="113">
        <f>VLOOKUP($BT45,Database!$A$1:$J$12756,5,(FALSE))</f>
        <v>25.309626571589416</v>
      </c>
      <c r="BY45" s="113">
        <f>VLOOKUP($BT45,Database!$A$1:$J$12756,6,(FALSE))</f>
        <v>14.776250636308946</v>
      </c>
      <c r="BZ45" s="113">
        <f>VLOOKUP($BT45,Database!$A$1:$J$12756,7,(FALSE))</f>
        <v>31.334166319589059</v>
      </c>
      <c r="CA45" s="113">
        <f>VLOOKUP($BT45,Database!$A$1:$J$12756,8,(FALSE))</f>
        <v>8.6689148978377304</v>
      </c>
      <c r="CB45" s="113">
        <f>VLOOKUP($BT45,Database!$A$1:$J$12756,9,(FALSE))</f>
        <v>1.7122473246135557</v>
      </c>
      <c r="CD45" s="113" t="str">
        <f t="shared" si="12"/>
        <v>VIC-44440</v>
      </c>
      <c r="CE45" s="139">
        <v>44440</v>
      </c>
      <c r="CF45" s="113">
        <f>VLOOKUP($CD45,Database!$A$1:$J$12756,10,(FALSE))</f>
        <v>115.15775910090082</v>
      </c>
      <c r="CG45" s="113">
        <f>VLOOKUP($CD45,Database!$A$1:$J$12756,4,(FALSE))</f>
        <v>25.605536332179931</v>
      </c>
      <c r="CH45" s="113">
        <f>VLOOKUP($CD45,Database!$A$1:$J$12756,5,(FALSE))</f>
        <v>18.665080309339679</v>
      </c>
      <c r="CI45" s="113">
        <f>VLOOKUP($CD45,Database!$A$1:$J$12756,6,(FALSE))</f>
        <v>0</v>
      </c>
      <c r="CJ45" s="113">
        <f>VLOOKUP($CD45,Database!$A$1:$J$12756,7,(FALSE))</f>
        <v>-0.38098473634400637</v>
      </c>
      <c r="CK45" s="113">
        <f>VLOOKUP($CD45,Database!$A$1:$J$12756,8,(FALSE))</f>
        <v>2.0488187432604636</v>
      </c>
      <c r="CL45" s="113">
        <f>VLOOKUP($CD45,Database!$A$1:$J$12756,9,(FALSE))</f>
        <v>1.8935174871909106</v>
      </c>
      <c r="CN45" s="113" t="str">
        <f t="shared" si="13"/>
        <v>ACT-44440</v>
      </c>
      <c r="CO45" s="139">
        <v>44440</v>
      </c>
      <c r="CP45" s="113">
        <f>VLOOKUP($CN45,Database!$A$1:$J$12756,10,(FALSE))</f>
        <v>122.49143812288625</v>
      </c>
      <c r="CQ45" s="113">
        <f>VLOOKUP($CN45,Database!$A$1:$J$12756,4,(FALSE))</f>
        <v>27.083333333333336</v>
      </c>
      <c r="CR45" s="113">
        <f>VLOOKUP($CN45,Database!$A$1:$J$12756,5,(FALSE))</f>
        <v>19.675925925925924</v>
      </c>
      <c r="CS45" s="113">
        <f>VLOOKUP($CN45,Database!$A$1:$J$12756,6,(FALSE))</f>
        <v>7.8367346938775535</v>
      </c>
      <c r="CT45" s="113">
        <f>VLOOKUP($CN45,Database!$A$1:$J$12756,7,(FALSE))</f>
        <v>8.571428571428573</v>
      </c>
      <c r="CU45" s="113">
        <f>VLOOKUP($CN45,Database!$A$1:$J$12756,8,(FALSE))</f>
        <v>1.4692378328741966</v>
      </c>
      <c r="CV45" s="113">
        <f>VLOOKUP($CN45,Database!$A$1:$J$12756,9,(FALSE))</f>
        <v>9.0830449826989614</v>
      </c>
      <c r="CX45" s="113" t="str">
        <f t="shared" si="14"/>
        <v>WA-44440</v>
      </c>
      <c r="CY45" s="139">
        <v>44440</v>
      </c>
      <c r="CZ45" s="113">
        <f>VLOOKUP($CX45,Database!$A$1:$J$12756,10,(FALSE))</f>
        <v>140.2323870766692</v>
      </c>
      <c r="DA45" s="113">
        <f>VLOOKUP($CX45,Database!$A$1:$J$12756,4,(FALSE))</f>
        <v>49.306062819576333</v>
      </c>
      <c r="DB45" s="113">
        <f>VLOOKUP($CX45,Database!$A$1:$J$12756,5,(FALSE))</f>
        <v>33.950617283950621</v>
      </c>
      <c r="DC45" s="113">
        <f>VLOOKUP($CX45,Database!$A$1:$J$12756,6,(FALSE))</f>
        <v>6.6653441777425106</v>
      </c>
      <c r="DD45" s="113">
        <f>VLOOKUP($CX45,Database!$A$1:$J$12756,7,(FALSE))</f>
        <v>39.682249817384943</v>
      </c>
      <c r="DE45" s="113">
        <f>VLOOKUP($CX45,Database!$A$1:$J$12756,8,(FALSE))</f>
        <v>4.0905770635500369</v>
      </c>
      <c r="DF45" s="113">
        <f>VLOOKUP($CX45,Database!$A$1:$J$12756,9,(FALSE))</f>
        <v>-1.1687363038714391</v>
      </c>
      <c r="DH45" s="113" t="str">
        <f t="shared" si="15"/>
        <v>SA-44440</v>
      </c>
      <c r="DI45" s="139">
        <v>44440</v>
      </c>
      <c r="DJ45" s="113">
        <f>VLOOKUP($DH45,Database!$A$1:$J$12756,10,(FALSE))</f>
        <v>136.93510157414804</v>
      </c>
      <c r="DK45" s="113">
        <f>VLOOKUP($DH45,Database!$A$1:$J$12756,4,(FALSE))</f>
        <v>43.435794311979322</v>
      </c>
      <c r="DL45" s="113">
        <f>VLOOKUP($DH45,Database!$A$1:$J$12756,5,(FALSE))</f>
        <v>25.596093076702097</v>
      </c>
      <c r="DM45" s="113">
        <f>VLOOKUP($DH45,Database!$A$1:$J$12756,6,(FALSE))</f>
        <v>13.817868428612465</v>
      </c>
      <c r="DN45" s="113">
        <f>VLOOKUP($DH45,Database!$A$1:$J$12756,7,(FALSE))</f>
        <v>18.06952025280092</v>
      </c>
      <c r="DO45" s="113">
        <f>VLOOKUP($DH45,Database!$A$1:$J$12756,8,(FALSE))</f>
        <v>5.707491082045185</v>
      </c>
      <c r="DP45" s="113">
        <f>VLOOKUP($DH45,Database!$A$1:$J$12756,9,(FALSE))</f>
        <v>-8.532031025567365</v>
      </c>
      <c r="DR45" s="113" t="str">
        <f t="shared" si="16"/>
        <v>TAS-44440</v>
      </c>
      <c r="DS45" s="139">
        <v>44440</v>
      </c>
      <c r="DT45" s="113" t="s">
        <v>128</v>
      </c>
      <c r="DU45" s="113" t="s">
        <v>128</v>
      </c>
      <c r="DV45" s="113" t="s">
        <v>128</v>
      </c>
      <c r="DW45" s="113" t="s">
        <v>128</v>
      </c>
      <c r="DX45" s="113" t="s">
        <v>128</v>
      </c>
      <c r="DY45" s="113" t="s">
        <v>128</v>
      </c>
      <c r="DZ45" s="113" t="s">
        <v>128</v>
      </c>
      <c r="EB45" s="113" t="str">
        <f t="shared" si="17"/>
        <v>NT-44440</v>
      </c>
      <c r="EC45" s="139">
        <v>44440</v>
      </c>
      <c r="ED45" s="113" t="s">
        <v>128</v>
      </c>
      <c r="EE45" s="113" t="s">
        <v>128</v>
      </c>
      <c r="EF45" s="113" t="s">
        <v>128</v>
      </c>
      <c r="EG45" s="113" t="s">
        <v>128</v>
      </c>
      <c r="EH45" s="113" t="s">
        <v>128</v>
      </c>
      <c r="EI45" s="113" t="s">
        <v>128</v>
      </c>
      <c r="EJ45" s="113" t="s">
        <v>128</v>
      </c>
      <c r="EL45" s="113" t="str">
        <f t="shared" si="18"/>
        <v>AUS-44440</v>
      </c>
      <c r="EM45" s="139">
        <v>44440</v>
      </c>
      <c r="EN45" s="113">
        <f>VLOOKUP($EL45,Database!$A$1:$J$12756,10,(FALSE))</f>
        <v>130.32428826799855</v>
      </c>
      <c r="EO45" s="113">
        <f>VLOOKUP($EL45,Database!$A$1:$J$12756,4,(FALSE))</f>
        <v>38.602371875796791</v>
      </c>
      <c r="EP45" s="113">
        <f>VLOOKUP($EL45,Database!$A$1:$J$12756,5,(FALSE))</f>
        <v>22.624836864716968</v>
      </c>
      <c r="EQ45" s="113">
        <f>VLOOKUP($EL45,Database!$A$1:$J$12756,6,(FALSE))</f>
        <v>12.518714312926926</v>
      </c>
      <c r="ER45" s="113">
        <f>VLOOKUP($EL45,Database!$A$1:$J$12756,7,(FALSE))</f>
        <v>20.84207261580104</v>
      </c>
      <c r="ES45" s="113">
        <f>VLOOKUP($EL45,Database!$A$1:$J$12756,8,(FALSE))</f>
        <v>3.4045218810092646</v>
      </c>
      <c r="ET45" s="113">
        <f>VLOOKUP($EL45,Database!$A$1:$J$12756,9,(FALSE))</f>
        <v>2.2083138212603552</v>
      </c>
    </row>
    <row r="46" spans="25:150" ht="15" customHeight="1">
      <c r="Y46" s="22"/>
      <c r="Z46" s="22"/>
      <c r="BJ46" s="135" t="str">
        <f t="shared" ref="BJ46:BJ50" si="19">$AT$7&amp;"-"&amp;BK46</f>
        <v>NSW-44531</v>
      </c>
      <c r="BK46" s="139">
        <v>44531</v>
      </c>
      <c r="BL46" s="113">
        <f>VLOOKUP($BJ46,Database!$A$1:$J$12756,10,(FALSE))</f>
        <v>144.61236517647447</v>
      </c>
      <c r="BM46" s="113">
        <f>VLOOKUP($BJ46,Database!$A$1:$J$12756,4,(FALSE))</f>
        <v>52.117617894395607</v>
      </c>
      <c r="BN46" s="113">
        <f>VLOOKUP($BJ46,Database!$A$1:$J$12756,5,(FALSE))</f>
        <v>31.066001668963111</v>
      </c>
      <c r="BO46" s="113">
        <f>VLOOKUP($BJ46,Database!$A$1:$J$12756,6,(FALSE))</f>
        <v>40.404739919975377</v>
      </c>
      <c r="BP46" s="113">
        <f>VLOOKUP($BJ46,Database!$A$1:$J$12756,7,(FALSE))</f>
        <v>47.590625655498556</v>
      </c>
      <c r="BQ46" s="113">
        <f>VLOOKUP($BJ46,Database!$A$1:$J$12756,8,(FALSE))</f>
        <v>38.366356018482257</v>
      </c>
      <c r="BR46" s="113">
        <f>VLOOKUP($BJ46,Database!$A$1:$J$12756,9,(FALSE))</f>
        <v>-10.844568181384796</v>
      </c>
      <c r="BT46" s="113" t="str">
        <f t="shared" si="11"/>
        <v>QLD-44531</v>
      </c>
      <c r="BU46" s="139">
        <v>44531</v>
      </c>
      <c r="BV46" s="113">
        <f>VLOOKUP($BT46,Database!$A$1:$J$12756,10,(FALSE))</f>
        <v>142.04587290404896</v>
      </c>
      <c r="BW46" s="113">
        <f>VLOOKUP($BT46,Database!$A$1:$J$12756,4,(FALSE))</f>
        <v>49.646781789638929</v>
      </c>
      <c r="BX46" s="113">
        <f>VLOOKUP($BT46,Database!$A$1:$J$12756,5,(FALSE))</f>
        <v>20.49571307813066</v>
      </c>
      <c r="BY46" s="113">
        <f>VLOOKUP($BT46,Database!$A$1:$J$12756,6,(FALSE))</f>
        <v>34.788315374988557</v>
      </c>
      <c r="BZ46" s="113">
        <f>VLOOKUP($BT46,Database!$A$1:$J$12756,7,(FALSE))</f>
        <v>52.529887694722852</v>
      </c>
      <c r="CA46" s="113">
        <f>VLOOKUP($BT46,Database!$A$1:$J$12756,8,(FALSE))</f>
        <v>33.309387755102044</v>
      </c>
      <c r="CB46" s="113">
        <f>VLOOKUP($BT46,Database!$A$1:$J$12756,9,(FALSE))</f>
        <v>-8.4016326530612258</v>
      </c>
      <c r="CD46" s="113" t="str">
        <f t="shared" si="12"/>
        <v>VIC-44531</v>
      </c>
      <c r="CE46" s="139">
        <v>44531</v>
      </c>
      <c r="CF46" s="113">
        <f>VLOOKUP($CD46,Database!$A$1:$J$12756,10,(FALSE))</f>
        <v>139.944544881513</v>
      </c>
      <c r="CG46" s="113">
        <f>VLOOKUP($CD46,Database!$A$1:$J$12756,4,(FALSE))</f>
        <v>47.279610600324503</v>
      </c>
      <c r="CH46" s="113">
        <f>VLOOKUP($CD46,Database!$A$1:$J$12756,5,(FALSE))</f>
        <v>34.717237571407331</v>
      </c>
      <c r="CI46" s="113">
        <f>VLOOKUP($CD46,Database!$A$1:$J$12756,6,(FALSE))</f>
        <v>34.653635116598075</v>
      </c>
      <c r="CJ46" s="113">
        <f>VLOOKUP($CD46,Database!$A$1:$J$12756,7,(FALSE))</f>
        <v>33.075665229671472</v>
      </c>
      <c r="CK46" s="113">
        <f>VLOOKUP($CD46,Database!$A$1:$J$12756,8,(FALSE))</f>
        <v>36.057660517093169</v>
      </c>
      <c r="CL46" s="113">
        <f>VLOOKUP($CD46,Database!$A$1:$J$12756,9,(FALSE))</f>
        <v>-5.0921477858328235</v>
      </c>
      <c r="CN46" s="113" t="str">
        <f t="shared" si="13"/>
        <v>ACT-44531</v>
      </c>
      <c r="CO46" s="139">
        <v>44531</v>
      </c>
      <c r="CP46" s="113">
        <f>VLOOKUP($CN46,Database!$A$1:$J$12756,10,(FALSE))</f>
        <v>154.77531897926636</v>
      </c>
      <c r="CQ46" s="113">
        <f>VLOOKUP($CN46,Database!$A$1:$J$12756,4,(FALSE))</f>
        <v>66.735537190082653</v>
      </c>
      <c r="CR46" s="113">
        <f>VLOOKUP($CN46,Database!$A$1:$J$12756,5,(FALSE))</f>
        <v>34.917355371900818</v>
      </c>
      <c r="CS46" s="113">
        <f>VLOOKUP($CN46,Database!$A$1:$J$12756,6,(FALSE))</f>
        <v>52.685950413223146</v>
      </c>
      <c r="CT46" s="113">
        <f>VLOOKUP($CN46,Database!$A$1:$J$12756,7,(FALSE))</f>
        <v>59.504132231404959</v>
      </c>
      <c r="CU46" s="113">
        <f>VLOOKUP($CN46,Database!$A$1:$J$12756,8,(FALSE))</f>
        <v>44.44444444444445</v>
      </c>
      <c r="CV46" s="113">
        <f>VLOOKUP($CN46,Database!$A$1:$J$12756,9,(FALSE))</f>
        <v>2.0408163265306123</v>
      </c>
      <c r="CX46" s="113" t="str">
        <f t="shared" si="14"/>
        <v>WA-44531</v>
      </c>
      <c r="CY46" s="139">
        <v>44531</v>
      </c>
      <c r="CZ46" s="113">
        <f>VLOOKUP($CX46,Database!$A$1:$J$12756,10,(FALSE))</f>
        <v>143.73433694616446</v>
      </c>
      <c r="DA46" s="113">
        <f>VLOOKUP($CX46,Database!$A$1:$J$12756,4,(FALSE))</f>
        <v>44.7014998529556</v>
      </c>
      <c r="DB46" s="113">
        <f>VLOOKUP($CX46,Database!$A$1:$J$12756,5,(FALSE))</f>
        <v>28.428585432800713</v>
      </c>
      <c r="DC46" s="113">
        <f>VLOOKUP($CX46,Database!$A$1:$J$12756,6,(FALSE))</f>
        <v>37.721791981178313</v>
      </c>
      <c r="DD46" s="113">
        <f>VLOOKUP($CX46,Database!$A$1:$J$12756,7,(FALSE))</f>
        <v>38.408304498269899</v>
      </c>
      <c r="DE46" s="113">
        <f>VLOOKUP($CX46,Database!$A$1:$J$12756,8,(FALSE))</f>
        <v>41.326530612244902</v>
      </c>
      <c r="DF46" s="113">
        <f>VLOOKUP($CX46,Database!$A$1:$J$12756,9,(FALSE))</f>
        <v>-10.289999999999997</v>
      </c>
      <c r="DH46" s="113" t="str">
        <f t="shared" si="15"/>
        <v>SA-44531</v>
      </c>
      <c r="DI46" s="139">
        <v>44531</v>
      </c>
      <c r="DJ46" s="113">
        <f>VLOOKUP($DH46,Database!$A$1:$J$12756,10,(FALSE))</f>
        <v>138.12294254255036</v>
      </c>
      <c r="DK46" s="113">
        <f>VLOOKUP($DH46,Database!$A$1:$J$12756,4,(FALSE))</f>
        <v>39.737221599102703</v>
      </c>
      <c r="DL46" s="113">
        <f>VLOOKUP($DH46,Database!$A$1:$J$12756,5,(FALSE))</f>
        <v>30</v>
      </c>
      <c r="DM46" s="113">
        <f>VLOOKUP($DH46,Database!$A$1:$J$12756,6,(FALSE))</f>
        <v>22.304404996712691</v>
      </c>
      <c r="DN46" s="113">
        <f>VLOOKUP($DH46,Database!$A$1:$J$12756,7,(FALSE))</f>
        <v>21</v>
      </c>
      <c r="DO46" s="113">
        <f>VLOOKUP($DH46,Database!$A$1:$J$12756,8,(FALSE))</f>
        <v>31.185697419463654</v>
      </c>
      <c r="DP46" s="113">
        <f>VLOOKUP($DH46,Database!$A$1:$J$12756,9,(FALSE))</f>
        <v>1.1536612722320139</v>
      </c>
      <c r="DR46" s="113" t="str">
        <f t="shared" si="16"/>
        <v>TAS-44531</v>
      </c>
      <c r="DS46" s="139">
        <v>44531</v>
      </c>
      <c r="DT46" s="113" t="s">
        <v>128</v>
      </c>
      <c r="DU46" s="113" t="s">
        <v>128</v>
      </c>
      <c r="DV46" s="113" t="s">
        <v>128</v>
      </c>
      <c r="DW46" s="113" t="s">
        <v>128</v>
      </c>
      <c r="DX46" s="113" t="s">
        <v>128</v>
      </c>
      <c r="DY46" s="113" t="s">
        <v>128</v>
      </c>
      <c r="DZ46" s="113" t="s">
        <v>128</v>
      </c>
      <c r="EB46" s="113" t="str">
        <f t="shared" si="17"/>
        <v>NT-44531</v>
      </c>
      <c r="EC46" s="139">
        <v>44531</v>
      </c>
      <c r="ED46" s="113" t="s">
        <v>128</v>
      </c>
      <c r="EE46" s="113" t="s">
        <v>128</v>
      </c>
      <c r="EF46" s="113" t="s">
        <v>128</v>
      </c>
      <c r="EG46" s="113" t="s">
        <v>128</v>
      </c>
      <c r="EH46" s="113" t="s">
        <v>128</v>
      </c>
      <c r="EI46" s="113" t="s">
        <v>128</v>
      </c>
      <c r="EJ46" s="113" t="s">
        <v>128</v>
      </c>
      <c r="EL46" s="113" t="str">
        <f t="shared" si="18"/>
        <v>AUS-44531</v>
      </c>
      <c r="EM46" s="139">
        <v>44531</v>
      </c>
      <c r="EN46" s="113">
        <f>VLOOKUP($EL46,Database!$A$1:$J$12756,10,(FALSE))</f>
        <v>142.36054162842962</v>
      </c>
      <c r="EO46" s="113">
        <f>VLOOKUP($EL46,Database!$A$1:$J$12756,4,(FALSE))</f>
        <v>48.587306462493622</v>
      </c>
      <c r="EP46" s="113">
        <f>VLOOKUP($EL46,Database!$A$1:$J$12756,5,(FALSE))</f>
        <v>28.719512529548236</v>
      </c>
      <c r="EQ46" s="113">
        <f>VLOOKUP($EL46,Database!$A$1:$J$12756,6,(FALSE))</f>
        <v>36.141555908219267</v>
      </c>
      <c r="ER46" s="113">
        <f>VLOOKUP($EL46,Database!$A$1:$J$12756,7,(FALSE))</f>
        <v>41.654712808558962</v>
      </c>
      <c r="ES46" s="113">
        <f>VLOOKUP($EL46,Database!$A$1:$J$12756,8,(FALSE))</f>
        <v>35.620750440695033</v>
      </c>
      <c r="ET46" s="113">
        <f>VLOOKUP($EL46,Database!$A$1:$J$12756,9,(FALSE))</f>
        <v>-7.2763415017632127</v>
      </c>
    </row>
    <row r="47" spans="25:150" ht="15" customHeight="1">
      <c r="Y47" s="22"/>
      <c r="Z47" s="22"/>
      <c r="BJ47" s="135" t="str">
        <f t="shared" si="19"/>
        <v>NSW-44621</v>
      </c>
      <c r="BK47" s="139">
        <v>44621</v>
      </c>
      <c r="BL47" s="113">
        <f>VLOOKUP($BJ47,Database!$A$1:$J$12756,10,(FALSE))</f>
        <v>137.54878215658408</v>
      </c>
      <c r="BM47" s="113">
        <f>VLOOKUP($BJ47,Database!$A$1:$J$12756,4,(FALSE))</f>
        <v>57.816983738973313</v>
      </c>
      <c r="BN47" s="113">
        <f>VLOOKUP($BJ47,Database!$A$1:$J$12756,5,(FALSE))</f>
        <v>36.9140625</v>
      </c>
      <c r="BO47" s="113">
        <f>VLOOKUP($BJ47,Database!$A$1:$J$12756,6,(FALSE))</f>
        <v>15.584310988214447</v>
      </c>
      <c r="BP47" s="113">
        <f>VLOOKUP($BJ47,Database!$A$1:$J$12756,7,(FALSE))</f>
        <v>23.39249654586035</v>
      </c>
      <c r="BQ47" s="113">
        <f>VLOOKUP($BJ47,Database!$A$1:$J$12756,8,(FALSE))</f>
        <v>73.841688368055557</v>
      </c>
      <c r="BR47" s="113">
        <f>VLOOKUP($BJ47,Database!$A$1:$J$12756,9,(FALSE))</f>
        <v>-7.046444893187374</v>
      </c>
      <c r="BT47" s="113" t="str">
        <f t="shared" ref="BT47:BT50" si="20">$AT$8&amp;"-"&amp;BU47</f>
        <v>QLD-44621</v>
      </c>
      <c r="BU47" s="139">
        <v>44621</v>
      </c>
      <c r="BV47" s="113">
        <f>VLOOKUP($BT47,Database!$A$1:$J$12756,10,(FALSE))</f>
        <v>140.14378108093345</v>
      </c>
      <c r="BW47" s="113">
        <f>VLOOKUP($BT47,Database!$A$1:$J$12756,4,(FALSE))</f>
        <v>52.864052211409593</v>
      </c>
      <c r="BX47" s="113">
        <f>VLOOKUP($BT47,Database!$A$1:$J$12756,5,(FALSE))</f>
        <v>31.59486016628874</v>
      </c>
      <c r="BY47" s="113">
        <f>VLOOKUP($BT47,Database!$A$1:$J$12756,6,(FALSE))</f>
        <v>18.745562130177518</v>
      </c>
      <c r="BZ47" s="113">
        <f>VLOOKUP($BT47,Database!$A$1:$J$12756,7,(FALSE))</f>
        <v>30.575141308781539</v>
      </c>
      <c r="CA47" s="113">
        <f>VLOOKUP($BT47,Database!$A$1:$J$12756,8,(FALSE))</f>
        <v>67.266845703125</v>
      </c>
      <c r="CB47" s="113">
        <f>VLOOKUP($BT47,Database!$A$1:$J$12756,9,(FALSE))</f>
        <v>-12.65680473372781</v>
      </c>
      <c r="CD47" s="113" t="str">
        <f t="shared" si="12"/>
        <v>VIC-44621</v>
      </c>
      <c r="CE47" s="139">
        <v>44621</v>
      </c>
      <c r="CF47" s="113">
        <f>VLOOKUP($CD47,Database!$A$1:$J$12756,10,(FALSE))</f>
        <v>131.74111672928893</v>
      </c>
      <c r="CG47" s="113">
        <f>VLOOKUP($CD47,Database!$A$1:$J$12756,4,(FALSE))</f>
        <v>51.752116135257232</v>
      </c>
      <c r="CH47" s="113">
        <f>VLOOKUP($CD47,Database!$A$1:$J$12756,5,(FALSE))</f>
        <v>34.581816586991799</v>
      </c>
      <c r="CI47" s="113">
        <f>VLOOKUP($CD47,Database!$A$1:$J$12756,6,(FALSE))</f>
        <v>4.561203455988772</v>
      </c>
      <c r="CJ47" s="113">
        <f>VLOOKUP($CD47,Database!$A$1:$J$12756,7,(FALSE))</f>
        <v>12.433665190123241</v>
      </c>
      <c r="CK47" s="113">
        <f>VLOOKUP($CD47,Database!$A$1:$J$12756,8,(FALSE))</f>
        <v>70.007867092415196</v>
      </c>
      <c r="CL47" s="113">
        <f>VLOOKUP($CD47,Database!$A$1:$J$12756,9,(FALSE))</f>
        <v>-2.7027027027027026</v>
      </c>
      <c r="CN47" s="113" t="str">
        <f t="shared" si="13"/>
        <v>ACT-44621</v>
      </c>
      <c r="CO47" s="139">
        <v>44621</v>
      </c>
      <c r="CP47" s="113">
        <f>VLOOKUP($CN47,Database!$A$1:$J$12756,10,(FALSE))</f>
        <v>130.4032738095238</v>
      </c>
      <c r="CQ47" s="113">
        <f>VLOOKUP($CN47,Database!$A$1:$J$12756,4,(FALSE))</f>
        <v>55.859375</v>
      </c>
      <c r="CR47" s="113">
        <f>VLOOKUP($CN47,Database!$A$1:$J$12756,5,(FALSE))</f>
        <v>31.25</v>
      </c>
      <c r="CS47" s="113">
        <f>VLOOKUP($CN47,Database!$A$1:$J$12756,6,(FALSE))</f>
        <v>0</v>
      </c>
      <c r="CT47" s="113">
        <f>VLOOKUP($CN47,Database!$A$1:$J$12756,7,(FALSE))</f>
        <v>17.578125</v>
      </c>
      <c r="CU47" s="113">
        <f>VLOOKUP($CN47,Database!$A$1:$J$12756,8,(FALSE))</f>
        <v>87.890625</v>
      </c>
      <c r="CV47" s="113">
        <f>VLOOKUP($CN47,Database!$A$1:$J$12756,9,(FALSE))</f>
        <v>-12.5</v>
      </c>
      <c r="CX47" s="113" t="str">
        <f t="shared" si="14"/>
        <v>WA-44621</v>
      </c>
      <c r="CY47" s="139">
        <v>44621</v>
      </c>
      <c r="CZ47" s="113">
        <f>VLOOKUP($CX47,Database!$A$1:$J$12756,10,(FALSE))</f>
        <v>143.24121874815421</v>
      </c>
      <c r="DA47" s="113">
        <f>VLOOKUP($CX47,Database!$A$1:$J$12756,4,(FALSE))</f>
        <v>53.083333333333329</v>
      </c>
      <c r="DB47" s="113">
        <f>VLOOKUP($CX47,Database!$A$1:$J$12756,5,(FALSE))</f>
        <v>28.957196207986208</v>
      </c>
      <c r="DC47" s="113">
        <f>VLOOKUP($CX47,Database!$A$1:$J$12756,6,(FALSE))</f>
        <v>23.75</v>
      </c>
      <c r="DD47" s="113">
        <f>VLOOKUP($CX47,Database!$A$1:$J$12756,7,(FALSE))</f>
        <v>46.25</v>
      </c>
      <c r="DE47" s="113">
        <f>VLOOKUP($CX47,Database!$A$1:$J$12756,8,(FALSE))</f>
        <v>74.197384066587389</v>
      </c>
      <c r="DF47" s="113">
        <f>VLOOKUP($CX47,Database!$A$1:$J$12756,9,(FALSE))</f>
        <v>-7.4691180695202544</v>
      </c>
      <c r="DH47" s="113" t="str">
        <f t="shared" si="15"/>
        <v>SA-44621</v>
      </c>
      <c r="DI47" s="139">
        <v>44621</v>
      </c>
      <c r="DJ47" s="113">
        <f>VLOOKUP($DH47,Database!$A$1:$J$12756,10,(FALSE))</f>
        <v>139.27816579377713</v>
      </c>
      <c r="DK47" s="113">
        <f>VLOOKUP($DH47,Database!$A$1:$J$12756,4,(FALSE))</f>
        <v>48.234374999999993</v>
      </c>
      <c r="DL47" s="113">
        <f>VLOOKUP($DH47,Database!$A$1:$J$12756,5,(FALSE))</f>
        <v>42.013830325518633</v>
      </c>
      <c r="DM47" s="113">
        <f>VLOOKUP($DH47,Database!$A$1:$J$12756,6,(FALSE))</f>
        <v>13.5</v>
      </c>
      <c r="DN47" s="113">
        <f>VLOOKUP($DH47,Database!$A$1:$J$12756,7,(FALSE))</f>
        <v>12.890625</v>
      </c>
      <c r="DO47" s="113">
        <f>VLOOKUP($DH47,Database!$A$1:$J$12756,8,(FALSE))</f>
        <v>74.026598301554245</v>
      </c>
      <c r="DP47" s="113">
        <f>VLOOKUP($DH47,Database!$A$1:$J$12756,9,(FALSE))</f>
        <v>-3.1244992789617032</v>
      </c>
      <c r="DR47" s="113" t="str">
        <f t="shared" si="16"/>
        <v>TAS-44621</v>
      </c>
      <c r="DS47" s="139">
        <v>44621</v>
      </c>
      <c r="DT47" s="113" t="s">
        <v>128</v>
      </c>
      <c r="DU47" s="113" t="s">
        <v>128</v>
      </c>
      <c r="DV47" s="113" t="s">
        <v>128</v>
      </c>
      <c r="DW47" s="113" t="s">
        <v>128</v>
      </c>
      <c r="DX47" s="113" t="s">
        <v>128</v>
      </c>
      <c r="DY47" s="113" t="s">
        <v>128</v>
      </c>
      <c r="DZ47" s="113" t="s">
        <v>128</v>
      </c>
      <c r="EB47" s="113" t="str">
        <f t="shared" si="17"/>
        <v>NT-44621</v>
      </c>
      <c r="EC47" s="139">
        <v>44621</v>
      </c>
      <c r="ED47" s="113" t="s">
        <v>128</v>
      </c>
      <c r="EE47" s="113" t="s">
        <v>128</v>
      </c>
      <c r="EF47" s="113" t="s">
        <v>128</v>
      </c>
      <c r="EG47" s="113" t="s">
        <v>128</v>
      </c>
      <c r="EH47" s="113" t="s">
        <v>128</v>
      </c>
      <c r="EI47" s="113" t="s">
        <v>128</v>
      </c>
      <c r="EJ47" s="113" t="s">
        <v>128</v>
      </c>
      <c r="EL47" s="113" t="str">
        <f t="shared" si="18"/>
        <v>AUS-44621</v>
      </c>
      <c r="EM47" s="139">
        <v>44621</v>
      </c>
      <c r="EN47" s="113">
        <f>VLOOKUP($EL47,Database!$A$1:$J$12756,10,(FALSE))</f>
        <v>136.78522600570454</v>
      </c>
      <c r="EO47" s="113">
        <f>VLOOKUP($EL47,Database!$A$1:$J$12756,4,(FALSE))</f>
        <v>52.879526627218929</v>
      </c>
      <c r="EP47" s="113">
        <f>VLOOKUP($EL47,Database!$A$1:$J$12756,5,(FALSE))</f>
        <v>34.403324835117473</v>
      </c>
      <c r="EQ47" s="113">
        <f>VLOOKUP($EL47,Database!$A$1:$J$12756,6,(FALSE))</f>
        <v>13.068463267794545</v>
      </c>
      <c r="ER47" s="113">
        <f>VLOOKUP($EL47,Database!$A$1:$J$12756,7,(FALSE))</f>
        <v>21.995976331360954</v>
      </c>
      <c r="ES47" s="113">
        <f>VLOOKUP($EL47,Database!$A$1:$J$12756,8,(FALSE))</f>
        <v>71.884120635606962</v>
      </c>
      <c r="ET47" s="113">
        <f>VLOOKUP($EL47,Database!$A$1:$J$12756,9,(FALSE))</f>
        <v>-7.0172350603757581</v>
      </c>
    </row>
    <row r="48" spans="25:150" ht="15" customHeight="1">
      <c r="Y48" s="22"/>
      <c r="Z48" s="22"/>
      <c r="BJ48" s="135" t="str">
        <f t="shared" si="19"/>
        <v>NSW-44713</v>
      </c>
      <c r="BK48" s="139">
        <v>44713</v>
      </c>
      <c r="BL48" s="113">
        <f>VLOOKUP($BJ48,Database!$A$1:$J$12756,10,(FALSE))</f>
        <v>111.81563367782299</v>
      </c>
      <c r="BM48" s="113">
        <f>VLOOKUP($BJ48,Database!$A$1:$J$12756,4,(FALSE))</f>
        <v>36.291152263374485</v>
      </c>
      <c r="BN48" s="113">
        <f>VLOOKUP($BJ48,Database!$A$1:$J$12756,5,(FALSE))</f>
        <v>18.081275720164609</v>
      </c>
      <c r="BO48" s="113">
        <f>VLOOKUP($BJ48,Database!$A$1:$J$12756,6,(FALSE))</f>
        <v>-30.598422496570649</v>
      </c>
      <c r="BP48" s="113">
        <f>VLOOKUP($BJ48,Database!$A$1:$J$12756,7,(FALSE))</f>
        <v>-20.770372958336974</v>
      </c>
      <c r="BQ48" s="113">
        <f>VLOOKUP($BJ48,Database!$A$1:$J$12756,8,(FALSE))</f>
        <v>95.318618725525084</v>
      </c>
      <c r="BR48" s="113">
        <f>VLOOKUP($BJ48,Database!$A$1:$J$12756,9,(FALSE))</f>
        <v>-30.287200511362382</v>
      </c>
      <c r="BT48" s="113" t="str">
        <f t="shared" si="20"/>
        <v>QLD-44713</v>
      </c>
      <c r="BU48" s="139">
        <v>44713</v>
      </c>
      <c r="BV48" s="113">
        <f>VLOOKUP($BT48,Database!$A$1:$J$12756,10,(FALSE))</f>
        <v>119.33976522042283</v>
      </c>
      <c r="BW48" s="113">
        <f>VLOOKUP($BT48,Database!$A$1:$J$12756,4,(FALSE))</f>
        <v>42.301608734230932</v>
      </c>
      <c r="BX48" s="113">
        <f>VLOOKUP($BT48,Database!$A$1:$J$12756,5,(FALSE))</f>
        <v>21.581424785411972</v>
      </c>
      <c r="BY48" s="113">
        <f>VLOOKUP($BT48,Database!$A$1:$J$12756,6,(FALSE))</f>
        <v>-25.288376220053237</v>
      </c>
      <c r="BZ48" s="113">
        <f>VLOOKUP($BT48,Database!$A$1:$J$12756,7,(FALSE))</f>
        <v>-6.5625000000000018</v>
      </c>
      <c r="CA48" s="113">
        <f>VLOOKUP($BT48,Database!$A$1:$J$12756,8,(FALSE))</f>
        <v>96.308012808147822</v>
      </c>
      <c r="CB48" s="113">
        <f>VLOOKUP($BT48,Database!$A$1:$J$12756,9,(FALSE))</f>
        <v>-32.785156250000007</v>
      </c>
      <c r="CD48" s="113" t="str">
        <f t="shared" si="12"/>
        <v>VIC-44713</v>
      </c>
      <c r="CE48" s="139">
        <v>44713</v>
      </c>
      <c r="CF48" s="113">
        <f>VLOOKUP($CD48,Database!$A$1:$J$12756,10,(FALSE))</f>
        <v>117.22877215415268</v>
      </c>
      <c r="CG48" s="113">
        <f>VLOOKUP($CD48,Database!$A$1:$J$12756,4,(FALSE))</f>
        <v>43.08310249307479</v>
      </c>
      <c r="CH48" s="113">
        <f>VLOOKUP($CD48,Database!$A$1:$J$12756,5,(FALSE))</f>
        <v>30.638863739248524</v>
      </c>
      <c r="CI48" s="113">
        <f>VLOOKUP($CD48,Database!$A$1:$J$12756,6,(FALSE))</f>
        <v>-25.293244869964447</v>
      </c>
      <c r="CJ48" s="113">
        <f>VLOOKUP($CD48,Database!$A$1:$J$12756,7,(FALSE))</f>
        <v>-16.752050614484475</v>
      </c>
      <c r="CK48" s="113">
        <f>VLOOKUP($CD48,Database!$A$1:$J$12756,8,(FALSE))</f>
        <v>95.8007894515831</v>
      </c>
      <c r="CL48" s="113">
        <f>VLOOKUP($CD48,Database!$A$1:$J$12756,9,(FALSE))</f>
        <v>-33.232686980609422</v>
      </c>
      <c r="CN48" s="113" t="str">
        <f t="shared" si="13"/>
        <v>ACT-44713</v>
      </c>
      <c r="CO48" s="139">
        <v>44713</v>
      </c>
      <c r="CP48" s="113">
        <f>VLOOKUP($CN48,Database!$A$1:$J$12756,10,(FALSE))</f>
        <v>120.46428571428571</v>
      </c>
      <c r="CQ48" s="113">
        <f>VLOOKUP($CN48,Database!$A$1:$J$12756,4,(FALSE))</f>
        <v>44.628099173553714</v>
      </c>
      <c r="CR48" s="113">
        <f>VLOOKUP($CN48,Database!$A$1:$J$12756,5,(FALSE))</f>
        <v>10.884353741496597</v>
      </c>
      <c r="CS48" s="113">
        <f>VLOOKUP($CN48,Database!$A$1:$J$12756,6,(FALSE))</f>
        <v>-6.6115702479338871</v>
      </c>
      <c r="CT48" s="113">
        <f>VLOOKUP($CN48,Database!$A$1:$J$12756,7,(FALSE))</f>
        <v>29.545454545454536</v>
      </c>
      <c r="CU48" s="113">
        <f>VLOOKUP($CN48,Database!$A$1:$J$12756,8,(FALSE))</f>
        <v>100</v>
      </c>
      <c r="CV48" s="113">
        <f>VLOOKUP($CN48,Database!$A$1:$J$12756,9,(FALSE))</f>
        <v>-5.5785123966942143</v>
      </c>
      <c r="CX48" s="113" t="str">
        <f t="shared" si="14"/>
        <v>WA-44713</v>
      </c>
      <c r="CY48" s="139">
        <v>44713</v>
      </c>
      <c r="CZ48" s="113">
        <f>VLOOKUP($CX48,Database!$A$1:$J$12756,10,(FALSE))</f>
        <v>131.38872147974527</v>
      </c>
      <c r="DA48" s="113">
        <f>VLOOKUP($CX48,Database!$A$1:$J$12756,4,(FALSE))</f>
        <v>57.617728531855953</v>
      </c>
      <c r="DB48" s="113">
        <f>VLOOKUP($CX48,Database!$A$1:$J$12756,5,(FALSE))</f>
        <v>29.866666666666671</v>
      </c>
      <c r="DC48" s="113">
        <f>VLOOKUP($CX48,Database!$A$1:$J$12756,6,(FALSE))</f>
        <v>-13.244459833795016</v>
      </c>
      <c r="DD48" s="113">
        <f>VLOOKUP($CX48,Database!$A$1:$J$12756,7,(FALSE))</f>
        <v>18.715373961218837</v>
      </c>
      <c r="DE48" s="113">
        <f>VLOOKUP($CX48,Database!$A$1:$J$12756,8,(FALSE))</f>
        <v>94.80609418282549</v>
      </c>
      <c r="DF48" s="113">
        <f>VLOOKUP($CX48,Database!$A$1:$J$12756,9,(FALSE))</f>
        <v>-37.967451523545712</v>
      </c>
      <c r="DH48" s="113" t="str">
        <f t="shared" si="15"/>
        <v>SA-44713</v>
      </c>
      <c r="DI48" s="139">
        <v>44713</v>
      </c>
      <c r="DJ48" s="113">
        <f>VLOOKUP($DH48,Database!$A$1:$J$12756,10,(FALSE))</f>
        <v>117.74681141643167</v>
      </c>
      <c r="DK48" s="113">
        <f>VLOOKUP($DH48,Database!$A$1:$J$12756,4,(FALSE))</f>
        <v>43.40650536772953</v>
      </c>
      <c r="DL48" s="113">
        <f>VLOOKUP($DH48,Database!$A$1:$J$12756,5,(FALSE))</f>
        <v>16.420118343195263</v>
      </c>
      <c r="DM48" s="113">
        <f>VLOOKUP($DH48,Database!$A$1:$J$12756,6,(FALSE))</f>
        <v>-19.674556213017752</v>
      </c>
      <c r="DN48" s="113">
        <f>VLOOKUP($DH48,Database!$A$1:$J$12756,7,(FALSE))</f>
        <v>-9.693959301394008</v>
      </c>
      <c r="DO48" s="113">
        <f>VLOOKUP($DH48,Database!$A$1:$J$12756,8,(FALSE))</f>
        <v>97.452333990795537</v>
      </c>
      <c r="DP48" s="113">
        <f>VLOOKUP($DH48,Database!$A$1:$J$12756,9,(FALSE))</f>
        <v>-21.230572023714149</v>
      </c>
      <c r="DR48" s="113" t="str">
        <f t="shared" si="16"/>
        <v>TAS-44713</v>
      </c>
      <c r="DS48" s="139">
        <v>44713</v>
      </c>
      <c r="DT48" s="113" t="s">
        <v>128</v>
      </c>
      <c r="DU48" s="113" t="s">
        <v>128</v>
      </c>
      <c r="DV48" s="113" t="s">
        <v>128</v>
      </c>
      <c r="DW48" s="113" t="s">
        <v>128</v>
      </c>
      <c r="DX48" s="113" t="s">
        <v>128</v>
      </c>
      <c r="DY48" s="113" t="s">
        <v>128</v>
      </c>
      <c r="DZ48" s="113" t="s">
        <v>128</v>
      </c>
      <c r="EB48" s="113" t="str">
        <f t="shared" si="17"/>
        <v>NT-44713</v>
      </c>
      <c r="EC48" s="139">
        <v>44713</v>
      </c>
      <c r="ED48" s="113" t="s">
        <v>128</v>
      </c>
      <c r="EE48" s="113" t="s">
        <v>128</v>
      </c>
      <c r="EF48" s="113" t="s">
        <v>128</v>
      </c>
      <c r="EG48" s="113" t="s">
        <v>128</v>
      </c>
      <c r="EH48" s="113" t="s">
        <v>128</v>
      </c>
      <c r="EI48" s="113" t="s">
        <v>128</v>
      </c>
      <c r="EJ48" s="113" t="s">
        <v>128</v>
      </c>
      <c r="EL48" s="113" t="str">
        <f t="shared" si="18"/>
        <v>AUS-44713</v>
      </c>
      <c r="EM48" s="139">
        <v>44713</v>
      </c>
      <c r="EN48" s="113">
        <f>VLOOKUP($EL48,Database!$A$1:$J$12756,10,(FALSE))</f>
        <v>117.70445391508586</v>
      </c>
      <c r="EO48" s="113">
        <f>VLOOKUP($EL48,Database!$A$1:$J$12756,4,(FALSE))</f>
        <v>42.21767425066961</v>
      </c>
      <c r="EP48" s="113">
        <f>VLOOKUP($EL48,Database!$A$1:$J$12756,5,(FALSE))</f>
        <v>22.401963558171115</v>
      </c>
      <c r="EQ48" s="113">
        <f>VLOOKUP($EL48,Database!$A$1:$J$12756,6,(FALSE))</f>
        <v>-24.696840933323326</v>
      </c>
      <c r="ER48" s="113">
        <f>VLOOKUP($EL48,Database!$A$1:$J$12756,7,(FALSE))</f>
        <v>-8.7004955922985836</v>
      </c>
      <c r="ES48" s="113">
        <f>VLOOKUP($EL48,Database!$A$1:$J$12756,8,(FALSE))</f>
        <v>96.051209063700938</v>
      </c>
      <c r="ET48" s="113">
        <f>VLOOKUP($EL48,Database!$A$1:$J$12756,9,(FALSE))</f>
        <v>-30.718652690671462</v>
      </c>
    </row>
    <row r="49" spans="25:150" ht="15" customHeight="1">
      <c r="Y49" s="22"/>
      <c r="Z49" s="22"/>
      <c r="BJ49" s="135" t="str">
        <f t="shared" si="19"/>
        <v>NSW-44805</v>
      </c>
      <c r="BK49" s="139">
        <v>44805</v>
      </c>
      <c r="BL49" s="113">
        <f>VLOOKUP($BJ49,Database!$A$1:$J$12756,10,(FALSE))</f>
        <v>120.65126370369205</v>
      </c>
      <c r="BM49" s="113">
        <f>VLOOKUP($BJ49,Database!$A$1:$J$12756,4,(FALSE))</f>
        <v>40.948275862068961</v>
      </c>
      <c r="BN49" s="113">
        <f>VLOOKUP($BJ49,Database!$A$1:$J$12756,5,(FALSE))</f>
        <v>27.602556173984745</v>
      </c>
      <c r="BO49" s="113">
        <f>VLOOKUP($BJ49,Database!$A$1:$J$12756,6,(FALSE))</f>
        <v>-16.330812854442346</v>
      </c>
      <c r="BP49" s="113">
        <f>VLOOKUP($BJ49,Database!$A$1:$J$12756,7,(FALSE))</f>
        <v>-5.7164461247637046</v>
      </c>
      <c r="BQ49" s="113">
        <f>VLOOKUP($BJ49,Database!$A$1:$J$12756,8,(FALSE))</f>
        <v>83.211720226843099</v>
      </c>
      <c r="BR49" s="113">
        <f>VLOOKUP($BJ49,Database!$A$1:$J$12756,9,(FALSE))</f>
        <v>-24.962050936076913</v>
      </c>
      <c r="BT49" s="113" t="str">
        <f t="shared" si="20"/>
        <v>QLD-44805</v>
      </c>
      <c r="BU49" s="139">
        <v>44805</v>
      </c>
      <c r="BV49" s="113">
        <f>VLOOKUP($BT49,Database!$A$1:$J$12756,10,(FALSE))</f>
        <v>113.31819509771367</v>
      </c>
      <c r="BW49" s="113">
        <f>VLOOKUP($BT49,Database!$A$1:$J$12756,4,(FALSE))</f>
        <v>25.386046979528192</v>
      </c>
      <c r="BX49" s="113">
        <f>VLOOKUP($BT49,Database!$A$1:$J$12756,5,(FALSE))</f>
        <v>19.878275740656907</v>
      </c>
      <c r="BY49" s="113">
        <f>VLOOKUP($BT49,Database!$A$1:$J$12756,6,(FALSE))</f>
        <v>-21.964285714285719</v>
      </c>
      <c r="BZ49" s="113">
        <f>VLOOKUP($BT49,Database!$A$1:$J$12756,7,(FALSE))</f>
        <v>0.50802273527488639</v>
      </c>
      <c r="CA49" s="113">
        <f>VLOOKUP($BT49,Database!$A$1:$J$12756,8,(FALSE))</f>
        <v>82.329862682963622</v>
      </c>
      <c r="CB49" s="113">
        <f>VLOOKUP($BT49,Database!$A$1:$J$12756,9,(FALSE))</f>
        <v>-24.198979591836732</v>
      </c>
      <c r="CD49" s="113" t="str">
        <f t="shared" si="12"/>
        <v>VIC-44805</v>
      </c>
      <c r="CE49" s="139">
        <v>44805</v>
      </c>
      <c r="CF49" s="113">
        <f>VLOOKUP($CD49,Database!$A$1:$J$12756,10,(FALSE))</f>
        <v>114.59862242241434</v>
      </c>
      <c r="CG49" s="113">
        <f>VLOOKUP($CD49,Database!$A$1:$J$12756,4,(FALSE))</f>
        <v>37.545923676442484</v>
      </c>
      <c r="CH49" s="113">
        <f>VLOOKUP($CD49,Database!$A$1:$J$12756,5,(FALSE))</f>
        <v>21.132480430940159</v>
      </c>
      <c r="CI49" s="113">
        <f>VLOOKUP($CD49,Database!$A$1:$J$12756,6,(FALSE))</f>
        <v>-21.329822251481236</v>
      </c>
      <c r="CJ49" s="113">
        <f>VLOOKUP($CD49,Database!$A$1:$J$12756,7,(FALSE))</f>
        <v>-16.564378092548154</v>
      </c>
      <c r="CK49" s="113">
        <f>VLOOKUP($CD49,Database!$A$1:$J$12756,8,(FALSE))</f>
        <v>81.586145947310825</v>
      </c>
      <c r="CL49" s="113">
        <f>VLOOKUP($CD49,Database!$A$1:$J$12756,9,(FALSE))</f>
        <v>-27.777777777777779</v>
      </c>
      <c r="CN49" s="113" t="str">
        <f t="shared" si="13"/>
        <v>ACT-44805</v>
      </c>
      <c r="CO49" s="139">
        <v>44805</v>
      </c>
      <c r="CP49" s="113">
        <f>VLOOKUP($CN49,Database!$A$1:$J$12756,10,(FALSE))</f>
        <v>135.45710784313727</v>
      </c>
      <c r="CQ49" s="113">
        <f>VLOOKUP($CN49,Database!$A$1:$J$12756,4,(FALSE))</f>
        <v>58.477508650519027</v>
      </c>
      <c r="CR49" s="113">
        <f>VLOOKUP($CN49,Database!$A$1:$J$12756,5,(FALSE))</f>
        <v>24.609375</v>
      </c>
      <c r="CS49" s="113">
        <f>VLOOKUP($CN49,Database!$A$1:$J$12756,6,(FALSE))</f>
        <v>13.494809688581313</v>
      </c>
      <c r="CT49" s="113">
        <f>VLOOKUP($CN49,Database!$A$1:$J$12756,7,(FALSE))</f>
        <v>46.712802768166092</v>
      </c>
      <c r="CU49" s="113">
        <f>VLOOKUP($CN49,Database!$A$1:$J$12756,8,(FALSE))</f>
        <v>88.581314878892741</v>
      </c>
      <c r="CV49" s="113">
        <f>VLOOKUP($CN49,Database!$A$1:$J$12756,9,(FALSE))</f>
        <v>-31.487889273356394</v>
      </c>
      <c r="CX49" s="113" t="str">
        <f t="shared" si="14"/>
        <v>WA-44805</v>
      </c>
      <c r="CY49" s="139">
        <v>44805</v>
      </c>
      <c r="CZ49" s="113">
        <f>VLOOKUP($CX49,Database!$A$1:$J$12756,10,(FALSE))</f>
        <v>130.68566598845877</v>
      </c>
      <c r="DA49" s="113">
        <f>VLOOKUP($CX49,Database!$A$1:$J$12756,4,(FALSE))</f>
        <v>42.315631450553575</v>
      </c>
      <c r="DB49" s="113">
        <f>VLOOKUP($CX49,Database!$A$1:$J$12756,5,(FALSE))</f>
        <v>18.540063801838997</v>
      </c>
      <c r="DC49" s="113">
        <f>VLOOKUP($CX49,Database!$A$1:$J$12756,6,(FALSE))</f>
        <v>5.1604428598236067</v>
      </c>
      <c r="DD49" s="113">
        <f>VLOOKUP($CX49,Database!$A$1:$J$12756,7,(FALSE))</f>
        <v>31.90091949709139</v>
      </c>
      <c r="DE49" s="113">
        <f>VLOOKUP($CX49,Database!$A$1:$J$12756,8,(FALSE))</f>
        <v>89.049791707994444</v>
      </c>
      <c r="DF49" s="113">
        <f>VLOOKUP($CX49,Database!$A$1:$J$12756,9,(FALSE))</f>
        <v>-22.317000595120014</v>
      </c>
      <c r="DH49" s="113" t="str">
        <f t="shared" si="15"/>
        <v>SA-44805</v>
      </c>
      <c r="DI49" s="139">
        <v>44805</v>
      </c>
      <c r="DJ49" s="113">
        <f>VLOOKUP($DH49,Database!$A$1:$J$12756,10,(FALSE))</f>
        <v>115.47930707166587</v>
      </c>
      <c r="DK49" s="113">
        <f>VLOOKUP($DH49,Database!$A$1:$J$12756,4,(FALSE))</f>
        <v>25.600000000000005</v>
      </c>
      <c r="DL49" s="113">
        <f>VLOOKUP($DH49,Database!$A$1:$J$12756,5,(FALSE))</f>
        <v>16.64</v>
      </c>
      <c r="DM49" s="113">
        <f>VLOOKUP($DH49,Database!$A$1:$J$12756,6,(FALSE))</f>
        <v>-17.920000000000002</v>
      </c>
      <c r="DN49" s="113">
        <f>VLOOKUP($DH49,Database!$A$1:$J$12756,7,(FALSE))</f>
        <v>-5.44</v>
      </c>
      <c r="DO49" s="113">
        <f>VLOOKUP($DH49,Database!$A$1:$J$12756,8,(FALSE))</f>
        <v>88.129945855893382</v>
      </c>
      <c r="DP49" s="113">
        <f>VLOOKUP($DH49,Database!$A$1:$J$12756,9,(FALSE))</f>
        <v>-20.033319450229069</v>
      </c>
      <c r="DR49" s="113" t="str">
        <f t="shared" si="16"/>
        <v>TAS-44805</v>
      </c>
      <c r="DS49" s="139">
        <v>44805</v>
      </c>
      <c r="DT49" s="113" t="s">
        <v>128</v>
      </c>
      <c r="DU49" s="113" t="s">
        <v>128</v>
      </c>
      <c r="DV49" s="113" t="s">
        <v>128</v>
      </c>
      <c r="DW49" s="113" t="s">
        <v>128</v>
      </c>
      <c r="DX49" s="113" t="s">
        <v>128</v>
      </c>
      <c r="DY49" s="113" t="s">
        <v>128</v>
      </c>
      <c r="DZ49" s="113" t="s">
        <v>128</v>
      </c>
      <c r="EB49" s="113" t="str">
        <f t="shared" si="17"/>
        <v>NT-44805</v>
      </c>
      <c r="EC49" s="139">
        <v>44805</v>
      </c>
      <c r="ED49" s="113" t="s">
        <v>128</v>
      </c>
      <c r="EE49" s="113" t="s">
        <v>128</v>
      </c>
      <c r="EF49" s="113" t="s">
        <v>128</v>
      </c>
      <c r="EG49" s="113" t="s">
        <v>128</v>
      </c>
      <c r="EH49" s="113" t="s">
        <v>128</v>
      </c>
      <c r="EI49" s="113" t="s">
        <v>128</v>
      </c>
      <c r="EJ49" s="113" t="s">
        <v>128</v>
      </c>
      <c r="EL49" s="113" t="str">
        <f t="shared" si="18"/>
        <v>AUS-44805</v>
      </c>
      <c r="EM49" s="139">
        <v>44805</v>
      </c>
      <c r="EN49" s="113">
        <f>VLOOKUP($EL49,Database!$A$1:$J$12756,10,(FALSE))</f>
        <v>118.54754255090225</v>
      </c>
      <c r="EO49" s="113">
        <f>VLOOKUP($EL49,Database!$A$1:$J$12756,4,(FALSE))</f>
        <v>36.896513307793484</v>
      </c>
      <c r="EP49" s="113">
        <f>VLOOKUP($EL49,Database!$A$1:$J$12756,5,(FALSE))</f>
        <v>22.4595288500518</v>
      </c>
      <c r="EQ49" s="113">
        <f>VLOOKUP($EL49,Database!$A$1:$J$12756,6,(FALSE))</f>
        <v>-16.237689045718771</v>
      </c>
      <c r="ER49" s="113">
        <f>VLOOKUP($EL49,Database!$A$1:$J$12756,7,(FALSE))</f>
        <v>-2.4253165105792553</v>
      </c>
      <c r="ES49" s="113">
        <f>VLOOKUP($EL49,Database!$A$1:$J$12756,8,(FALSE))</f>
        <v>83.427721391155259</v>
      </c>
      <c r="ET49" s="113">
        <f>VLOOKUP($EL49,Database!$A$1:$J$12756,9,(FALSE))</f>
        <v>-25.302085069059792</v>
      </c>
    </row>
    <row r="50" spans="25:150" ht="15" customHeight="1">
      <c r="Y50" s="22"/>
      <c r="Z50" s="22"/>
      <c r="BJ50" s="135" t="str">
        <f t="shared" si="19"/>
        <v>NSW-44896</v>
      </c>
      <c r="BK50" s="139">
        <v>44896</v>
      </c>
      <c r="BL50" s="113">
        <f>VLOOKUP($BJ50,Database!$A$1:$J$12756,10,(FALSE))</f>
        <v>110.18991508954554</v>
      </c>
      <c r="BM50" s="113">
        <f>VLOOKUP($BJ50,Database!$A$1:$J$12756,4,(FALSE))</f>
        <v>37.096381252225406</v>
      </c>
      <c r="BN50" s="113">
        <f>VLOOKUP($BJ50,Database!$A$1:$J$12756,5,(FALSE))</f>
        <v>18.578449905482039</v>
      </c>
      <c r="BO50" s="113">
        <f>VLOOKUP($BJ50,Database!$A$1:$J$12756,6,(FALSE))</f>
        <v>-36.728895329989896</v>
      </c>
      <c r="BP50" s="113">
        <f>VLOOKUP($BJ50,Database!$A$1:$J$12756,7,(FALSE))</f>
        <v>-23.869565217391298</v>
      </c>
      <c r="BQ50" s="113">
        <f>VLOOKUP($BJ50,Database!$A$1:$J$12756,8,(FALSE))</f>
        <v>77.746691871455582</v>
      </c>
      <c r="BR50" s="113">
        <f>VLOOKUP($BJ50,Database!$A$1:$J$12756,9,(FALSE))</f>
        <v>-31.801453061535824</v>
      </c>
      <c r="BT50" s="113" t="str">
        <f t="shared" si="20"/>
        <v>QLD-44896</v>
      </c>
      <c r="BU50" s="139">
        <v>44896</v>
      </c>
      <c r="BV50" s="113">
        <f>VLOOKUP($BT50,Database!$A$1:$J$12756,10,(FALSE))</f>
        <v>114.23515627836939</v>
      </c>
      <c r="BW50" s="113">
        <f>VLOOKUP($BT50,Database!$A$1:$J$12756,4,(FALSE))</f>
        <v>37.646700198140536</v>
      </c>
      <c r="BX50" s="113">
        <f>VLOOKUP($BT50,Database!$A$1:$J$12756,5,(FALSE))</f>
        <v>17.082674279541688</v>
      </c>
      <c r="BY50" s="113">
        <f>VLOOKUP($BT50,Database!$A$1:$J$12756,6,(FALSE))</f>
        <v>-19.71484375</v>
      </c>
      <c r="BZ50" s="113">
        <f>VLOOKUP($BT50,Database!$A$1:$J$12756,7,(FALSE))</f>
        <v>0</v>
      </c>
      <c r="CA50" s="113">
        <f>VLOOKUP($BT50,Database!$A$1:$J$12756,8,(FALSE))</f>
        <v>78.57421875</v>
      </c>
      <c r="CB50" s="113">
        <f>VLOOKUP($BT50,Database!$A$1:$J$12756,9,(FALSE))</f>
        <v>-33.852860614945406</v>
      </c>
      <c r="CD50" s="113" t="str">
        <f t="shared" si="12"/>
        <v>VIC-44896</v>
      </c>
      <c r="CE50" s="139">
        <v>44896</v>
      </c>
      <c r="CF50" s="113">
        <f>VLOOKUP($CD50,Database!$A$1:$J$12756,10,(FALSE))</f>
        <v>107.75027876106452</v>
      </c>
      <c r="CG50" s="113">
        <f>VLOOKUP($CD50,Database!$A$1:$J$12756,4,(FALSE))</f>
        <v>30.046711273829057</v>
      </c>
      <c r="CH50" s="113">
        <f>VLOOKUP($CD50,Database!$A$1:$J$12756,5,(FALSE))</f>
        <v>17.874812474065561</v>
      </c>
      <c r="CI50" s="113">
        <f>VLOOKUP($CD50,Database!$A$1:$J$12756,6,(FALSE))</f>
        <v>-35.072935618755793</v>
      </c>
      <c r="CJ50" s="113">
        <f>VLOOKUP($CD50,Database!$A$1:$J$12756,7,(FALSE))</f>
        <v>-26.343004883654114</v>
      </c>
      <c r="CK50" s="113">
        <f>VLOOKUP($CD50,Database!$A$1:$J$12756,8,(FALSE))</f>
        <v>82.441537851763769</v>
      </c>
      <c r="CL50" s="113">
        <f>VLOOKUP($CD50,Database!$A$1:$J$12756,9,(FALSE))</f>
        <v>-28.502711776859506</v>
      </c>
      <c r="CN50" s="113" t="str">
        <f t="shared" si="13"/>
        <v>ACT-44896</v>
      </c>
      <c r="CO50" s="139">
        <v>44896</v>
      </c>
      <c r="CP50" s="113">
        <f>VLOOKUP($CN50,Database!$A$1:$J$12756,10,(FALSE))</f>
        <v>129.39605911330051</v>
      </c>
      <c r="CQ50" s="113">
        <f>VLOOKUP($CN50,Database!$A$1:$J$12756,4,(FALSE))</f>
        <v>45.659928656361473</v>
      </c>
      <c r="CR50" s="113">
        <f>VLOOKUP($CN50,Database!$A$1:$J$12756,5,(FALSE))</f>
        <v>30.321046373365046</v>
      </c>
      <c r="CS50" s="113">
        <f>VLOOKUP($CN50,Database!$A$1:$J$12756,6,(FALSE))</f>
        <v>8.5612366230677743</v>
      </c>
      <c r="CT50" s="113">
        <f>VLOOKUP($CN50,Database!$A$1:$J$12756,7,(FALSE))</f>
        <v>22.47324613555292</v>
      </c>
      <c r="CU50" s="113">
        <f>VLOOKUP($CN50,Database!$A$1:$J$12756,8,(FALSE))</f>
        <v>86.682520808561236</v>
      </c>
      <c r="CV50" s="113">
        <f>VLOOKUP($CN50,Database!$A$1:$J$12756,9,(FALSE))</f>
        <v>-17.122473246135552</v>
      </c>
      <c r="CX50" s="113" t="str">
        <f t="shared" si="14"/>
        <v>WA-44896</v>
      </c>
      <c r="CY50" s="139">
        <v>44896</v>
      </c>
      <c r="CZ50" s="113">
        <f>VLOOKUP($CX50,Database!$A$1:$J$12756,10,(FALSE))</f>
        <v>127.98216078592232</v>
      </c>
      <c r="DA50" s="113">
        <f>VLOOKUP($CX50,Database!$A$1:$J$12756,4,(FALSE))</f>
        <v>48.592458677685954</v>
      </c>
      <c r="DB50" s="113">
        <f>VLOOKUP($CX50,Database!$A$1:$J$12756,5,(FALSE))</f>
        <v>17.61130928788479</v>
      </c>
      <c r="DC50" s="113">
        <f>VLOOKUP($CX50,Database!$A$1:$J$12756,6,(FALSE))</f>
        <v>-12.590392561983469</v>
      </c>
      <c r="DD50" s="113">
        <f>VLOOKUP($CX50,Database!$A$1:$J$12756,7,(FALSE))</f>
        <v>23.966942148760335</v>
      </c>
      <c r="DE50" s="113">
        <f>VLOOKUP($CX50,Database!$A$1:$J$12756,8,(FALSE))</f>
        <v>82.454749636675913</v>
      </c>
      <c r="DF50" s="113">
        <f>VLOOKUP($CX50,Database!$A$1:$J$12756,9,(FALSE))</f>
        <v>-22.314049586776861</v>
      </c>
      <c r="DH50" s="113" t="str">
        <f t="shared" si="15"/>
        <v>SA-44896</v>
      </c>
      <c r="DI50" s="139">
        <v>44896</v>
      </c>
      <c r="DJ50" s="113">
        <f>VLOOKUP($DH50,Database!$A$1:$J$12756,10,(FALSE))</f>
        <v>110.50088652482269</v>
      </c>
      <c r="DK50" s="113">
        <f>VLOOKUP($DH50,Database!$A$1:$J$12756,4,(FALSE))</f>
        <v>22.786458333333336</v>
      </c>
      <c r="DL50" s="113">
        <f>VLOOKUP($DH50,Database!$A$1:$J$12756,5,(FALSE))</f>
        <v>9.5920138888888875</v>
      </c>
      <c r="DM50" s="113">
        <f>VLOOKUP($DH50,Database!$A$1:$J$12756,6,(FALSE))</f>
        <v>-26.388888888888889</v>
      </c>
      <c r="DN50" s="113">
        <f>VLOOKUP($DH50,Database!$A$1:$J$12756,7,(FALSE))</f>
        <v>-13.671875</v>
      </c>
      <c r="DO50" s="113">
        <f>VLOOKUP($DH50,Database!$A$1:$J$12756,8,(FALSE))</f>
        <v>72.786458333333343</v>
      </c>
      <c r="DP50" s="113">
        <f>VLOOKUP($DH50,Database!$A$1:$J$12756,9,(FALSE))</f>
        <v>-24.943413309189676</v>
      </c>
      <c r="DR50" s="113" t="str">
        <f t="shared" si="16"/>
        <v>TAS-44896</v>
      </c>
      <c r="DS50" s="139">
        <v>44896</v>
      </c>
      <c r="DT50" s="113" t="s">
        <v>128</v>
      </c>
      <c r="DU50" s="113" t="s">
        <v>128</v>
      </c>
      <c r="DV50" s="113" t="s">
        <v>128</v>
      </c>
      <c r="DW50" s="113" t="s">
        <v>128</v>
      </c>
      <c r="DX50" s="113" t="s">
        <v>128</v>
      </c>
      <c r="DY50" s="113" t="s">
        <v>128</v>
      </c>
      <c r="DZ50" s="113" t="s">
        <v>128</v>
      </c>
      <c r="EB50" s="113" t="str">
        <f t="shared" si="17"/>
        <v>NT-44896</v>
      </c>
      <c r="EC50" s="139">
        <v>44896</v>
      </c>
      <c r="ED50" s="113" t="s">
        <v>128</v>
      </c>
      <c r="EE50" s="113" t="s">
        <v>128</v>
      </c>
      <c r="EF50" s="113" t="s">
        <v>128</v>
      </c>
      <c r="EG50" s="113" t="s">
        <v>128</v>
      </c>
      <c r="EH50" s="113" t="s">
        <v>128</v>
      </c>
      <c r="EI50" s="113" t="s">
        <v>128</v>
      </c>
      <c r="EJ50" s="113" t="s">
        <v>128</v>
      </c>
      <c r="EL50" s="113" t="str">
        <f t="shared" si="18"/>
        <v>AUS-44896</v>
      </c>
      <c r="EM50" s="139">
        <v>44896</v>
      </c>
      <c r="EN50" s="113">
        <f>VLOOKUP($EL50,Database!$A$1:$J$12756,10,(FALSE))</f>
        <v>113.22335668369247</v>
      </c>
      <c r="EO50" s="113">
        <f>VLOOKUP($EL50,Database!$A$1:$J$12756,4,(FALSE))</f>
        <v>35.712180781864312</v>
      </c>
      <c r="EP50" s="113">
        <f>VLOOKUP($EL50,Database!$A$1:$J$12756,5,(FALSE))</f>
        <v>17.31531077857219</v>
      </c>
      <c r="EQ50" s="113">
        <f>VLOOKUP($EL50,Database!$A$1:$J$12756,6,(FALSE))</f>
        <v>-27.091995534356499</v>
      </c>
      <c r="ER50" s="113">
        <f>VLOOKUP($EL50,Database!$A$1:$J$12756,7,(FALSE))</f>
        <v>-9.9137183489420746</v>
      </c>
      <c r="ES50" s="113">
        <f>VLOOKUP($EL50,Database!$A$1:$J$12756,8,(FALSE))</f>
        <v>79.931187410848509</v>
      </c>
      <c r="ET50" s="113">
        <f>VLOOKUP($EL50,Database!$A$1:$J$12756,9,(FALSE))</f>
        <v>-29.208805258240584</v>
      </c>
    </row>
    <row r="51" spans="25:150" ht="15" customHeight="1">
      <c r="Y51" s="22"/>
      <c r="Z51" s="22"/>
      <c r="BJ51" s="135" t="str">
        <f t="shared" ref="BJ51:BJ58" si="21">$AT$7&amp;"-"&amp;BK51</f>
        <v>NSW-44986</v>
      </c>
      <c r="BK51" s="139">
        <v>44986</v>
      </c>
      <c r="BL51" s="113">
        <f>VLOOKUP($BJ51,Database!$A$1:$J$12756,10,(FALSE))</f>
        <v>113.25637637256385</v>
      </c>
      <c r="BM51" s="113">
        <f>VLOOKUP($BJ51,Database!$A$1:$J$12756,4,(FALSE))</f>
        <v>36.409544249463444</v>
      </c>
      <c r="BN51" s="113">
        <f>VLOOKUP($BJ51,Database!$A$1:$J$12756,5,(FALSE))</f>
        <v>13.679271552684339</v>
      </c>
      <c r="BO51" s="113">
        <f>VLOOKUP($BJ51,Database!$A$1:$J$12756,6,(FALSE))</f>
        <v>-30.792969462329388</v>
      </c>
      <c r="BP51" s="113">
        <f>VLOOKUP($BJ51,Database!$A$1:$J$12756,7,(FALSE))</f>
        <v>-21.089051013588776</v>
      </c>
      <c r="BQ51" s="113">
        <f>VLOOKUP($BJ51,Database!$A$1:$J$12756,8,(FALSE))</f>
        <v>52.013329223000248</v>
      </c>
      <c r="BR51" s="113">
        <f>VLOOKUP($BJ51,Database!$A$1:$J$12756,9,(FALSE))</f>
        <v>-23.530762167125804</v>
      </c>
      <c r="BT51" s="113" t="str">
        <f t="shared" ref="BT51:BT58" si="22">$AT$8&amp;"-"&amp;BU51</f>
        <v>QLD-44986</v>
      </c>
      <c r="BU51" s="139">
        <v>44986</v>
      </c>
      <c r="BV51" s="113">
        <f>VLOOKUP($BT51,Database!$A$1:$J$12756,10,(FALSE))</f>
        <v>111.91503586169266</v>
      </c>
      <c r="BW51" s="113">
        <f>VLOOKUP($BT51,Database!$A$1:$J$12756,4,(FALSE))</f>
        <v>32.669652602657237</v>
      </c>
      <c r="BX51" s="113">
        <f>VLOOKUP($BT51,Database!$A$1:$J$12756,5,(FALSE))</f>
        <v>13.431641518061271</v>
      </c>
      <c r="BY51" s="113">
        <f>VLOOKUP($BT51,Database!$A$1:$J$12756,6,(FALSE))</f>
        <v>-34.720317024843773</v>
      </c>
      <c r="BZ51" s="113">
        <f>VLOOKUP($BT51,Database!$A$1:$J$12756,7,(FALSE))</f>
        <v>-4.5165418344687405</v>
      </c>
      <c r="CA51" s="113">
        <f>VLOOKUP($BT51,Database!$A$1:$J$12756,8,(FALSE))</f>
        <v>43.498061650796039</v>
      </c>
      <c r="CB51" s="113">
        <f>VLOOKUP($BT51,Database!$A$1:$J$12756,9,(FALSE))</f>
        <v>-18.33262605609351</v>
      </c>
      <c r="CD51" s="113" t="str">
        <f t="shared" ref="CD51:CD58" si="23">$AT$9&amp;"-"&amp;CE51</f>
        <v>VIC-44986</v>
      </c>
      <c r="CE51" s="139">
        <v>44986</v>
      </c>
      <c r="CF51" s="113">
        <f>VLOOKUP($CD51,Database!$A$1:$J$12756,10,(FALSE))</f>
        <v>106.90267548291857</v>
      </c>
      <c r="CG51" s="113">
        <f>VLOOKUP($CD51,Database!$A$1:$J$12756,4,(FALSE))</f>
        <v>25.139647751900128</v>
      </c>
      <c r="CH51" s="113">
        <f>VLOOKUP($CD51,Database!$A$1:$J$12756,5,(FALSE))</f>
        <v>13.59848600470071</v>
      </c>
      <c r="CI51" s="113">
        <f>VLOOKUP($CD51,Database!$A$1:$J$12756,6,(FALSE))</f>
        <v>-34.861573212050914</v>
      </c>
      <c r="CJ51" s="113">
        <f>VLOOKUP($CD51,Database!$A$1:$J$12756,7,(FALSE))</f>
        <v>-25.966730127024757</v>
      </c>
      <c r="CK51" s="113">
        <f>VLOOKUP($CD51,Database!$A$1:$J$12756,8,(FALSE))</f>
        <v>57.407407407407405</v>
      </c>
      <c r="CL51" s="113">
        <f>VLOOKUP($CD51,Database!$A$1:$J$12756,9,(FALSE))</f>
        <v>-19.413326821525594</v>
      </c>
      <c r="CN51" s="113" t="str">
        <f t="shared" ref="CN51:CN58" si="24">$AT$10&amp;"-"&amp;CO51</f>
        <v>ACT-44986</v>
      </c>
      <c r="CO51" s="139">
        <v>44986</v>
      </c>
      <c r="CP51" s="113">
        <f>VLOOKUP($CN51,Database!$A$1:$J$12756,10,(FALSE))</f>
        <v>107.70295837633299</v>
      </c>
      <c r="CQ51" s="113">
        <f>VLOOKUP($CN51,Database!$A$1:$J$12756,4,(FALSE))</f>
        <v>13.296398891966756</v>
      </c>
      <c r="CR51" s="113">
        <f>VLOOKUP($CN51,Database!$A$1:$J$12756,5,(FALSE))</f>
        <v>16.62049861495845</v>
      </c>
      <c r="CS51" s="113">
        <f>VLOOKUP($CN51,Database!$A$1:$J$12756,6,(FALSE))</f>
        <v>-32.407407407407412</v>
      </c>
      <c r="CT51" s="113">
        <f>VLOOKUP($CN51,Database!$A$1:$J$12756,7,(FALSE))</f>
        <v>0</v>
      </c>
      <c r="CU51" s="113">
        <f>VLOOKUP($CN51,Database!$A$1:$J$12756,8,(FALSE))</f>
        <v>62.04986149584488</v>
      </c>
      <c r="CV51" s="113">
        <f>VLOOKUP($CN51,Database!$A$1:$J$12756,9,(FALSE))</f>
        <v>-33.2409972299169</v>
      </c>
      <c r="CX51" s="113" t="str">
        <f t="shared" ref="CX51:CX58" si="25">$AT$11&amp;"-"&amp;CY51</f>
        <v>WA-44986</v>
      </c>
      <c r="CY51" s="139">
        <v>44986</v>
      </c>
      <c r="CZ51" s="113">
        <f>VLOOKUP($CX51,Database!$A$1:$J$12756,10,(FALSE))</f>
        <v>123.63274731577198</v>
      </c>
      <c r="DA51" s="113">
        <f>VLOOKUP($CX51,Database!$A$1:$J$12756,4,(FALSE))</f>
        <v>37.771177685950413</v>
      </c>
      <c r="DB51" s="113">
        <f>VLOOKUP($CX51,Database!$A$1:$J$12756,5,(FALSE))</f>
        <v>18.02802676429744</v>
      </c>
      <c r="DC51" s="113">
        <f>VLOOKUP($CX51,Database!$A$1:$J$12756,6,(FALSE))</f>
        <v>-21.474561292766065</v>
      </c>
      <c r="DD51" s="113">
        <f>VLOOKUP($CX51,Database!$A$1:$J$12756,7,(FALSE))</f>
        <v>12.233303875773263</v>
      </c>
      <c r="DE51" s="113">
        <f>VLOOKUP($CX51,Database!$A$1:$J$12756,8,(FALSE))</f>
        <v>53.904082441537845</v>
      </c>
      <c r="DF51" s="113">
        <f>VLOOKUP($CX51,Database!$A$1:$J$12756,9,(FALSE))</f>
        <v>-21.072796934865902</v>
      </c>
      <c r="DH51" s="113" t="str">
        <f t="shared" ref="DH51:DH58" si="26">$AT$12&amp;"-"&amp;DI51</f>
        <v>SA-44986</v>
      </c>
      <c r="DI51" s="139">
        <v>44986</v>
      </c>
      <c r="DJ51" s="113">
        <f>VLOOKUP($DH51,Database!$A$1:$J$12756,10,(FALSE))</f>
        <v>121.55785666539343</v>
      </c>
      <c r="DK51" s="113">
        <f>VLOOKUP($DH51,Database!$A$1:$J$12756,4,(FALSE))</f>
        <v>28.163265306122447</v>
      </c>
      <c r="DL51" s="113">
        <f>VLOOKUP($DH51,Database!$A$1:$J$12756,5,(FALSE))</f>
        <v>26.122448979591834</v>
      </c>
      <c r="DM51" s="113">
        <f>VLOOKUP($DH51,Database!$A$1:$J$12756,6,(FALSE))</f>
        <v>-28.163265306122447</v>
      </c>
      <c r="DN51" s="113">
        <f>VLOOKUP($DH51,Database!$A$1:$J$12756,7,(FALSE))</f>
        <v>-4.6530612244897966</v>
      </c>
      <c r="DO51" s="113">
        <f>VLOOKUP($DH51,Database!$A$1:$J$12756,8,(FALSE))</f>
        <v>44.081632653061227</v>
      </c>
      <c r="DP51" s="113">
        <f>VLOOKUP($DH51,Database!$A$1:$J$12756,9,(FALSE))</f>
        <v>-25.142857142857139</v>
      </c>
      <c r="DR51" s="113" t="str">
        <f t="shared" ref="DR51:DR58" si="27">$AT$13&amp;"-"&amp;DS51</f>
        <v>TAS-44986</v>
      </c>
      <c r="DS51" s="139">
        <v>44986</v>
      </c>
      <c r="DT51" s="113" t="s">
        <v>128</v>
      </c>
      <c r="DU51" s="113" t="s">
        <v>128</v>
      </c>
      <c r="DV51" s="113" t="s">
        <v>128</v>
      </c>
      <c r="DW51" s="113" t="s">
        <v>128</v>
      </c>
      <c r="DX51" s="113" t="s">
        <v>128</v>
      </c>
      <c r="DY51" s="113" t="s">
        <v>128</v>
      </c>
      <c r="DZ51" s="113" t="s">
        <v>128</v>
      </c>
      <c r="EB51" s="113" t="str">
        <f t="shared" ref="EB51:EB58" si="28">$AT$14&amp;"-"&amp;EC51</f>
        <v>NT-44986</v>
      </c>
      <c r="EC51" s="139">
        <v>44986</v>
      </c>
      <c r="ED51" s="113" t="s">
        <v>128</v>
      </c>
      <c r="EE51" s="113" t="s">
        <v>128</v>
      </c>
      <c r="EF51" s="113" t="s">
        <v>128</v>
      </c>
      <c r="EG51" s="113" t="s">
        <v>128</v>
      </c>
      <c r="EH51" s="113" t="s">
        <v>128</v>
      </c>
      <c r="EI51" s="113" t="s">
        <v>128</v>
      </c>
      <c r="EJ51" s="113" t="s">
        <v>128</v>
      </c>
      <c r="EL51" s="113" t="str">
        <f t="shared" ref="EL51:EL58" si="29">$AT$15&amp;"-"&amp;EM51</f>
        <v>AUS-44986</v>
      </c>
      <c r="EM51" s="139">
        <v>44986</v>
      </c>
      <c r="EN51" s="113">
        <f>VLOOKUP($EL51,Database!$A$1:$J$12756,10,(FALSE))</f>
        <v>112.84702215262124</v>
      </c>
      <c r="EO51" s="113">
        <f>VLOOKUP($EL51,Database!$A$1:$J$12756,4,(FALSE))</f>
        <v>32.040496414203837</v>
      </c>
      <c r="EP51" s="113">
        <f>VLOOKUP($EL51,Database!$A$1:$J$12756,5,(FALSE))</f>
        <v>15.000000000000002</v>
      </c>
      <c r="EQ51" s="113">
        <f>VLOOKUP($EL51,Database!$A$1:$J$12756,6,(FALSE))</f>
        <v>-31.83746337890625</v>
      </c>
      <c r="ER51" s="113">
        <f>VLOOKUP($EL51,Database!$A$1:$J$12756,7,(FALSE))</f>
        <v>-13.100627197261913</v>
      </c>
      <c r="ES51" s="113">
        <f>VLOOKUP($EL51,Database!$A$1:$J$12756,8,(FALSE))</f>
        <v>51.781924675499603</v>
      </c>
      <c r="ET51" s="113">
        <f>VLOOKUP($EL51,Database!$A$1:$J$12756,9,(FALSE))</f>
        <v>-21.713282569150884</v>
      </c>
    </row>
    <row r="52" spans="25:150" ht="15" customHeight="1">
      <c r="Y52" s="22"/>
      <c r="Z52" s="22"/>
      <c r="BJ52" s="135" t="str">
        <f t="shared" si="21"/>
        <v>NSW-45078</v>
      </c>
      <c r="BK52" s="139">
        <v>45078</v>
      </c>
      <c r="BL52" s="113">
        <f>VLOOKUP($BJ52,Database!$A$1:$J$12756,10,(FALSE))</f>
        <v>111.1761979649628</v>
      </c>
      <c r="BM52" s="113">
        <f>VLOOKUP($BJ52,Database!$A$1:$J$12756,4,(FALSE))</f>
        <v>30.822716049382709</v>
      </c>
      <c r="BN52" s="113">
        <f>VLOOKUP($BJ52,Database!$A$1:$J$12756,5,(FALSE))</f>
        <v>13.839285714285715</v>
      </c>
      <c r="BO52" s="113">
        <f>VLOOKUP($BJ52,Database!$A$1:$J$12756,6,(FALSE))</f>
        <v>-33.048888888888882</v>
      </c>
      <c r="BP52" s="113">
        <f>VLOOKUP($BJ52,Database!$A$1:$J$12756,7,(FALSE))</f>
        <v>-27.137990445610455</v>
      </c>
      <c r="BQ52" s="113">
        <f>VLOOKUP($BJ52,Database!$A$1:$J$12756,8,(FALSE))</f>
        <v>43.000637755102041</v>
      </c>
      <c r="BR52" s="113">
        <f>VLOOKUP($BJ52,Database!$A$1:$J$12756,9,(FALSE))</f>
        <v>-22.400779157535915</v>
      </c>
      <c r="BT52" s="113" t="str">
        <f t="shared" si="22"/>
        <v>QLD-45078</v>
      </c>
      <c r="BU52" s="139">
        <v>45078</v>
      </c>
      <c r="BV52" s="113">
        <f>VLOOKUP($BT52,Database!$A$1:$J$12756,10,(FALSE))</f>
        <v>110.21516689412657</v>
      </c>
      <c r="BW52" s="113">
        <f>VLOOKUP($BT52,Database!$A$1:$J$12756,4,(FALSE))</f>
        <v>23.885714285714286</v>
      </c>
      <c r="BX52" s="113">
        <f>VLOOKUP($BT52,Database!$A$1:$J$12756,5,(FALSE))</f>
        <v>12.780246583581143</v>
      </c>
      <c r="BY52" s="113">
        <f>VLOOKUP($BT52,Database!$A$1:$J$12756,6,(FALSE))</f>
        <v>-29.714285714285715</v>
      </c>
      <c r="BZ52" s="113">
        <f>VLOOKUP($BT52,Database!$A$1:$J$12756,7,(FALSE))</f>
        <v>-5.2212244897959188</v>
      </c>
      <c r="CA52" s="113">
        <f>VLOOKUP($BT52,Database!$A$1:$J$12756,8,(FALSE))</f>
        <v>42.497959183673466</v>
      </c>
      <c r="CB52" s="113">
        <f>VLOOKUP($BT52,Database!$A$1:$J$12756,9,(FALSE))</f>
        <v>-14.701460122289417</v>
      </c>
      <c r="CD52" s="113" t="str">
        <f t="shared" si="23"/>
        <v>VIC-45078</v>
      </c>
      <c r="CE52" s="139">
        <v>45078</v>
      </c>
      <c r="CF52" s="113">
        <f>VLOOKUP($CD52,Database!$A$1:$J$12756,10,(FALSE))</f>
        <v>109.34383992313153</v>
      </c>
      <c r="CG52" s="113">
        <f>VLOOKUP($CD52,Database!$A$1:$J$12756,4,(FALSE))</f>
        <v>26.536471869508187</v>
      </c>
      <c r="CH52" s="113">
        <f>VLOOKUP($CD52,Database!$A$1:$J$12756,5,(FALSE))</f>
        <v>10.779999999999998</v>
      </c>
      <c r="CI52" s="113">
        <f>VLOOKUP($CD52,Database!$A$1:$J$12756,6,(FALSE))</f>
        <v>-27.922499999999996</v>
      </c>
      <c r="CJ52" s="113">
        <f>VLOOKUP($CD52,Database!$A$1:$J$12756,7,(FALSE))</f>
        <v>-30.674983292492762</v>
      </c>
      <c r="CK52" s="113">
        <f>VLOOKUP($CD52,Database!$A$1:$J$12756,8,(FALSE))</f>
        <v>37.21442538551026</v>
      </c>
      <c r="CL52" s="113">
        <f>VLOOKUP($CD52,Database!$A$1:$J$12756,9,(FALSE))</f>
        <v>-15.625850845276107</v>
      </c>
      <c r="CN52" s="113" t="str">
        <f t="shared" si="24"/>
        <v>ACT-45078</v>
      </c>
      <c r="CO52" s="139">
        <v>45078</v>
      </c>
      <c r="CP52" s="113">
        <f>VLOOKUP($CN52,Database!$A$1:$J$12756,10,(FALSE))</f>
        <v>116.72713156408808</v>
      </c>
      <c r="CQ52" s="113">
        <f>VLOOKUP($CN52,Database!$A$1:$J$12756,4,(FALSE))</f>
        <v>35.349716446124759</v>
      </c>
      <c r="CR52" s="113">
        <f>VLOOKUP($CN52,Database!$A$1:$J$12756,5,(FALSE))</f>
        <v>18.71455576559546</v>
      </c>
      <c r="CS52" s="113">
        <f>VLOOKUP($CN52,Database!$A$1:$J$12756,6,(FALSE))</f>
        <v>-24.196597353497161</v>
      </c>
      <c r="CT52" s="113">
        <f>VLOOKUP($CN52,Database!$A$1:$J$12756,7,(FALSE))</f>
        <v>5.2930056710775046</v>
      </c>
      <c r="CU52" s="113">
        <f>VLOOKUP($CN52,Database!$A$1:$J$12756,8,(FALSE))</f>
        <v>36.294896030245752</v>
      </c>
      <c r="CV52" s="113">
        <f>VLOOKUP($CN52,Database!$A$1:$J$12756,9,(FALSE))</f>
        <v>-14.555765595463138</v>
      </c>
      <c r="CX52" s="113" t="str">
        <f t="shared" si="25"/>
        <v>WA-45078</v>
      </c>
      <c r="CY52" s="139">
        <v>45078</v>
      </c>
      <c r="CZ52" s="113">
        <f>VLOOKUP($CX52,Database!$A$1:$J$12756,10,(FALSE))</f>
        <v>133.0858743497399</v>
      </c>
      <c r="DA52" s="113">
        <f>VLOOKUP($CX52,Database!$A$1:$J$12756,4,(FALSE))</f>
        <v>51.47999999999999</v>
      </c>
      <c r="DB52" s="113">
        <f>VLOOKUP($CX52,Database!$A$1:$J$12756,5,(FALSE))</f>
        <v>23.990772779700116</v>
      </c>
      <c r="DC52" s="113">
        <f>VLOOKUP($CX52,Database!$A$1:$J$12756,6,(FALSE))</f>
        <v>-11.879999999999997</v>
      </c>
      <c r="DD52" s="113">
        <f>VLOOKUP($CX52,Database!$A$1:$J$12756,7,(FALSE))</f>
        <v>24.60592079969242</v>
      </c>
      <c r="DE52" s="113">
        <f>VLOOKUP($CX52,Database!$A$1:$J$12756,8,(FALSE))</f>
        <v>41</v>
      </c>
      <c r="DF52" s="113">
        <f>VLOOKUP($CX52,Database!$A$1:$J$12756,9,(FALSE))</f>
        <v>-18.658892128279884</v>
      </c>
      <c r="DH52" s="113" t="str">
        <f t="shared" si="26"/>
        <v>SA-45078</v>
      </c>
      <c r="DI52" s="139">
        <v>45078</v>
      </c>
      <c r="DJ52" s="113">
        <f>VLOOKUP($DH52,Database!$A$1:$J$12756,10,(FALSE))</f>
        <v>133.10971155524004</v>
      </c>
      <c r="DK52" s="113">
        <f>VLOOKUP($DH52,Database!$A$1:$J$12756,4,(FALSE))</f>
        <v>45.631507469443186</v>
      </c>
      <c r="DL52" s="113">
        <f>VLOOKUP($DH52,Database!$A$1:$J$12756,5,(FALSE))</f>
        <v>24.952741020793951</v>
      </c>
      <c r="DM52" s="113">
        <f>VLOOKUP($DH52,Database!$A$1:$J$12756,6,(FALSE))</f>
        <v>-14.886578449905485</v>
      </c>
      <c r="DN52" s="113">
        <f>VLOOKUP($DH52,Database!$A$1:$J$12756,7,(FALSE))</f>
        <v>8.6917157084653667</v>
      </c>
      <c r="DO52" s="113">
        <f>VLOOKUP($DH52,Database!$A$1:$J$12756,8,(FALSE))</f>
        <v>58.261656858306921</v>
      </c>
      <c r="DP52" s="113">
        <f>VLOOKUP($DH52,Database!$A$1:$J$12756,9,(FALSE))</f>
        <v>-13.444997736532368</v>
      </c>
      <c r="DR52" s="113" t="str">
        <f t="shared" si="27"/>
        <v>TAS-45078</v>
      </c>
      <c r="DS52" s="139">
        <v>45078</v>
      </c>
      <c r="DT52" s="113" t="s">
        <v>128</v>
      </c>
      <c r="DU52" s="113" t="s">
        <v>128</v>
      </c>
      <c r="DV52" s="113" t="s">
        <v>128</v>
      </c>
      <c r="DW52" s="113" t="s">
        <v>128</v>
      </c>
      <c r="DX52" s="113" t="s">
        <v>128</v>
      </c>
      <c r="DY52" s="113" t="s">
        <v>128</v>
      </c>
      <c r="DZ52" s="113" t="s">
        <v>128</v>
      </c>
      <c r="EB52" s="113" t="str">
        <f t="shared" si="28"/>
        <v>NT-45078</v>
      </c>
      <c r="EC52" s="139">
        <v>45078</v>
      </c>
      <c r="ED52" s="113" t="s">
        <v>128</v>
      </c>
      <c r="EE52" s="113" t="s">
        <v>128</v>
      </c>
      <c r="EF52" s="113" t="s">
        <v>128</v>
      </c>
      <c r="EG52" s="113" t="s">
        <v>128</v>
      </c>
      <c r="EH52" s="113" t="s">
        <v>128</v>
      </c>
      <c r="EI52" s="113" t="s">
        <v>128</v>
      </c>
      <c r="EJ52" s="113" t="s">
        <v>128</v>
      </c>
      <c r="EL52" s="113" t="str">
        <f t="shared" si="29"/>
        <v>AUS-45078</v>
      </c>
      <c r="EM52" s="139">
        <v>45078</v>
      </c>
      <c r="EN52" s="113">
        <f>VLOOKUP($EL52,Database!$A$1:$J$12756,10,(FALSE))</f>
        <v>113.68020945276075</v>
      </c>
      <c r="EO52" s="113">
        <f>VLOOKUP($EL52,Database!$A$1:$J$12756,4,(FALSE))</f>
        <v>30.820124178232277</v>
      </c>
      <c r="EP52" s="113">
        <f>VLOOKUP($EL52,Database!$A$1:$J$12756,5,(FALSE))</f>
        <v>14.380021266540643</v>
      </c>
      <c r="EQ52" s="113">
        <f>VLOOKUP($EL52,Database!$A$1:$J$12756,6,(FALSE))</f>
        <v>-27.669450136235778</v>
      </c>
      <c r="ER52" s="113">
        <f>VLOOKUP($EL52,Database!$A$1:$J$12756,7,(FALSE))</f>
        <v>-15.118133405017403</v>
      </c>
      <c r="ES52" s="113">
        <f>VLOOKUP($EL52,Database!$A$1:$J$12756,8,(FALSE))</f>
        <v>41.99069436992901</v>
      </c>
      <c r="ET52" s="113">
        <f>VLOOKUP($EL52,Database!$A$1:$J$12756,9,(FALSE))</f>
        <v>-18.064764011908917</v>
      </c>
    </row>
    <row r="53" spans="25:150" ht="15" customHeight="1">
      <c r="Y53" s="22"/>
      <c r="Z53" s="22"/>
      <c r="BJ53" s="135" t="str">
        <f t="shared" si="21"/>
        <v>NSW-45170</v>
      </c>
      <c r="BK53" s="139">
        <v>45170</v>
      </c>
      <c r="BL53" s="113">
        <f>VLOOKUP($BJ53,Database!$A$1:$J$12756,10,(FALSE))</f>
        <v>109.59053829026621</v>
      </c>
      <c r="BM53" s="113">
        <f>VLOOKUP($BJ53,Database!$A$1:$J$12756,4,(FALSE))</f>
        <v>33.319349364047206</v>
      </c>
      <c r="BN53" s="113">
        <f>VLOOKUP($BJ53,Database!$A$1:$J$12756,5,(FALSE))</f>
        <v>9.2313266337407764</v>
      </c>
      <c r="BO53" s="113">
        <f>VLOOKUP($BJ53,Database!$A$1:$J$12756,6,(FALSE))</f>
        <v>-25.26465028355388</v>
      </c>
      <c r="BP53" s="113">
        <f>VLOOKUP($BJ53,Database!$A$1:$J$12756,7,(FALSE))</f>
        <v>-18.283553875236297</v>
      </c>
      <c r="BQ53" s="113">
        <f>VLOOKUP($BJ53,Database!$A$1:$J$12756,8,(FALSE))</f>
        <v>1.5602864406450725</v>
      </c>
      <c r="BR53" s="113">
        <f>VLOOKUP($BJ53,Database!$A$1:$J$12756,9,(FALSE))</f>
        <v>-9.7158003826530592</v>
      </c>
      <c r="BT53" s="113" t="str">
        <f t="shared" si="22"/>
        <v>QLD-45170</v>
      </c>
      <c r="BU53" s="139">
        <v>45170</v>
      </c>
      <c r="BV53" s="113">
        <f>VLOOKUP($BT53,Database!$A$1:$J$12756,10,(FALSE))</f>
        <v>113.63277896737124</v>
      </c>
      <c r="BW53" s="113">
        <f>VLOOKUP($BT53,Database!$A$1:$J$12756,4,(FALSE))</f>
        <v>28.641494221983333</v>
      </c>
      <c r="BX53" s="113">
        <f>VLOOKUP($BT53,Database!$A$1:$J$12756,5,(FALSE))</f>
        <v>9.405095280377024</v>
      </c>
      <c r="BY53" s="113">
        <f>VLOOKUP($BT53,Database!$A$1:$J$12756,6,(FALSE))</f>
        <v>-19.517602794947596</v>
      </c>
      <c r="BZ53" s="113">
        <f>VLOOKUP($BT53,Database!$A$1:$J$12756,7,(FALSE))</f>
        <v>0</v>
      </c>
      <c r="CA53" s="113">
        <f>VLOOKUP($BT53,Database!$A$1:$J$12756,8,(FALSE))</f>
        <v>6.1266306946246827</v>
      </c>
      <c r="CB53" s="113">
        <f>VLOOKUP($BT53,Database!$A$1:$J$12756,9,(FALSE))</f>
        <v>-6.1458333333333348</v>
      </c>
      <c r="CD53" s="113" t="str">
        <f t="shared" si="23"/>
        <v>VIC-45170</v>
      </c>
      <c r="CE53" s="139">
        <v>45170</v>
      </c>
      <c r="CF53" s="113">
        <f>VLOOKUP($CD53,Database!$A$1:$J$12756,10,(FALSE))</f>
        <v>99.85892755995782</v>
      </c>
      <c r="CG53" s="113">
        <f>VLOOKUP($CD53,Database!$A$1:$J$12756,4,(FALSE))</f>
        <v>17.304773148928991</v>
      </c>
      <c r="CH53" s="113">
        <f>VLOOKUP($CD53,Database!$A$1:$J$12756,5,(FALSE))</f>
        <v>5.9937565036420377</v>
      </c>
      <c r="CI53" s="113">
        <f>VLOOKUP($CD53,Database!$A$1:$J$12756,6,(FALSE))</f>
        <v>-33.394380853277831</v>
      </c>
      <c r="CJ53" s="113">
        <f>VLOOKUP($CD53,Database!$A$1:$J$12756,7,(FALSE))</f>
        <v>-37.814776274713843</v>
      </c>
      <c r="CK53" s="113">
        <f>VLOOKUP($CD53,Database!$A$1:$J$12756,8,(FALSE))</f>
        <v>1.125822229718334</v>
      </c>
      <c r="CL53" s="113">
        <f>VLOOKUP($CD53,Database!$A$1:$J$12756,9,(FALSE))</f>
        <v>-5.8418490417086968</v>
      </c>
      <c r="CN53" s="113" t="str">
        <f t="shared" si="24"/>
        <v>ACT-45170</v>
      </c>
      <c r="CO53" s="139">
        <v>45170</v>
      </c>
      <c r="CP53" s="113">
        <f>VLOOKUP($CN53,Database!$A$1:$J$12756,10,(FALSE))</f>
        <v>123.83521303258146</v>
      </c>
      <c r="CQ53" s="113">
        <f>VLOOKUP($CN53,Database!$A$1:$J$12756,4,(FALSE))</f>
        <v>56.009070294784578</v>
      </c>
      <c r="CR53" s="113">
        <f>VLOOKUP($CN53,Database!$A$1:$J$12756,5,(FALSE))</f>
        <v>22.448979591836736</v>
      </c>
      <c r="CS53" s="113">
        <f>VLOOKUP($CN53,Database!$A$1:$J$12756,6,(FALSE))</f>
        <v>-10.204081632653061</v>
      </c>
      <c r="CT53" s="113">
        <f>VLOOKUP($CN53,Database!$A$1:$J$12756,7,(FALSE))</f>
        <v>2.4943310657596371</v>
      </c>
      <c r="CU53" s="113">
        <f>VLOOKUP($CN53,Database!$A$1:$J$12756,8,(FALSE))</f>
        <v>2.947845804988662</v>
      </c>
      <c r="CV53" s="113">
        <f>VLOOKUP($CN53,Database!$A$1:$J$12756,9,(FALSE))</f>
        <v>4.5351473922902485</v>
      </c>
      <c r="CX53" s="113" t="str">
        <f t="shared" si="25"/>
        <v>WA-45170</v>
      </c>
      <c r="CY53" s="139">
        <v>45170</v>
      </c>
      <c r="CZ53" s="113">
        <f>VLOOKUP($CX53,Database!$A$1:$J$12756,10,(FALSE))</f>
        <v>131.48190869133214</v>
      </c>
      <c r="DA53" s="113">
        <f>VLOOKUP($CX53,Database!$A$1:$J$12756,4,(FALSE))</f>
        <v>46.158555249464342</v>
      </c>
      <c r="DB53" s="113">
        <f>VLOOKUP($CX53,Database!$A$1:$J$12756,5,(FALSE))</f>
        <v>27.425772880318338</v>
      </c>
      <c r="DC53" s="113">
        <f>VLOOKUP($CX53,Database!$A$1:$J$12756,6,(FALSE))</f>
        <v>-8.9025406080799687</v>
      </c>
      <c r="DD53" s="113">
        <f>VLOOKUP($CX53,Database!$A$1:$J$12756,7,(FALSE))</f>
        <v>15.36</v>
      </c>
      <c r="DE53" s="113">
        <f>VLOOKUP($CX53,Database!$A$1:$J$12756,8,(FALSE))</f>
        <v>-4.95</v>
      </c>
      <c r="DF53" s="113">
        <f>VLOOKUP($CX53,Database!$A$1:$J$12756,9,(FALSE))</f>
        <v>-4.846423636943352</v>
      </c>
      <c r="DH53" s="113" t="str">
        <f t="shared" si="26"/>
        <v>SA-45170</v>
      </c>
      <c r="DI53" s="139">
        <v>45170</v>
      </c>
      <c r="DJ53" s="113">
        <f>VLOOKUP($DH53,Database!$A$1:$J$12756,10,(FALSE))</f>
        <v>124.95766124906794</v>
      </c>
      <c r="DK53" s="113">
        <f>VLOOKUP($DH53,Database!$A$1:$J$12756,4,(FALSE))</f>
        <v>37.481481481481481</v>
      </c>
      <c r="DL53" s="113">
        <f>VLOOKUP($DH53,Database!$A$1:$J$12756,5,(FALSE))</f>
        <v>21.728395061728399</v>
      </c>
      <c r="DM53" s="113">
        <f>VLOOKUP($DH53,Database!$A$1:$J$12756,6,(FALSE))</f>
        <v>-13.142239048134128</v>
      </c>
      <c r="DN53" s="113">
        <f>VLOOKUP($DH53,Database!$A$1:$J$12756,7,(FALSE))</f>
        <v>4.5454545454545459</v>
      </c>
      <c r="DO53" s="113">
        <f>VLOOKUP($DH53,Database!$A$1:$J$12756,8,(FALSE))</f>
        <v>4.7407407407407423</v>
      </c>
      <c r="DP53" s="113">
        <f>VLOOKUP($DH53,Database!$A$1:$J$12756,9,(FALSE))</f>
        <v>-5.3333333333333339</v>
      </c>
      <c r="DR53" s="113" t="str">
        <f t="shared" si="27"/>
        <v>TAS-45170</v>
      </c>
      <c r="DS53" s="139">
        <v>45170</v>
      </c>
      <c r="DT53" s="113" t="s">
        <v>128</v>
      </c>
      <c r="DU53" s="113" t="s">
        <v>128</v>
      </c>
      <c r="DV53" s="113" t="s">
        <v>128</v>
      </c>
      <c r="DW53" s="113" t="s">
        <v>128</v>
      </c>
      <c r="DX53" s="113" t="s">
        <v>128</v>
      </c>
      <c r="DY53" s="113" t="s">
        <v>128</v>
      </c>
      <c r="DZ53" s="113" t="s">
        <v>128</v>
      </c>
      <c r="EB53" s="113" t="str">
        <f t="shared" si="28"/>
        <v>NT-45170</v>
      </c>
      <c r="EC53" s="139">
        <v>45170</v>
      </c>
      <c r="ED53" s="113" t="s">
        <v>128</v>
      </c>
      <c r="EE53" s="113" t="s">
        <v>128</v>
      </c>
      <c r="EF53" s="113" t="s">
        <v>128</v>
      </c>
      <c r="EG53" s="113" t="s">
        <v>128</v>
      </c>
      <c r="EH53" s="113" t="s">
        <v>128</v>
      </c>
      <c r="EI53" s="113" t="s">
        <v>128</v>
      </c>
      <c r="EJ53" s="113" t="s">
        <v>128</v>
      </c>
      <c r="EL53" s="113" t="str">
        <f t="shared" si="29"/>
        <v>AUS-45170</v>
      </c>
      <c r="EM53" s="139">
        <v>45170</v>
      </c>
      <c r="EN53" s="113">
        <f>VLOOKUP($EL53,Database!$A$1:$J$12756,10,(FALSE))</f>
        <v>112.51803538161069</v>
      </c>
      <c r="EO53" s="113">
        <f>VLOOKUP($EL53,Database!$A$1:$J$12756,4,(FALSE))</f>
        <v>31.002699583857783</v>
      </c>
      <c r="EP53" s="113">
        <f>VLOOKUP($EL53,Database!$A$1:$J$12756,5,(FALSE))</f>
        <v>11.973460724091638</v>
      </c>
      <c r="EQ53" s="113">
        <f>VLOOKUP($EL53,Database!$A$1:$J$12756,6,(FALSE))</f>
        <v>-22.742911153119088</v>
      </c>
      <c r="ER53" s="113">
        <f>VLOOKUP($EL53,Database!$A$1:$J$12756,7,(FALSE))</f>
        <v>-11.853678706271506</v>
      </c>
      <c r="ES53" s="113">
        <f>VLOOKUP($EL53,Database!$A$1:$J$12756,8,(FALSE))</f>
        <v>1.6683483561923724</v>
      </c>
      <c r="ET53" s="113">
        <f>VLOOKUP($EL53,Database!$A$1:$J$12756,9,(FALSE))</f>
        <v>-6.8382204619545766</v>
      </c>
    </row>
    <row r="54" spans="25:150" ht="15" customHeight="1">
      <c r="Y54" s="22"/>
      <c r="Z54" s="22"/>
      <c r="BJ54" s="135" t="str">
        <f t="shared" si="21"/>
        <v>NSW-45261</v>
      </c>
      <c r="BK54" s="139">
        <v>45261</v>
      </c>
      <c r="BL54" s="113">
        <f>VLOOKUP($BJ54,Database!$A$1:$J$12756,10,(FALSE))</f>
        <v>111.18980830304199</v>
      </c>
      <c r="BM54" s="113">
        <f>VLOOKUP($BJ54,Database!$A$1:$J$12756,4,(FALSE))</f>
        <v>24.620408163265306</v>
      </c>
      <c r="BN54" s="113">
        <f>VLOOKUP($BJ54,Database!$A$1:$J$12756,5,(FALSE))</f>
        <v>8.7771428571428558</v>
      </c>
      <c r="BO54" s="113">
        <f>VLOOKUP($BJ54,Database!$A$1:$J$12756,6,(FALSE))</f>
        <v>-28.692693882943587</v>
      </c>
      <c r="BP54" s="113">
        <f>VLOOKUP($BJ54,Database!$A$1:$J$12756,7,(FALSE))</f>
        <v>-22.925714285714282</v>
      </c>
      <c r="BQ54" s="113">
        <f>VLOOKUP($BJ54,Database!$A$1:$J$12756,8,(FALSE))</f>
        <v>28.370855362207202</v>
      </c>
      <c r="BR54" s="113">
        <f>VLOOKUP($BJ54,Database!$A$1:$J$12756,9,(FALSE))</f>
        <v>-14.955717307899171</v>
      </c>
      <c r="BT54" s="113" t="str">
        <f t="shared" si="22"/>
        <v>QLD-45261</v>
      </c>
      <c r="BU54" s="139">
        <v>45261</v>
      </c>
      <c r="BV54" s="113">
        <f>VLOOKUP($BT54,Database!$A$1:$J$12756,10,(FALSE))</f>
        <v>116.83711540250616</v>
      </c>
      <c r="BW54" s="113">
        <f>VLOOKUP($BT54,Database!$A$1:$J$12756,4,(FALSE))</f>
        <v>25.846153846153847</v>
      </c>
      <c r="BX54" s="113">
        <f>VLOOKUP($BT54,Database!$A$1:$J$12756,5,(FALSE))</f>
        <v>8.0764377140796828</v>
      </c>
      <c r="BY54" s="113">
        <f>VLOOKUP($BT54,Database!$A$1:$J$12756,6,(FALSE))</f>
        <v>-21.301775147928996</v>
      </c>
      <c r="BZ54" s="113">
        <f>VLOOKUP($BT54,Database!$A$1:$J$12756,7,(FALSE))</f>
        <v>1.6765819361817189</v>
      </c>
      <c r="CA54" s="113">
        <f>VLOOKUP($BT54,Database!$A$1:$J$12756,8,(FALSE))</f>
        <v>24.609375</v>
      </c>
      <c r="CB54" s="113">
        <f>VLOOKUP($BT54,Database!$A$1:$J$12756,9,(FALSE))</f>
        <v>-9.124755859375</v>
      </c>
      <c r="CD54" s="113" t="str">
        <f t="shared" si="23"/>
        <v>VIC-45261</v>
      </c>
      <c r="CE54" s="139">
        <v>45261</v>
      </c>
      <c r="CF54" s="113">
        <f>VLOOKUP($CD54,Database!$A$1:$J$12756,10,(FALSE))</f>
        <v>106.28438353397058</v>
      </c>
      <c r="CG54" s="113">
        <f>VLOOKUP($CD54,Database!$A$1:$J$12756,4,(FALSE))</f>
        <v>17.240570463501594</v>
      </c>
      <c r="CH54" s="113">
        <f>VLOOKUP($CD54,Database!$A$1:$J$12756,5,(FALSE))</f>
        <v>4.0509259259259256</v>
      </c>
      <c r="CI54" s="113">
        <f>VLOOKUP($CD54,Database!$A$1:$J$12756,6,(FALSE))</f>
        <v>-33.952702702702695</v>
      </c>
      <c r="CJ54" s="113">
        <f>VLOOKUP($CD54,Database!$A$1:$J$12756,7,(FALSE))</f>
        <v>-35.091011446800522</v>
      </c>
      <c r="CK54" s="113">
        <f>VLOOKUP($CD54,Database!$A$1:$J$12756,8,(FALSE))</f>
        <v>27.173119065010958</v>
      </c>
      <c r="CL54" s="113">
        <f>VLOOKUP($CD54,Database!$A$1:$J$12756,9,(FALSE))</f>
        <v>-23.97279035792549</v>
      </c>
      <c r="CN54" s="113" t="str">
        <f t="shared" si="24"/>
        <v>ACT-45261</v>
      </c>
      <c r="CO54" s="139">
        <v>45261</v>
      </c>
      <c r="CP54" s="113">
        <f>VLOOKUP($CN54,Database!$A$1:$J$12756,10,(FALSE))</f>
        <v>109.4047619047619</v>
      </c>
      <c r="CQ54" s="113">
        <f>VLOOKUP($CN54,Database!$A$1:$J$12756,4,(FALSE))</f>
        <v>34.222222222222229</v>
      </c>
      <c r="CR54" s="113">
        <f>VLOOKUP($CN54,Database!$A$1:$J$12756,5,(FALSE))</f>
        <v>0</v>
      </c>
      <c r="CS54" s="113">
        <f>VLOOKUP($CN54,Database!$A$1:$J$12756,6,(FALSE))</f>
        <v>-28.888888888888886</v>
      </c>
      <c r="CT54" s="113">
        <f>VLOOKUP($CN54,Database!$A$1:$J$12756,7,(FALSE))</f>
        <v>-14.66666666666667</v>
      </c>
      <c r="CU54" s="113">
        <f>VLOOKUP($CN54,Database!$A$1:$J$12756,8,(FALSE))</f>
        <v>44</v>
      </c>
      <c r="CV54" s="113">
        <f>VLOOKUP($CN54,Database!$A$1:$J$12756,9,(FALSE))</f>
        <v>-8.8888888888888928</v>
      </c>
      <c r="CX54" s="113" t="str">
        <f t="shared" si="25"/>
        <v>WA-45261</v>
      </c>
      <c r="CY54" s="139">
        <v>45261</v>
      </c>
      <c r="CZ54" s="113">
        <f>VLOOKUP($CX54,Database!$A$1:$J$12756,10,(FALSE))</f>
        <v>131.56790278556323</v>
      </c>
      <c r="DA54" s="113">
        <f>VLOOKUP($CX54,Database!$A$1:$J$12756,4,(FALSE))</f>
        <v>50.865051903114178</v>
      </c>
      <c r="DB54" s="113">
        <f>VLOOKUP($CX54,Database!$A$1:$J$12756,5,(FALSE))</f>
        <v>15.646258503401361</v>
      </c>
      <c r="DC54" s="113">
        <f>VLOOKUP($CX54,Database!$A$1:$J$12756,6,(FALSE))</f>
        <v>-20.055363321799309</v>
      </c>
      <c r="DD54" s="113">
        <f>VLOOKUP($CX54,Database!$A$1:$J$12756,7,(FALSE))</f>
        <v>15.294117647058824</v>
      </c>
      <c r="DE54" s="113">
        <f>VLOOKUP($CX54,Database!$A$1:$J$12756,8,(FALSE))</f>
        <v>28.166089965397916</v>
      </c>
      <c r="DF54" s="113">
        <f>VLOOKUP($CX54,Database!$A$1:$J$12756,9,(FALSE))</f>
        <v>-10.611119175497169</v>
      </c>
      <c r="DH54" s="113" t="str">
        <f t="shared" si="26"/>
        <v>SA-45261</v>
      </c>
      <c r="DI54" s="139">
        <v>45261</v>
      </c>
      <c r="DJ54" s="113">
        <f>VLOOKUP($DH54,Database!$A$1:$J$12756,10,(FALSE))</f>
        <v>115.36110480228128</v>
      </c>
      <c r="DK54" s="113">
        <f>VLOOKUP($DH54,Database!$A$1:$J$12756,4,(FALSE))</f>
        <v>25.925925925925931</v>
      </c>
      <c r="DL54" s="113">
        <f>VLOOKUP($DH54,Database!$A$1:$J$12756,5,(FALSE))</f>
        <v>12.856099342585829</v>
      </c>
      <c r="DM54" s="113">
        <f>VLOOKUP($DH54,Database!$A$1:$J$12756,6,(FALSE))</f>
        <v>-28.086419753086421</v>
      </c>
      <c r="DN54" s="113">
        <f>VLOOKUP($DH54,Database!$A$1:$J$12756,7,(FALSE))</f>
        <v>-7.6698319941563193</v>
      </c>
      <c r="DO54" s="113">
        <f>VLOOKUP($DH54,Database!$A$1:$J$12756,8,(FALSE))</f>
        <v>29.629629629629633</v>
      </c>
      <c r="DP54" s="113">
        <f>VLOOKUP($DH54,Database!$A$1:$J$12756,9,(FALSE))</f>
        <v>-17.824074074074069</v>
      </c>
      <c r="DR54" s="113" t="str">
        <f t="shared" si="27"/>
        <v>TAS-45261</v>
      </c>
      <c r="DS54" s="139">
        <v>45261</v>
      </c>
      <c r="DT54" s="113" t="s">
        <v>128</v>
      </c>
      <c r="DU54" s="113" t="s">
        <v>128</v>
      </c>
      <c r="DV54" s="113" t="s">
        <v>128</v>
      </c>
      <c r="DW54" s="113" t="s">
        <v>128</v>
      </c>
      <c r="DX54" s="113" t="s">
        <v>128</v>
      </c>
      <c r="DY54" s="113" t="s">
        <v>128</v>
      </c>
      <c r="DZ54" s="113" t="s">
        <v>128</v>
      </c>
      <c r="EB54" s="113" t="str">
        <f t="shared" si="28"/>
        <v>NT-45261</v>
      </c>
      <c r="EC54" s="139">
        <v>45261</v>
      </c>
      <c r="ED54" s="113" t="s">
        <v>128</v>
      </c>
      <c r="EE54" s="113" t="s">
        <v>128</v>
      </c>
      <c r="EF54" s="113" t="s">
        <v>128</v>
      </c>
      <c r="EG54" s="113" t="s">
        <v>128</v>
      </c>
      <c r="EH54" s="113" t="s">
        <v>128</v>
      </c>
      <c r="EI54" s="113" t="s">
        <v>128</v>
      </c>
      <c r="EJ54" s="113" t="s">
        <v>128</v>
      </c>
      <c r="EL54" s="113" t="str">
        <f t="shared" si="29"/>
        <v>AUS-45261</v>
      </c>
      <c r="EM54" s="139">
        <v>45261</v>
      </c>
      <c r="EN54" s="113">
        <f>VLOOKUP($EL54,Database!$A$1:$J$12756,10,(FALSE))</f>
        <v>113.88385534830006</v>
      </c>
      <c r="EO54" s="113">
        <f>VLOOKUP($EL54,Database!$A$1:$J$12756,4,(FALSE))</f>
        <v>25.350713568282906</v>
      </c>
      <c r="EP54" s="113">
        <f>VLOOKUP($EL54,Database!$A$1:$J$12756,5,(FALSE))</f>
        <v>8.5158625533373655</v>
      </c>
      <c r="EQ54" s="113">
        <f>VLOOKUP($EL54,Database!$A$1:$J$12756,6,(FALSE))</f>
        <v>-27.508395006724257</v>
      </c>
      <c r="ER54" s="113">
        <f>VLOOKUP($EL54,Database!$A$1:$J$12756,7,(FALSE))</f>
        <v>-14.238253440911247</v>
      </c>
      <c r="ES54" s="113">
        <f>VLOOKUP($EL54,Database!$A$1:$J$12756,8,(FALSE))</f>
        <v>27.399194972106489</v>
      </c>
      <c r="ET54" s="113">
        <f>VLOOKUP($EL54,Database!$A$1:$J$12756,9,(FALSE))</f>
        <v>-15.06574141709277</v>
      </c>
    </row>
    <row r="55" spans="25:150" ht="15" customHeight="1">
      <c r="Y55" s="22"/>
      <c r="Z55" s="22"/>
      <c r="BJ55" s="135" t="str">
        <f t="shared" si="21"/>
        <v>NSW-45352</v>
      </c>
      <c r="BK55" s="139">
        <v>45352</v>
      </c>
      <c r="BL55" s="113">
        <f>VLOOKUP($BJ55,Database!$A$1:$J$12756,10,(FALSE))</f>
        <v>123.26887153311596</v>
      </c>
      <c r="BM55" s="113">
        <f>VLOOKUP($BJ55,Database!$A$1:$J$12756,4,(FALSE))</f>
        <v>40.605468749999993</v>
      </c>
      <c r="BN55" s="113">
        <f>VLOOKUP($BJ55,Database!$A$1:$J$12756,5,(FALSE))</f>
        <v>15.812499999999998</v>
      </c>
      <c r="BO55" s="113">
        <f>VLOOKUP($BJ55,Database!$A$1:$J$12756,6,(FALSE))</f>
        <v>0.41796875000000222</v>
      </c>
      <c r="BP55" s="113">
        <f>VLOOKUP($BJ55,Database!$A$1:$J$12756,7,(FALSE))</f>
        <v>0</v>
      </c>
      <c r="BQ55" s="113">
        <f>VLOOKUP($BJ55,Database!$A$1:$J$12756,8,(FALSE))</f>
        <v>-23.634033007530835</v>
      </c>
      <c r="BR55" s="113">
        <f>VLOOKUP($BJ55,Database!$A$1:$J$12756,9,(FALSE))</f>
        <v>6.982054157987502</v>
      </c>
      <c r="BT55" s="113" t="str">
        <f t="shared" si="22"/>
        <v>QLD-45352</v>
      </c>
      <c r="BU55" s="139">
        <v>45352</v>
      </c>
      <c r="BV55" s="113">
        <f>VLOOKUP($BT55,Database!$A$1:$J$12756,10,(FALSE))</f>
        <v>119.65762355297244</v>
      </c>
      <c r="BW55" s="113">
        <f>VLOOKUP($BT55,Database!$A$1:$J$12756,4,(FALSE))</f>
        <v>35.635581832840643</v>
      </c>
      <c r="BX55" s="113">
        <f>VLOOKUP($BT55,Database!$A$1:$J$12756,5,(FALSE))</f>
        <v>9.0362680144798855</v>
      </c>
      <c r="BY55" s="113">
        <f>VLOOKUP($BT55,Database!$A$1:$J$12756,6,(FALSE))</f>
        <v>-4.2222222222222205</v>
      </c>
      <c r="BZ55" s="113">
        <f>VLOOKUP($BT55,Database!$A$1:$J$12756,7,(FALSE))</f>
        <v>3.2249395323837677</v>
      </c>
      <c r="CA55" s="113">
        <f>VLOOKUP($BT55,Database!$A$1:$J$12756,8,(FALSE))</f>
        <v>-27.108804043439655</v>
      </c>
      <c r="CB55" s="113">
        <f>VLOOKUP($BT55,Database!$A$1:$J$12756,9,(FALSE))</f>
        <v>2.3727137913989131</v>
      </c>
      <c r="CD55" s="113" t="str">
        <f t="shared" si="23"/>
        <v>VIC-45352</v>
      </c>
      <c r="CE55" s="139">
        <v>45352</v>
      </c>
      <c r="CF55" s="113">
        <f>VLOOKUP($CD55,Database!$A$1:$J$12756,10,(FALSE))</f>
        <v>103.61004351625634</v>
      </c>
      <c r="CG55" s="113">
        <f>VLOOKUP($CD55,Database!$A$1:$J$12756,4,(FALSE))</f>
        <v>15.272727272727273</v>
      </c>
      <c r="CH55" s="113">
        <f>VLOOKUP($CD55,Database!$A$1:$J$12756,5,(FALSE))</f>
        <v>6.363100749095195</v>
      </c>
      <c r="CI55" s="113">
        <f>VLOOKUP($CD55,Database!$A$1:$J$12756,6,(FALSE))</f>
        <v>-18.049586776859503</v>
      </c>
      <c r="CJ55" s="113">
        <f>VLOOKUP($CD55,Database!$A$1:$J$12756,7,(FALSE))</f>
        <v>-22.851239669421489</v>
      </c>
      <c r="CK55" s="113">
        <f>VLOOKUP($CD55,Database!$A$1:$J$12756,8,(FALSE))</f>
        <v>-31.242903310332775</v>
      </c>
      <c r="CL55" s="113">
        <f>VLOOKUP($CD55,Database!$A$1:$J$12756,9,(FALSE))</f>
        <v>0.41242319670061445</v>
      </c>
      <c r="CN55" s="113" t="str">
        <f t="shared" si="24"/>
        <v>ACT-45352</v>
      </c>
      <c r="CO55" s="139">
        <v>45352</v>
      </c>
      <c r="CP55" s="113">
        <f>VLOOKUP($CN55,Database!$A$1:$J$12756,10,(FALSE))</f>
        <v>115.99404761904762</v>
      </c>
      <c r="CQ55" s="113">
        <f>VLOOKUP($CN55,Database!$A$1:$J$12756,4,(FALSE))</f>
        <v>24.444444444444446</v>
      </c>
      <c r="CR55" s="113">
        <f>VLOOKUP($CN55,Database!$A$1:$J$12756,5,(FALSE))</f>
        <v>6.25</v>
      </c>
      <c r="CS55" s="113">
        <f>VLOOKUP($CN55,Database!$A$1:$J$12756,6,(FALSE))</f>
        <v>0</v>
      </c>
      <c r="CT55" s="113">
        <f>VLOOKUP($CN55,Database!$A$1:$J$12756,7,(FALSE))</f>
        <v>5.3333333333333339</v>
      </c>
      <c r="CU55" s="113">
        <f>VLOOKUP($CN55,Database!$A$1:$J$12756,8,(FALSE))</f>
        <v>-43.75</v>
      </c>
      <c r="CV55" s="113">
        <f>VLOOKUP($CN55,Database!$A$1:$J$12756,9,(FALSE))</f>
        <v>0</v>
      </c>
      <c r="CX55" s="113" t="str">
        <f t="shared" si="25"/>
        <v>WA-45352</v>
      </c>
      <c r="CY55" s="139">
        <v>45352</v>
      </c>
      <c r="CZ55" s="113">
        <f>VLOOKUP($CX55,Database!$A$1:$J$12756,10,(FALSE))</f>
        <v>136.38266534175523</v>
      </c>
      <c r="DA55" s="113">
        <f>VLOOKUP($CX55,Database!$A$1:$J$12756,4,(FALSE))</f>
        <v>53.58024691358024</v>
      </c>
      <c r="DB55" s="113">
        <f>VLOOKUP($CX55,Database!$A$1:$J$12756,5,(FALSE))</f>
        <v>17.777777777777779</v>
      </c>
      <c r="DC55" s="113">
        <f>VLOOKUP($CX55,Database!$A$1:$J$12756,6,(FALSE))</f>
        <v>2.6465028355387541</v>
      </c>
      <c r="DD55" s="113">
        <f>VLOOKUP($CX55,Database!$A$1:$J$12756,7,(FALSE))</f>
        <v>20.597555454956993</v>
      </c>
      <c r="DE55" s="113">
        <f>VLOOKUP($CX55,Database!$A$1:$J$12756,8,(FALSE))</f>
        <v>-28.922495274102072</v>
      </c>
      <c r="DF55" s="113">
        <f>VLOOKUP($CX55,Database!$A$1:$J$12756,9,(FALSE))</f>
        <v>4.7532820280669981</v>
      </c>
      <c r="DH55" s="113" t="str">
        <f t="shared" si="26"/>
        <v>SA-45352</v>
      </c>
      <c r="DI55" s="139">
        <v>45352</v>
      </c>
      <c r="DJ55" s="113">
        <f>VLOOKUP($DH55,Database!$A$1:$J$12756,10,(FALSE))</f>
        <v>139.02698863636363</v>
      </c>
      <c r="DK55" s="113">
        <f>VLOOKUP($DH55,Database!$A$1:$J$12756,4,(FALSE))</f>
        <v>55.9228650137741</v>
      </c>
      <c r="DL55" s="113">
        <f>VLOOKUP($DH55,Database!$A$1:$J$12756,5,(FALSE))</f>
        <v>16.528925619834713</v>
      </c>
      <c r="DM55" s="113">
        <f>VLOOKUP($DH55,Database!$A$1:$J$12756,6,(FALSE))</f>
        <v>8.8154269972451775</v>
      </c>
      <c r="DN55" s="113">
        <f>VLOOKUP($DH55,Database!$A$1:$J$12756,7,(FALSE))</f>
        <v>29.38475665748393</v>
      </c>
      <c r="DO55" s="113">
        <f>VLOOKUP($DH55,Database!$A$1:$J$12756,8,(FALSE))</f>
        <v>0</v>
      </c>
      <c r="DP55" s="113">
        <f>VLOOKUP($DH55,Database!$A$1:$J$12756,9,(FALSE))</f>
        <v>10.284664830119373</v>
      </c>
      <c r="DR55" s="113" t="str">
        <f t="shared" si="27"/>
        <v>TAS-45352</v>
      </c>
      <c r="DS55" s="139">
        <v>45352</v>
      </c>
      <c r="DT55" s="113" t="s">
        <v>128</v>
      </c>
      <c r="DU55" s="113" t="s">
        <v>128</v>
      </c>
      <c r="DV55" s="113" t="s">
        <v>128</v>
      </c>
      <c r="DW55" s="113" t="s">
        <v>128</v>
      </c>
      <c r="DX55" s="113" t="s">
        <v>128</v>
      </c>
      <c r="DY55" s="113" t="s">
        <v>128</v>
      </c>
      <c r="DZ55" s="113" t="s">
        <v>128</v>
      </c>
      <c r="EB55" s="113" t="str">
        <f t="shared" si="28"/>
        <v>NT-45352</v>
      </c>
      <c r="EC55" s="139">
        <v>45352</v>
      </c>
      <c r="ED55" s="113" t="s">
        <v>128</v>
      </c>
      <c r="EE55" s="113" t="s">
        <v>128</v>
      </c>
      <c r="EF55" s="113" t="s">
        <v>128</v>
      </c>
      <c r="EG55" s="113" t="s">
        <v>128</v>
      </c>
      <c r="EH55" s="113" t="s">
        <v>128</v>
      </c>
      <c r="EI55" s="113" t="s">
        <v>128</v>
      </c>
      <c r="EJ55" s="113" t="s">
        <v>128</v>
      </c>
      <c r="EL55" s="113" t="str">
        <f t="shared" si="29"/>
        <v>AUS-45352</v>
      </c>
      <c r="EM55" s="139">
        <v>45352</v>
      </c>
      <c r="EN55" s="113">
        <f>VLOOKUP($EL55,Database!$A$1:$J$12756,10,(FALSE))</f>
        <v>120.40699424982304</v>
      </c>
      <c r="EO55" s="113">
        <f>VLOOKUP($EL55,Database!$A$1:$J$12756,4,(FALSE))</f>
        <v>35.002707413570263</v>
      </c>
      <c r="EP55" s="113">
        <f>VLOOKUP($EL55,Database!$A$1:$J$12756,5,(FALSE))</f>
        <v>12.05179282868526</v>
      </c>
      <c r="EQ55" s="113">
        <f>VLOOKUP($EL55,Database!$A$1:$J$12756,6,(FALSE))</f>
        <v>-3.2706346414554446</v>
      </c>
      <c r="ER55" s="113">
        <f>VLOOKUP($EL55,Database!$A$1:$J$12756,7,(FALSE))</f>
        <v>0.40273053665911041</v>
      </c>
      <c r="ES55" s="113">
        <f>VLOOKUP($EL55,Database!$A$1:$J$12756,8,(FALSE))</f>
        <v>-25.376203308420443</v>
      </c>
      <c r="ET55" s="113">
        <f>VLOOKUP($EL55,Database!$A$1:$J$12756,9,(FALSE))</f>
        <v>4.3804000000000007</v>
      </c>
    </row>
    <row r="56" spans="25:150" ht="15" customHeight="1">
      <c r="Y56" s="22"/>
      <c r="Z56" s="22"/>
      <c r="BJ56" s="135" t="str">
        <f t="shared" si="21"/>
        <v>NSW-45444</v>
      </c>
      <c r="BK56" s="139">
        <v>45444</v>
      </c>
      <c r="BL56" s="113">
        <f>VLOOKUP($BJ56,Database!$A$1:$J$12756,10,(FALSE))</f>
        <v>104.74806362868789</v>
      </c>
      <c r="BM56" s="113">
        <f>VLOOKUP($BJ56,Database!$A$1:$J$12756,4,(FALSE))</f>
        <v>18.983624065503736</v>
      </c>
      <c r="BN56" s="113">
        <f>VLOOKUP($BJ56,Database!$A$1:$J$12756,5,(FALSE))</f>
        <v>6.9387755102040813</v>
      </c>
      <c r="BO56" s="113">
        <f>VLOOKUP($BJ56,Database!$A$1:$J$12756,6,(FALSE))</f>
        <v>-28.10650887573965</v>
      </c>
      <c r="BP56" s="113">
        <f>VLOOKUP($BJ56,Database!$A$1:$J$12756,7,(FALSE))</f>
        <v>-21.495931952662716</v>
      </c>
      <c r="BQ56" s="113">
        <f>VLOOKUP($BJ56,Database!$A$1:$J$12756,8,(FALSE))</f>
        <v>-12.148451406194376</v>
      </c>
      <c r="BR56" s="113">
        <f>VLOOKUP($BJ56,Database!$A$1:$J$12756,9,(FALSE))</f>
        <v>-5.0884353741496611</v>
      </c>
      <c r="BT56" s="113" t="str">
        <f t="shared" si="22"/>
        <v>QLD-45444</v>
      </c>
      <c r="BU56" s="139">
        <v>45444</v>
      </c>
      <c r="BV56" s="113">
        <f>VLOOKUP($BT56,Database!$A$1:$J$12756,10,(FALSE))</f>
        <v>105.91856217259443</v>
      </c>
      <c r="BW56" s="113">
        <f>VLOOKUP($BT56,Database!$A$1:$J$12756,4,(FALSE))</f>
        <v>21.325443786982245</v>
      </c>
      <c r="BX56" s="113">
        <f>VLOOKUP($BT56,Database!$A$1:$J$12756,5,(FALSE))</f>
        <v>12.118343195266274</v>
      </c>
      <c r="BY56" s="113">
        <f>VLOOKUP($BT56,Database!$A$1:$J$12756,6,(FALSE))</f>
        <v>-28.994082840236686</v>
      </c>
      <c r="BZ56" s="113">
        <f>VLOOKUP($BT56,Database!$A$1:$J$12756,7,(FALSE))</f>
        <v>-7.6904296875</v>
      </c>
      <c r="CA56" s="113">
        <f>VLOOKUP($BT56,Database!$A$1:$J$12756,8,(FALSE))</f>
        <v>-7.0295857988165675</v>
      </c>
      <c r="CB56" s="113">
        <f>VLOOKUP($BT56,Database!$A$1:$J$12756,9,(FALSE))</f>
        <v>-1.6845703125</v>
      </c>
      <c r="CD56" s="113" t="str">
        <f t="shared" si="23"/>
        <v>VIC-45444</v>
      </c>
      <c r="CE56" s="139">
        <v>45444</v>
      </c>
      <c r="CF56" s="113">
        <f>VLOOKUP($CD56,Database!$A$1:$J$12756,10,(FALSE))</f>
        <v>89.610478419529116</v>
      </c>
      <c r="CG56" s="113">
        <f>VLOOKUP($CD56,Database!$A$1:$J$12756,4,(FALSE))</f>
        <v>0.89635147077388988</v>
      </c>
      <c r="CH56" s="113">
        <f>VLOOKUP($CD56,Database!$A$1:$J$12756,5,(FALSE))</f>
        <v>0</v>
      </c>
      <c r="CI56" s="113">
        <f>VLOOKUP($CD56,Database!$A$1:$J$12756,6,(FALSE))</f>
        <v>-28.70609504132231</v>
      </c>
      <c r="CJ56" s="113">
        <f>VLOOKUP($CD56,Database!$A$1:$J$12756,7,(FALSE))</f>
        <v>-42.6840045448807</v>
      </c>
      <c r="CK56" s="113">
        <f>VLOOKUP($CD56,Database!$A$1:$J$12756,8,(FALSE))</f>
        <v>-11.621900826446279</v>
      </c>
      <c r="CL56" s="113">
        <f>VLOOKUP($CD56,Database!$A$1:$J$12756,9,(FALSE))</f>
        <v>-2.2093170054286073</v>
      </c>
      <c r="CN56" s="113" t="str">
        <f t="shared" si="24"/>
        <v>ACT-45444</v>
      </c>
      <c r="CO56" s="139">
        <v>45444</v>
      </c>
      <c r="CP56" s="113">
        <f>VLOOKUP($CN56,Database!$A$1:$J$12756,10,(FALSE))</f>
        <v>114.26515151515152</v>
      </c>
      <c r="CQ56" s="113">
        <f>VLOOKUP($CN56,Database!$A$1:$J$12756,4,(FALSE))</f>
        <v>13.223140495867769</v>
      </c>
      <c r="CR56" s="113">
        <f>VLOOKUP($CN56,Database!$A$1:$J$12756,5,(FALSE))</f>
        <v>0</v>
      </c>
      <c r="CS56" s="113">
        <f>VLOOKUP($CN56,Database!$A$1:$J$12756,6,(FALSE))</f>
        <v>-26.446280991735531</v>
      </c>
      <c r="CT56" s="113">
        <f>VLOOKUP($CN56,Database!$A$1:$J$12756,7,(FALSE))</f>
        <v>0</v>
      </c>
      <c r="CU56" s="113">
        <f>VLOOKUP($CN56,Database!$A$1:$J$12756,8,(FALSE))</f>
        <v>-6.6115702479338827</v>
      </c>
      <c r="CV56" s="113">
        <f>VLOOKUP($CN56,Database!$A$1:$J$12756,9,(FALSE))</f>
        <v>-4.1322314049586772</v>
      </c>
      <c r="CX56" s="113" t="str">
        <f t="shared" si="25"/>
        <v>WA-45444</v>
      </c>
      <c r="CY56" s="139">
        <v>45444</v>
      </c>
      <c r="CZ56" s="113">
        <f>VLOOKUP($CX56,Database!$A$1:$J$12756,10,(FALSE))</f>
        <v>138.3915165165165</v>
      </c>
      <c r="DA56" s="113">
        <f>VLOOKUP($CX56,Database!$A$1:$J$12756,4,(FALSE))</f>
        <v>49.306062819576333</v>
      </c>
      <c r="DB56" s="113">
        <f>VLOOKUP($CX56,Database!$A$1:$J$12756,5,(FALSE))</f>
        <v>21.110299488677867</v>
      </c>
      <c r="DC56" s="113">
        <f>VLOOKUP($CX56,Database!$A$1:$J$12756,6,(FALSE))</f>
        <v>5.259313367421476</v>
      </c>
      <c r="DD56" s="113">
        <f>VLOOKUP($CX56,Database!$A$1:$J$12756,7,(FALSE))</f>
        <v>14.60920379839299</v>
      </c>
      <c r="DE56" s="113">
        <f>VLOOKUP($CX56,Database!$A$1:$J$12756,8,(FALSE))</f>
        <v>-3.9351851851851851</v>
      </c>
      <c r="DF56" s="113">
        <f>VLOOKUP($CX56,Database!$A$1:$J$12756,9,(FALSE))</f>
        <v>-2.9218407596785978</v>
      </c>
      <c r="DH56" s="113" t="str">
        <f t="shared" si="26"/>
        <v>SA-45444</v>
      </c>
      <c r="DI56" s="139">
        <v>45444</v>
      </c>
      <c r="DJ56" s="113">
        <f>VLOOKUP($DH56,Database!$A$1:$J$12756,10,(FALSE))</f>
        <v>120.60787098930481</v>
      </c>
      <c r="DK56" s="113">
        <f>VLOOKUP($DH56,Database!$A$1:$J$12756,4,(FALSE))</f>
        <v>23.788927335640143</v>
      </c>
      <c r="DL56" s="113">
        <f>VLOOKUP($DH56,Database!$A$1:$J$12756,5,(FALSE))</f>
        <v>20.293847566574836</v>
      </c>
      <c r="DM56" s="113">
        <f>VLOOKUP($DH56,Database!$A$1:$J$12756,6,(FALSE))</f>
        <v>-29.065743944636672</v>
      </c>
      <c r="DN56" s="113">
        <f>VLOOKUP($DH56,Database!$A$1:$J$12756,7,(FALSE))</f>
        <v>6.4878892733563998</v>
      </c>
      <c r="DO56" s="113">
        <f>VLOOKUP($DH56,Database!$A$1:$J$12756,8,(FALSE))</f>
        <v>-4.4117647058823541</v>
      </c>
      <c r="DP56" s="113">
        <f>VLOOKUP($DH56,Database!$A$1:$J$12756,9,(FALSE))</f>
        <v>-2.34375</v>
      </c>
      <c r="DR56" s="113" t="str">
        <f t="shared" si="27"/>
        <v>TAS-45444</v>
      </c>
      <c r="DS56" s="139">
        <v>45444</v>
      </c>
      <c r="DT56" s="113" t="s">
        <v>128</v>
      </c>
      <c r="DU56" s="113" t="s">
        <v>128</v>
      </c>
      <c r="DV56" s="113" t="s">
        <v>128</v>
      </c>
      <c r="DW56" s="113" t="s">
        <v>128</v>
      </c>
      <c r="DX56" s="113" t="s">
        <v>128</v>
      </c>
      <c r="DY56" s="113" t="s">
        <v>128</v>
      </c>
      <c r="DZ56" s="113" t="s">
        <v>128</v>
      </c>
      <c r="EB56" s="113" t="str">
        <f t="shared" si="28"/>
        <v>NT-45444</v>
      </c>
      <c r="EC56" s="139">
        <v>45444</v>
      </c>
      <c r="ED56" s="113" t="s">
        <v>128</v>
      </c>
      <c r="EE56" s="113" t="s">
        <v>128</v>
      </c>
      <c r="EF56" s="113" t="s">
        <v>128</v>
      </c>
      <c r="EG56" s="113" t="s">
        <v>128</v>
      </c>
      <c r="EH56" s="113" t="s">
        <v>128</v>
      </c>
      <c r="EI56" s="113" t="s">
        <v>128</v>
      </c>
      <c r="EJ56" s="113" t="s">
        <v>128</v>
      </c>
      <c r="EL56" s="113" t="str">
        <f t="shared" si="29"/>
        <v>AUS-45444</v>
      </c>
      <c r="EM56" s="139">
        <v>45444</v>
      </c>
      <c r="EN56" s="113">
        <f>VLOOKUP($EL56,Database!$A$1:$J$12756,10,(FALSE))</f>
        <v>106.44210281070127</v>
      </c>
      <c r="EO56" s="113">
        <f>VLOOKUP($EL56,Database!$A$1:$J$12756,4,(FALSE))</f>
        <v>18.143225550486015</v>
      </c>
      <c r="EP56" s="113">
        <f>VLOOKUP($EL56,Database!$A$1:$J$12756,5,(FALSE))</f>
        <v>8.6069224534343416</v>
      </c>
      <c r="EQ56" s="113">
        <f>VLOOKUP($EL56,Database!$A$1:$J$12756,6,(FALSE))</f>
        <v>-24.21875</v>
      </c>
      <c r="ER56" s="113">
        <f>VLOOKUP($EL56,Database!$A$1:$J$12756,7,(FALSE))</f>
        <v>-15.701171256726813</v>
      </c>
      <c r="ES56" s="113">
        <f>VLOOKUP($EL56,Database!$A$1:$J$12756,8,(FALSE))</f>
        <v>-8.7184713784718575</v>
      </c>
      <c r="ET56" s="113">
        <f>VLOOKUP($EL56,Database!$A$1:$J$12756,9,(FALSE))</f>
        <v>-3.2272465320898363</v>
      </c>
    </row>
    <row r="57" spans="25:150" ht="15" customHeight="1">
      <c r="Y57" s="22"/>
      <c r="Z57" s="22"/>
      <c r="BJ57" s="135" t="str">
        <f t="shared" si="21"/>
        <v>NSW-45536</v>
      </c>
      <c r="BK57" s="139">
        <v>45536</v>
      </c>
      <c r="BL57" s="113">
        <f>VLOOKUP($BJ57,Database!$A$1:$J$12756,10,(FALSE))</f>
        <v>107</v>
      </c>
      <c r="BM57" s="113">
        <f>VLOOKUP($BJ57,Database!$A$1:$J$12756,4,(FALSE))</f>
        <v>29.3</v>
      </c>
      <c r="BN57" s="113">
        <f>VLOOKUP($BJ57,Database!$A$1:$J$12756,5,(FALSE))</f>
        <v>7.6</v>
      </c>
      <c r="BO57" s="113">
        <f>VLOOKUP($BJ57,Database!$A$1:$J$12756,6,(FALSE))</f>
        <v>-20.594285714285711</v>
      </c>
      <c r="BP57" s="113">
        <f>VLOOKUP($BJ57,Database!$A$1:$J$12756,7,(FALSE))</f>
        <v>-14.367346938775508</v>
      </c>
      <c r="BQ57" s="113">
        <f>VLOOKUP($BJ57,Database!$A$1:$J$12756,8,(FALSE))</f>
        <v>-28.084627667295685</v>
      </c>
      <c r="BR57" s="113">
        <f>VLOOKUP($BJ57,Database!$A$1:$J$12756,9,(FALSE))</f>
        <v>-4.2600821945270484</v>
      </c>
      <c r="BT57" s="113" t="str">
        <f t="shared" si="22"/>
        <v>QLD-45536</v>
      </c>
      <c r="BU57" s="139">
        <v>45536</v>
      </c>
      <c r="BV57" s="113">
        <f>VLOOKUP($BT57,Database!$A$1:$J$12756,10,(FALSE))</f>
        <v>113</v>
      </c>
      <c r="BW57" s="113">
        <f>VLOOKUP($BT57,Database!$A$1:$J$12756,4,(FALSE))</f>
        <v>27.4</v>
      </c>
      <c r="BX57" s="113">
        <f>VLOOKUP($BT57,Database!$A$1:$J$12756,5,(FALSE))</f>
        <v>9.8000000000000007</v>
      </c>
      <c r="BY57" s="113">
        <f>VLOOKUP($BT57,Database!$A$1:$J$12756,6,(FALSE))</f>
        <v>-12.516796560064497</v>
      </c>
      <c r="BZ57" s="113">
        <f>VLOOKUP($BT57,Database!$A$1:$J$12756,7,(FALSE))</f>
        <v>10.339962375705456</v>
      </c>
      <c r="CA57" s="113">
        <f>VLOOKUP($BT57,Database!$A$1:$J$12756,8,(FALSE))</f>
        <v>-24.187303674483157</v>
      </c>
      <c r="CB57" s="113">
        <f>VLOOKUP($BT57,Database!$A$1:$J$12756,9,(FALSE))</f>
        <v>0</v>
      </c>
      <c r="CD57" s="113" t="str">
        <f t="shared" si="23"/>
        <v>VIC-45536</v>
      </c>
      <c r="CE57" s="139">
        <v>45536</v>
      </c>
      <c r="CF57" s="113">
        <f>VLOOKUP($CD57,Database!$A$1:$J$12756,10,(FALSE))</f>
        <v>91</v>
      </c>
      <c r="CG57" s="113">
        <f>VLOOKUP($CD57,Database!$A$1:$J$12756,4,(FALSE))</f>
        <v>5.2</v>
      </c>
      <c r="CH57" s="113">
        <f>VLOOKUP($CD57,Database!$A$1:$J$12756,5,(FALSE))</f>
        <v>0.4</v>
      </c>
      <c r="CI57" s="113">
        <f>VLOOKUP($CD57,Database!$A$1:$J$12756,6,(FALSE))</f>
        <v>-30.81382001836548</v>
      </c>
      <c r="CJ57" s="113">
        <f>VLOOKUP($CD57,Database!$A$1:$J$12756,7,(FALSE))</f>
        <v>-43.627218934911241</v>
      </c>
      <c r="CK57" s="113">
        <f>VLOOKUP($CD57,Database!$A$1:$J$12756,8,(FALSE))</f>
        <v>-34.271999999999998</v>
      </c>
      <c r="CL57" s="113">
        <f>VLOOKUP($CD57,Database!$A$1:$J$12756,9,(FALSE))</f>
        <v>1.26953125</v>
      </c>
      <c r="CN57" s="113" t="str">
        <f t="shared" si="24"/>
        <v>ACT-45536</v>
      </c>
      <c r="CO57" s="139">
        <v>45536</v>
      </c>
      <c r="CP57" s="113">
        <f>VLOOKUP($CN57,Database!$A$1:$J$12756,10,(FALSE))</f>
        <v>104</v>
      </c>
      <c r="CQ57" s="113">
        <f>VLOOKUP($CN57,Database!$A$1:$J$12756,4,(FALSE))</f>
        <v>9.4</v>
      </c>
      <c r="CR57" s="113">
        <f>VLOOKUP($CN57,Database!$A$1:$J$12756,5,(FALSE))</f>
        <v>-4.7</v>
      </c>
      <c r="CS57" s="113">
        <f>VLOOKUP($CN57,Database!$A$1:$J$12756,6,(FALSE))</f>
        <v>0</v>
      </c>
      <c r="CT57" s="113">
        <f>VLOOKUP($CN57,Database!$A$1:$J$12756,7,(FALSE))</f>
        <v>-7.8125</v>
      </c>
      <c r="CU57" s="113">
        <f>VLOOKUP($CN57,Database!$A$1:$J$12756,8,(FALSE))</f>
        <v>-26.666666666666671</v>
      </c>
      <c r="CV57" s="113">
        <f>VLOOKUP($CN57,Database!$A$1:$J$12756,9,(FALSE))</f>
        <v>4.6875</v>
      </c>
      <c r="CX57" s="113" t="str">
        <f t="shared" si="25"/>
        <v>WA-45536</v>
      </c>
      <c r="CY57" s="139">
        <v>45536</v>
      </c>
      <c r="CZ57" s="113">
        <f>VLOOKUP($CX57,Database!$A$1:$J$12756,10,(FALSE))</f>
        <v>119</v>
      </c>
      <c r="DA57" s="113">
        <f>VLOOKUP($CX57,Database!$A$1:$J$12756,4,(FALSE))</f>
        <v>37.6</v>
      </c>
      <c r="DB57" s="113">
        <f>VLOOKUP($CX57,Database!$A$1:$J$12756,5,(FALSE))</f>
        <v>10.3</v>
      </c>
      <c r="DC57" s="113">
        <f>VLOOKUP($CX57,Database!$A$1:$J$12756,6,(FALSE))</f>
        <v>-17.756638921918348</v>
      </c>
      <c r="DD57" s="113">
        <f>VLOOKUP($CX57,Database!$A$1:$J$12756,7,(FALSE))</f>
        <v>-2.7892561983471049</v>
      </c>
      <c r="DE57" s="113">
        <f>VLOOKUP($CX57,Database!$A$1:$J$12756,8,(FALSE))</f>
        <v>-30.991735537190092</v>
      </c>
      <c r="DF57" s="113">
        <f>VLOOKUP($CX57,Database!$A$1:$J$12756,9,(FALSE))</f>
        <v>4.6106003244997291</v>
      </c>
      <c r="DH57" s="113" t="str">
        <f t="shared" si="26"/>
        <v>SA-45536</v>
      </c>
      <c r="DI57" s="139">
        <v>45536</v>
      </c>
      <c r="DJ57" s="113">
        <f>VLOOKUP($DH57,Database!$A$1:$J$12756,10,(FALSE))</f>
        <v>132</v>
      </c>
      <c r="DK57" s="113">
        <f>VLOOKUP($DH57,Database!$A$1:$J$12756,4,(FALSE))</f>
        <v>46.4</v>
      </c>
      <c r="DL57" s="113">
        <f>VLOOKUP($DH57,Database!$A$1:$J$12756,5,(FALSE))</f>
        <v>7.8</v>
      </c>
      <c r="DM57" s="113">
        <f>VLOOKUP($DH57,Database!$A$1:$J$12756,6,(FALSE))</f>
        <v>7.03125</v>
      </c>
      <c r="DN57" s="113">
        <f>VLOOKUP($DH57,Database!$A$1:$J$12756,7,(FALSE))</f>
        <v>16.69921875</v>
      </c>
      <c r="DO57" s="113">
        <f>VLOOKUP($DH57,Database!$A$1:$J$12756,8,(FALSE))</f>
        <v>-15.625</v>
      </c>
      <c r="DP57" s="113">
        <f>VLOOKUP($DH57,Database!$A$1:$J$12756,9,(FALSE))</f>
        <v>5.37109375</v>
      </c>
      <c r="DR57" s="113" t="str">
        <f t="shared" si="27"/>
        <v>TAS-45536</v>
      </c>
      <c r="DS57" s="139">
        <v>45536</v>
      </c>
      <c r="DT57" s="113" t="s">
        <v>128</v>
      </c>
      <c r="DU57" s="113" t="s">
        <v>128</v>
      </c>
      <c r="DV57" s="113" t="s">
        <v>128</v>
      </c>
      <c r="DW57" s="113" t="s">
        <v>128</v>
      </c>
      <c r="DX57" s="113" t="s">
        <v>128</v>
      </c>
      <c r="DY57" s="113" t="s">
        <v>128</v>
      </c>
      <c r="DZ57" s="113" t="s">
        <v>128</v>
      </c>
      <c r="EB57" s="113" t="str">
        <f t="shared" si="28"/>
        <v>NT-45536</v>
      </c>
      <c r="EC57" s="139">
        <v>45536</v>
      </c>
      <c r="ED57" s="113" t="s">
        <v>128</v>
      </c>
      <c r="EE57" s="113" t="s">
        <v>128</v>
      </c>
      <c r="EF57" s="113" t="s">
        <v>128</v>
      </c>
      <c r="EG57" s="113" t="s">
        <v>128</v>
      </c>
      <c r="EH57" s="113" t="s">
        <v>128</v>
      </c>
      <c r="EI57" s="113" t="s">
        <v>128</v>
      </c>
      <c r="EJ57" s="113" t="s">
        <v>128</v>
      </c>
      <c r="EL57" s="113" t="str">
        <f t="shared" si="29"/>
        <v>AUS-45536</v>
      </c>
      <c r="EM57" s="139">
        <v>45536</v>
      </c>
      <c r="EN57" s="113">
        <f>VLOOKUP($EL57,Database!$A$1:$J$12756,10,(FALSE))</f>
        <v>108</v>
      </c>
      <c r="EO57" s="113">
        <f>VLOOKUP($EL57,Database!$A$1:$J$12756,4,(FALSE))</f>
        <v>24.6</v>
      </c>
      <c r="EP57" s="113">
        <f>VLOOKUP($EL57,Database!$A$1:$J$12756,5,(FALSE))</f>
        <v>6.5</v>
      </c>
      <c r="EQ57" s="113">
        <f>VLOOKUP($EL57,Database!$A$1:$J$12756,6,(FALSE))</f>
        <v>-18.072235802600346</v>
      </c>
      <c r="ER57" s="113">
        <f>VLOOKUP($EL57,Database!$A$1:$J$12756,7,(FALSE))</f>
        <v>-10.643579072532697</v>
      </c>
      <c r="ES57" s="113">
        <f>VLOOKUP($EL57,Database!$A$1:$J$12756,8,(FALSE))</f>
        <v>-28.88113599028982</v>
      </c>
      <c r="ET57" s="113">
        <f>VLOOKUP($EL57,Database!$A$1:$J$12756,9,(FALSE))</f>
        <v>0.68181609061437076</v>
      </c>
    </row>
    <row r="58" spans="25:150" ht="15" customHeight="1">
      <c r="Y58" s="22"/>
      <c r="Z58" s="22"/>
      <c r="BJ58" s="135" t="str">
        <f t="shared" si="21"/>
        <v>NSW-45627</v>
      </c>
      <c r="BK58" s="139">
        <v>45627</v>
      </c>
      <c r="BL58" s="113">
        <f>VLOOKUP($BJ58,Database!$A$1:$J$12756,10,(FALSE))</f>
        <v>120.26360407142093</v>
      </c>
      <c r="BM58" s="113">
        <f>VLOOKUP($BJ58,Database!$A$1:$J$12756,4,(FALSE))</f>
        <v>30.201666465402731</v>
      </c>
      <c r="BN58" s="113">
        <f>VLOOKUP($BJ58,Database!$A$1:$J$12756,5,(FALSE))</f>
        <v>8</v>
      </c>
      <c r="BO58" s="113">
        <f>VLOOKUP($BJ58,Database!$A$1:$J$12756,6,(FALSE))</f>
        <v>2.0370370370370399</v>
      </c>
      <c r="BP58" s="113">
        <f>VLOOKUP($BJ58,Database!$A$1:$J$12756,7,(FALSE))</f>
        <v>2.9585798816568047</v>
      </c>
      <c r="BQ58" s="113">
        <f>VLOOKUP($BJ58,Database!$A$1:$J$12756,8,(FALSE))</f>
        <v>-38.40665873959572</v>
      </c>
      <c r="BR58" s="113">
        <f>VLOOKUP($BJ58,Database!$A$1:$J$12756,9,(FALSE))</f>
        <v>13.629629629629628</v>
      </c>
      <c r="BT58" s="113" t="str">
        <f t="shared" si="22"/>
        <v>QLD-45627</v>
      </c>
      <c r="BU58" s="139">
        <v>45627</v>
      </c>
      <c r="BV58" s="113">
        <f>VLOOKUP($BT58,Database!$A$1:$J$12756,10,(FALSE))</f>
        <v>125.57902118939721</v>
      </c>
      <c r="BW58" s="113">
        <f>VLOOKUP($BT58,Database!$A$1:$J$12756,4,(FALSE))</f>
        <v>36.335051096165607</v>
      </c>
      <c r="BX58" s="113">
        <f>VLOOKUP($BT58,Database!$A$1:$J$12756,5,(FALSE))</f>
        <v>14.34013605442177</v>
      </c>
      <c r="BY58" s="113">
        <f>VLOOKUP($BT58,Database!$A$1:$J$12756,6,(FALSE))</f>
        <v>-10.786968294174162</v>
      </c>
      <c r="BZ58" s="113">
        <f>VLOOKUP($BT58,Database!$A$1:$J$12756,7,(FALSE))</f>
        <v>22.063011747953009</v>
      </c>
      <c r="CA58" s="113">
        <f>VLOOKUP($BT58,Database!$A$1:$J$12756,8,(FALSE))</f>
        <v>-32.239999999999995</v>
      </c>
      <c r="CB58" s="113">
        <f>VLOOKUP($BT58,Database!$A$1:$J$12756,9,(FALSE))</f>
        <v>4.4008875739644973</v>
      </c>
      <c r="CD58" s="113" t="str">
        <f t="shared" si="23"/>
        <v>VIC-45627</v>
      </c>
      <c r="CE58" s="139">
        <v>45627</v>
      </c>
      <c r="CF58" s="113">
        <f>VLOOKUP($CD58,Database!$A$1:$J$12756,10,(FALSE))</f>
        <v>95.09915739150054</v>
      </c>
      <c r="CG58" s="113">
        <f>VLOOKUP($CD58,Database!$A$1:$J$12756,4,(FALSE))</f>
        <v>11.904761904761903</v>
      </c>
      <c r="CH58" s="113">
        <f>VLOOKUP($CD58,Database!$A$1:$J$12756,5,(FALSE))</f>
        <v>0</v>
      </c>
      <c r="CI58" s="113">
        <f>VLOOKUP($CD58,Database!$A$1:$J$12756,6,(FALSE))</f>
        <v>-15.691682392219478</v>
      </c>
      <c r="CJ58" s="113">
        <f>VLOOKUP($CD58,Database!$A$1:$J$12756,7,(FALSE))</f>
        <v>-23.849615328785017</v>
      </c>
      <c r="CK58" s="113">
        <f>VLOOKUP($CD58,Database!$A$1:$J$12756,8,(FALSE))</f>
        <v>-36.579789666209422</v>
      </c>
      <c r="CL58" s="113">
        <f>VLOOKUP($CD58,Database!$A$1:$J$12756,9,(FALSE))</f>
        <v>1.078125</v>
      </c>
      <c r="CN58" s="113" t="str">
        <f t="shared" si="24"/>
        <v>ACT-45627</v>
      </c>
      <c r="CO58" s="139">
        <v>45627</v>
      </c>
      <c r="CP58" s="113">
        <f>VLOOKUP($CN58,Database!$A$1:$J$12756,10,(FALSE))</f>
        <v>105.48809523809524</v>
      </c>
      <c r="CQ58" s="113">
        <f>VLOOKUP($CN58,Database!$A$1:$J$12756,4,(FALSE))</f>
        <v>15.625</v>
      </c>
      <c r="CR58" s="113">
        <f>VLOOKUP($CN58,Database!$A$1:$J$12756,5,(FALSE))</f>
        <v>15.625</v>
      </c>
      <c r="CS58" s="113">
        <f>VLOOKUP($CN58,Database!$A$1:$J$12756,6,(FALSE))</f>
        <v>-12.5</v>
      </c>
      <c r="CT58" s="113">
        <f>VLOOKUP($CN58,Database!$A$1:$J$12756,7,(FALSE))</f>
        <v>-12</v>
      </c>
      <c r="CU58" s="113">
        <f>VLOOKUP($CN58,Database!$A$1:$J$12756,8,(FALSE))</f>
        <v>-3.1111111111111103</v>
      </c>
      <c r="CV58" s="113">
        <f>VLOOKUP($CN58,Database!$A$1:$J$12756,9,(FALSE))</f>
        <v>4.0816326530612246</v>
      </c>
      <c r="CX58" s="113" t="str">
        <f t="shared" si="25"/>
        <v>WA-45627</v>
      </c>
      <c r="CY58" s="139">
        <v>45627</v>
      </c>
      <c r="CZ58" s="113">
        <f>VLOOKUP($CX58,Database!$A$1:$J$12756,10,(FALSE))</f>
        <v>122.08333333333334</v>
      </c>
      <c r="DA58" s="113">
        <f>VLOOKUP($CX58,Database!$A$1:$J$12756,4,(FALSE))</f>
        <v>33.333333333333336</v>
      </c>
      <c r="DB58" s="113">
        <f>VLOOKUP($CX58,Database!$A$1:$J$12756,5,(FALSE))</f>
        <v>2.7777777777777781</v>
      </c>
      <c r="DC58" s="113">
        <f>VLOOKUP($CX58,Database!$A$1:$J$12756,6,(FALSE))</f>
        <v>3.4722222222222223</v>
      </c>
      <c r="DD58" s="113">
        <f>VLOOKUP($CX58,Database!$A$1:$J$12756,7,(FALSE))</f>
        <v>14.583333333333332</v>
      </c>
      <c r="DE58" s="113">
        <f>VLOOKUP($CX58,Database!$A$1:$J$12756,8,(FALSE))</f>
        <v>-50</v>
      </c>
      <c r="DF58" s="113">
        <f>VLOOKUP($CX58,Database!$A$1:$J$12756,9,(FALSE))</f>
        <v>4.6875</v>
      </c>
      <c r="DH58" s="113" t="str">
        <f t="shared" si="26"/>
        <v>SA-45627</v>
      </c>
      <c r="DI58" s="139">
        <v>45627</v>
      </c>
      <c r="DJ58" s="113">
        <f>VLOOKUP($DH58,Database!$A$1:$J$12756,10,(FALSE))</f>
        <v>128.74269005847952</v>
      </c>
      <c r="DK58" s="113">
        <f>VLOOKUP($DH58,Database!$A$1:$J$12756,4,(FALSE))</f>
        <v>16.62049861495845</v>
      </c>
      <c r="DL58" s="113">
        <f>VLOOKUP($DH58,Database!$A$1:$J$12756,5,(FALSE))</f>
        <v>8.8642659279778382</v>
      </c>
      <c r="DM58" s="113">
        <f>VLOOKUP($DH58,Database!$A$1:$J$12756,6,(FALSE))</f>
        <v>-3.0470914127423825</v>
      </c>
      <c r="DN58" s="113">
        <f>VLOOKUP($DH58,Database!$A$1:$J$12756,7,(FALSE))</f>
        <v>23.26869806094183</v>
      </c>
      <c r="DO58" s="113">
        <f>VLOOKUP($DH58,Database!$A$1:$J$12756,8,(FALSE))</f>
        <v>-43.20987654320988</v>
      </c>
      <c r="DP58" s="113">
        <f>VLOOKUP($DH58,Database!$A$1:$J$12756,9,(FALSE))</f>
        <v>7.2664359861591699</v>
      </c>
      <c r="DR58" s="113" t="str">
        <f t="shared" si="27"/>
        <v>TAS-45627</v>
      </c>
      <c r="DS58" s="139">
        <v>45627</v>
      </c>
      <c r="DT58" s="113" t="s">
        <v>128</v>
      </c>
      <c r="DU58" s="113" t="s">
        <v>128</v>
      </c>
      <c r="DV58" s="113" t="s">
        <v>128</v>
      </c>
      <c r="DW58" s="113" t="s">
        <v>128</v>
      </c>
      <c r="DX58" s="113" t="s">
        <v>128</v>
      </c>
      <c r="DY58" s="113" t="s">
        <v>128</v>
      </c>
      <c r="DZ58" s="113" t="s">
        <v>128</v>
      </c>
      <c r="EB58" s="113" t="str">
        <f t="shared" si="28"/>
        <v>NT-45627</v>
      </c>
      <c r="EC58" s="139">
        <v>45627</v>
      </c>
      <c r="ED58" s="113" t="s">
        <v>128</v>
      </c>
      <c r="EE58" s="113" t="s">
        <v>128</v>
      </c>
      <c r="EF58" s="113" t="s">
        <v>128</v>
      </c>
      <c r="EG58" s="113" t="s">
        <v>128</v>
      </c>
      <c r="EH58" s="113" t="s">
        <v>128</v>
      </c>
      <c r="EI58" s="113" t="s">
        <v>128</v>
      </c>
      <c r="EJ58" s="113" t="s">
        <v>128</v>
      </c>
      <c r="EL58" s="113" t="str">
        <f t="shared" si="29"/>
        <v>AUS-45627</v>
      </c>
      <c r="EM58" s="139">
        <v>45627</v>
      </c>
      <c r="EN58" s="113">
        <f>VLOOKUP($EL58,Database!$A$1:$J$12756,10,(FALSE))</f>
        <v>116.04153981742503</v>
      </c>
      <c r="EO58" s="113">
        <f>VLOOKUP($EL58,Database!$A$1:$J$12756,4,(FALSE))</f>
        <v>26.050924911323776</v>
      </c>
      <c r="EP58" s="113">
        <f>VLOOKUP($EL58,Database!$A$1:$J$12756,5,(FALSE))</f>
        <v>8.4266415642753341</v>
      </c>
      <c r="EQ58" s="113">
        <f>VLOOKUP($EL58,Database!$A$1:$J$12756,6,(FALSE))</f>
        <v>-6.3020829057232675</v>
      </c>
      <c r="ER58" s="113">
        <f>VLOOKUP($EL58,Database!$A$1:$J$12756,7,(FALSE))</f>
        <v>4.0452833927863621</v>
      </c>
      <c r="ES58" s="113">
        <f>VLOOKUP($EL58,Database!$A$1:$J$12756,8,(FALSE))</f>
        <v>-34.67587435954556</v>
      </c>
      <c r="ET58" s="113">
        <f>VLOOKUP($EL58,Database!$A$1:$J$12756,9,(FALSE))</f>
        <v>5.0434646409272466</v>
      </c>
    </row>
    <row r="59" spans="25:150" ht="15" customHeight="1">
      <c r="Y59" s="22"/>
      <c r="Z59" s="22"/>
      <c r="BK59" s="139"/>
    </row>
    <row r="60" spans="25:150" ht="15" customHeight="1">
      <c r="Y60" s="22"/>
      <c r="Z60" s="22"/>
    </row>
    <row r="61" spans="25:150" ht="15" customHeight="1">
      <c r="Y61" s="22"/>
      <c r="Z61" s="22"/>
      <c r="AE61" s="113" t="s">
        <v>66</v>
      </c>
      <c r="AF61" s="113"/>
      <c r="AG61" s="113"/>
      <c r="AP61" s="113" t="s">
        <v>67</v>
      </c>
      <c r="AQ61" s="113"/>
      <c r="AR61" s="113"/>
      <c r="BA61" s="113" t="s">
        <v>68</v>
      </c>
      <c r="BB61" s="113"/>
      <c r="BC61" s="113"/>
      <c r="BL61" s="113" t="s">
        <v>69</v>
      </c>
      <c r="BM61" s="113"/>
      <c r="BN61" s="113"/>
      <c r="BW61" s="113" t="s">
        <v>60</v>
      </c>
      <c r="BX61" s="113"/>
      <c r="BY61" s="113"/>
      <c r="CH61" s="113" t="s">
        <v>70</v>
      </c>
      <c r="CI61" s="113"/>
      <c r="CJ61" s="113"/>
    </row>
    <row r="62" spans="25:150" ht="15" customHeight="1">
      <c r="Y62" s="22"/>
      <c r="Z62" s="22"/>
      <c r="AE62" s="113"/>
      <c r="AF62" s="138" t="s">
        <v>2</v>
      </c>
      <c r="AG62" s="138" t="s">
        <v>5</v>
      </c>
      <c r="AH62" s="140" t="s">
        <v>4</v>
      </c>
      <c r="AI62" s="140" t="s">
        <v>3</v>
      </c>
      <c r="AJ62" s="140" t="s">
        <v>7</v>
      </c>
      <c r="AK62" s="140" t="s">
        <v>6</v>
      </c>
      <c r="AL62" s="140" t="s">
        <v>9</v>
      </c>
      <c r="AM62" s="135" t="s">
        <v>8</v>
      </c>
      <c r="AN62" s="135" t="s">
        <v>64</v>
      </c>
      <c r="AP62" s="113"/>
      <c r="AQ62" s="138" t="s">
        <v>2</v>
      </c>
      <c r="AR62" s="138" t="s">
        <v>5</v>
      </c>
      <c r="AS62" s="140" t="s">
        <v>4</v>
      </c>
      <c r="AT62" s="140" t="s">
        <v>3</v>
      </c>
      <c r="AU62" s="140" t="s">
        <v>7</v>
      </c>
      <c r="AV62" s="140" t="s">
        <v>6</v>
      </c>
      <c r="AW62" s="140" t="s">
        <v>9</v>
      </c>
      <c r="AX62" s="135" t="s">
        <v>8</v>
      </c>
      <c r="AY62" s="135" t="s">
        <v>64</v>
      </c>
      <c r="BA62" s="113"/>
      <c r="BB62" s="138" t="s">
        <v>2</v>
      </c>
      <c r="BC62" s="138" t="s">
        <v>5</v>
      </c>
      <c r="BD62" s="140" t="s">
        <v>4</v>
      </c>
      <c r="BE62" s="140" t="s">
        <v>3</v>
      </c>
      <c r="BF62" s="140" t="s">
        <v>7</v>
      </c>
      <c r="BG62" s="140" t="s">
        <v>6</v>
      </c>
      <c r="BH62" s="140" t="s">
        <v>9</v>
      </c>
      <c r="BI62" s="135" t="s">
        <v>8</v>
      </c>
      <c r="BJ62" s="135" t="s">
        <v>64</v>
      </c>
      <c r="BL62" s="113"/>
      <c r="BM62" s="138" t="s">
        <v>2</v>
      </c>
      <c r="BN62" s="138" t="s">
        <v>5</v>
      </c>
      <c r="BO62" s="140" t="s">
        <v>4</v>
      </c>
      <c r="BP62" s="140" t="s">
        <v>3</v>
      </c>
      <c r="BQ62" s="140" t="s">
        <v>7</v>
      </c>
      <c r="BR62" s="140" t="s">
        <v>6</v>
      </c>
      <c r="BS62" s="140" t="s">
        <v>9</v>
      </c>
      <c r="BT62" s="135" t="s">
        <v>8</v>
      </c>
      <c r="BU62" s="135" t="s">
        <v>64</v>
      </c>
      <c r="BW62" s="113"/>
      <c r="BX62" s="138" t="s">
        <v>2</v>
      </c>
      <c r="BY62" s="138" t="s">
        <v>5</v>
      </c>
      <c r="BZ62" s="140" t="s">
        <v>4</v>
      </c>
      <c r="CA62" s="140" t="s">
        <v>3</v>
      </c>
      <c r="CB62" s="140" t="s">
        <v>7</v>
      </c>
      <c r="CC62" s="140" t="s">
        <v>6</v>
      </c>
      <c r="CD62" s="140" t="s">
        <v>9</v>
      </c>
      <c r="CE62" s="135" t="s">
        <v>8</v>
      </c>
      <c r="CF62" s="135" t="s">
        <v>64</v>
      </c>
      <c r="CH62" s="113"/>
      <c r="CI62" s="138" t="s">
        <v>2</v>
      </c>
      <c r="CJ62" s="138" t="s">
        <v>5</v>
      </c>
      <c r="CK62" s="140" t="s">
        <v>4</v>
      </c>
      <c r="CL62" s="140" t="s">
        <v>3</v>
      </c>
      <c r="CM62" s="140" t="s">
        <v>7</v>
      </c>
      <c r="CN62" s="140" t="s">
        <v>6</v>
      </c>
      <c r="CO62" s="140" t="s">
        <v>9</v>
      </c>
      <c r="CP62" s="135" t="s">
        <v>8</v>
      </c>
      <c r="CQ62" s="135" t="s">
        <v>64</v>
      </c>
    </row>
    <row r="63" spans="25:150" ht="15" customHeight="1">
      <c r="Y63" s="22"/>
      <c r="Z63" s="22"/>
      <c r="AE63" s="137">
        <v>40878</v>
      </c>
      <c r="AF63" s="113">
        <f>IF($AU$7=$AS$7,BL6,"")</f>
        <v>105</v>
      </c>
      <c r="AG63" s="113">
        <f>IF($AU$8=$AS$7,BV6,"")</f>
        <v>113</v>
      </c>
      <c r="AH63" s="113">
        <f>IF($AU$9=$AS$7,CF6,"")</f>
        <v>97</v>
      </c>
      <c r="AI63" s="113">
        <f>IF($AU$10=$AS$7,CP6,"")</f>
        <v>94</v>
      </c>
      <c r="AJ63" s="113">
        <f>IF($AU$11=$AS$7,CZ6,"")</f>
        <v>127</v>
      </c>
      <c r="AK63" s="113">
        <f>IF($AU$12=$AS$7,DJ6,"")</f>
        <v>105</v>
      </c>
      <c r="AL63" s="113" t="str">
        <f>IF($AU$13=$AS$7,DT6,"")</f>
        <v/>
      </c>
      <c r="AM63" s="113" t="str">
        <f>IF($AU$14=$AS$7,ED6,"")</f>
        <v/>
      </c>
      <c r="AN63" s="113">
        <f>IF($AU$15=$AS$7,EN6,"")</f>
        <v>107</v>
      </c>
      <c r="AP63" s="137">
        <v>40878</v>
      </c>
      <c r="AQ63" s="113">
        <f>IF($AU$7=$AS$7,BM6,"")</f>
        <v>18.186361492329464</v>
      </c>
      <c r="AR63" s="113">
        <f>IF($AU$8=$AS$7,BW6,"")</f>
        <v>18.209138720032787</v>
      </c>
      <c r="AS63" s="113">
        <f>IF($AU$9=$AS$7,CG6,"")</f>
        <v>10.848601578109212</v>
      </c>
      <c r="AT63" s="113">
        <f>IF($AU$10=$AS$7,CQ6,"")</f>
        <v>11.326530612244897</v>
      </c>
      <c r="AU63" s="113">
        <f>IF($AU$11=$AS$7,DA6,"")</f>
        <v>24.146532598977934</v>
      </c>
      <c r="AV63" s="113">
        <f>IF($AU$12=$AS$7,DK6,"")</f>
        <v>12.977255651936343</v>
      </c>
      <c r="AW63" s="113" t="str">
        <f>IF($AU$13=$AS$7,DU6,"")</f>
        <v/>
      </c>
      <c r="AX63" s="113" t="str">
        <f>IF($AU$14=$AS$7,EE6,"")</f>
        <v/>
      </c>
      <c r="AY63" s="113">
        <f>IF($AU$15=$AS$7,EO6,"")</f>
        <v>16.313573316129983</v>
      </c>
      <c r="BA63" s="137">
        <v>40878</v>
      </c>
      <c r="BB63" s="113">
        <f>IF($AU$7=$AS$7,BO6,"")</f>
        <v>-15.205885986388445</v>
      </c>
      <c r="BC63" s="113">
        <f>IF($AU$8=$AS$7,BY6,"")</f>
        <v>-7.3855098695444283</v>
      </c>
      <c r="BD63" s="113">
        <f>IF($AU$9=$AS$7,CI6,"")</f>
        <v>-17.613935495685212</v>
      </c>
      <c r="BE63" s="113">
        <f>IF($AU$10=$AS$7,CS6,"")</f>
        <v>-27.224489795918362</v>
      </c>
      <c r="BF63" s="113">
        <f>IF($AU$11=$AS$7,DC6,"")</f>
        <v>-12.207370779571969</v>
      </c>
      <c r="BG63" s="113">
        <f>IF($AU$12=$AS$7,DM6,"")</f>
        <v>-12.430844887644286</v>
      </c>
      <c r="BH63" s="113" t="str">
        <f>IF($AU$13=$AS$7,DW6,"")</f>
        <v/>
      </c>
      <c r="BI63" s="113" t="str">
        <f>IF($AU$14=$AS$7,EG6,"")</f>
        <v/>
      </c>
      <c r="BJ63" s="113">
        <f>IF($AU$15=$AS$7,EQ6,"")</f>
        <v>-13.82729403281053</v>
      </c>
      <c r="BL63" s="137">
        <v>40878</v>
      </c>
      <c r="BM63" s="113">
        <f>IF($AU$7=$AS$7,BP6,"")</f>
        <v>-10.81554210372633</v>
      </c>
      <c r="BN63" s="113">
        <f>IF($AU$8=$AS$7,BZ6,"")</f>
        <v>0.70222320879721234</v>
      </c>
      <c r="BO63" s="113">
        <f>IF($AU$9=$AS$7,CJ6,"")</f>
        <v>-20.163239146002901</v>
      </c>
      <c r="BP63" s="113">
        <f>IF($AU$10=$AS$7,CT6,"")</f>
        <v>-23.780612244897963</v>
      </c>
      <c r="BQ63" s="113">
        <f>IF($AU$11=$AS$7,DD6,"")</f>
        <v>16.247061290714225</v>
      </c>
      <c r="BR63" s="113">
        <f>IF($AU$12=$AS$7,DN6,"")</f>
        <v>-6.6783537857918036</v>
      </c>
      <c r="BS63" s="113" t="str">
        <f>IF($AU$13=$AS$7,DX6,"")</f>
        <v/>
      </c>
      <c r="BT63" s="113" t="str">
        <f>IF($AU$14=$AS$7,EH6,"")</f>
        <v/>
      </c>
      <c r="BU63" s="113">
        <f>IF($AU$15=$AS$7,ER6,"")</f>
        <v>-7.5104628069375607</v>
      </c>
      <c r="BW63" s="137">
        <v>40878</v>
      </c>
      <c r="BX63" s="113">
        <f>IF($AU$7=$AS$7,BQ6,"")</f>
        <v>-41.537999999999997</v>
      </c>
      <c r="BY63" s="113">
        <f>IF($AU$8=$AS$7,CA6,"")</f>
        <v>-37.087499999999999</v>
      </c>
      <c r="BZ63" s="113">
        <f>IF($AU$9=$AS$7,CK6,"")</f>
        <v>-45.183999999999997</v>
      </c>
      <c r="CA63" s="113">
        <f>IF($AU$10=$AS$7,CU6,"")</f>
        <v>-58.059400000000004</v>
      </c>
      <c r="CB63" s="113">
        <f>IF($AU$11=$AS$7,DE6,"")</f>
        <v>-35.86</v>
      </c>
      <c r="CC63" s="113">
        <f>IF($AU$12=$AS$7,DO6,"")</f>
        <v>-43.804799999999993</v>
      </c>
      <c r="CD63" s="113" t="str">
        <f>IF($AU$13=$AS$7,DY6,"")</f>
        <v/>
      </c>
      <c r="CE63" s="113" t="str">
        <f>IF($AU$14=$AS$7,EI6,"")</f>
        <v/>
      </c>
      <c r="CF63" s="113">
        <f>IF($AU$15=$AS$7,ES6,"")</f>
        <v>-41.716499999999996</v>
      </c>
      <c r="CH63" s="137">
        <v>40878</v>
      </c>
      <c r="CI63" s="113">
        <f>IF($AU$7=$AS$7,BR6,"")</f>
        <v>-20.906400000000001</v>
      </c>
      <c r="CJ63" s="113">
        <f>IF($AU$8=$AS$7,CB6,"")</f>
        <v>-8.7668999999999997</v>
      </c>
      <c r="CK63" s="113">
        <f>IF($AU$9=$AS$7,CL6,"")</f>
        <v>-21.056000000000004</v>
      </c>
      <c r="CL63" s="113">
        <f>IF($AU$10=$AS$7,CV6,"")</f>
        <v>-18.8</v>
      </c>
      <c r="CM63" s="113">
        <f>IF($AU$11=$AS$7,DF6,"")</f>
        <v>-8.9397000000000002</v>
      </c>
      <c r="CN63" s="113">
        <f>IF($AU$12=$AS$7,DP6,"")</f>
        <v>-10.371600000000001</v>
      </c>
      <c r="CO63" s="113" t="str">
        <f>IF($AU$13=$AS$7,DZ6,"")</f>
        <v/>
      </c>
      <c r="CP63" s="113" t="str">
        <f>IF($AU$14=$AS$7,EJ6,"")</f>
        <v/>
      </c>
      <c r="CQ63" s="113">
        <f>IF($AU$15=$AS$7,ET6,"")</f>
        <v>-15.463500000000003</v>
      </c>
    </row>
    <row r="64" spans="25:150" ht="15" customHeight="1">
      <c r="Y64" s="22"/>
      <c r="Z64" s="22"/>
      <c r="AE64" s="137">
        <v>40969</v>
      </c>
      <c r="AF64" s="113">
        <f t="shared" ref="AF64:AF75" si="30">IF($AU$7=$AS$7,BL7,"")</f>
        <v>113</v>
      </c>
      <c r="AG64" s="113">
        <f t="shared" ref="AG64:AG75" si="31">IF($AU$8=$AS$7,BV7,"")</f>
        <v>127</v>
      </c>
      <c r="AH64" s="113">
        <f t="shared" ref="AH64:AH75" si="32">IF($AU$9=$AS$7,CF7,"")</f>
        <v>96</v>
      </c>
      <c r="AI64" s="113">
        <f t="shared" ref="AI64:AI75" si="33">IF($AU$10=$AS$7,CP7,"")</f>
        <v>101</v>
      </c>
      <c r="AJ64" s="113">
        <f t="shared" ref="AJ64:AJ75" si="34">IF($AU$11=$AS$7,CZ7,"")</f>
        <v>144</v>
      </c>
      <c r="AK64" s="113">
        <f t="shared" ref="AK64:AK75" si="35">IF($AU$12=$AS$7,DJ7,"")</f>
        <v>112</v>
      </c>
      <c r="AL64" s="113" t="str">
        <f t="shared" ref="AL64:AL75" si="36">IF($AU$13=$AS$7,DT7,"")</f>
        <v/>
      </c>
      <c r="AM64" s="113" t="str">
        <f t="shared" ref="AM64:AM75" si="37">IF($AU$14=$AS$7,ED7,"")</f>
        <v/>
      </c>
      <c r="AN64" s="113">
        <f t="shared" ref="AN64:AN75" si="38">IF($AU$15=$AS$7,EN7,"")</f>
        <v>113</v>
      </c>
      <c r="AP64" s="137">
        <v>40969</v>
      </c>
      <c r="AQ64" s="113">
        <f t="shared" ref="AQ64:AQ75" si="39">IF($AU$7=$AS$7,BM7,"")</f>
        <v>34.023376515958269</v>
      </c>
      <c r="AR64" s="113">
        <f t="shared" ref="AR64:AR75" si="40">IF($AU$8=$AS$7,BW7,"")</f>
        <v>37.248883928571431</v>
      </c>
      <c r="AS64" s="113">
        <f t="shared" ref="AS64:AS75" si="41">IF($AU$9=$AS$7,CG7,"")</f>
        <v>19.792463507645408</v>
      </c>
      <c r="AT64" s="113">
        <f t="shared" ref="AT64:AT75" si="42">IF($AU$10=$AS$7,CQ7,"")</f>
        <v>15.982514855542659</v>
      </c>
      <c r="AU64" s="113">
        <f t="shared" ref="AU64:AU75" si="43">IF($AU$11=$AS$7,DA7,"")</f>
        <v>57.287767355147459</v>
      </c>
      <c r="AV64" s="113">
        <f t="shared" ref="AV64:AV75" si="44">IF($AU$12=$AS$7,DK7,"")</f>
        <v>21.07095527953101</v>
      </c>
      <c r="AW64" s="113" t="str">
        <f t="shared" ref="AW64:AW75" si="45">IF($AU$13=$AS$7,DU7,"")</f>
        <v/>
      </c>
      <c r="AX64" s="113" t="str">
        <f t="shared" ref="AX64:AX75" si="46">IF($AU$14=$AS$7,EE7,"")</f>
        <v/>
      </c>
      <c r="AY64" s="113">
        <f t="shared" ref="AY64:AY75" si="47">IF($AU$15=$AS$7,EO7,"")</f>
        <v>30.383130259960961</v>
      </c>
      <c r="BA64" s="137">
        <v>40969</v>
      </c>
      <c r="BB64" s="113">
        <f t="shared" ref="BB64:BB75" si="48">IF($AU$7=$AS$7,BO7,"")</f>
        <v>-3.5925497048210824</v>
      </c>
      <c r="BC64" s="113">
        <f t="shared" ref="BC64:BC75" si="49">IF($AU$8=$AS$7,BY7,"")</f>
        <v>2.1868024553571437</v>
      </c>
      <c r="BD64" s="113">
        <f t="shared" ref="BD64:BD75" si="50">IF($AU$9=$AS$7,CI7,"")</f>
        <v>-15.105972148363849</v>
      </c>
      <c r="BE64" s="113">
        <f t="shared" ref="BE64:BE75" si="51">IF($AU$10=$AS$7,CS7,"")</f>
        <v>-6.9940577829383246</v>
      </c>
      <c r="BF64" s="113">
        <f t="shared" ref="BF64:BF75" si="52">IF($AU$11=$AS$7,DC7,"")</f>
        <v>1.5986259743691367</v>
      </c>
      <c r="BG64" s="113">
        <f t="shared" ref="BG64:BG75" si="53">IF($AU$12=$AS$7,DM7,"")</f>
        <v>-1.6509063138743534</v>
      </c>
      <c r="BH64" s="113" t="str">
        <f t="shared" ref="BH64:BH75" si="54">IF($AU$13=$AS$7,DW7,"")</f>
        <v/>
      </c>
      <c r="BI64" s="113" t="str">
        <f t="shared" ref="BI64:BI75" si="55">IF($AU$14=$AS$7,EG7,"")</f>
        <v/>
      </c>
      <c r="BJ64" s="113">
        <f t="shared" ref="BJ64:BJ75" si="56">IF($AU$15=$AS$7,EQ7,"")</f>
        <v>-4.8977060146681621</v>
      </c>
      <c r="BL64" s="137">
        <v>40969</v>
      </c>
      <c r="BM64" s="113">
        <f t="shared" ref="BM64:BM79" si="57">IF($AU$7=$AS$7,BP7,"")</f>
        <v>-6.246982339016756</v>
      </c>
      <c r="BN64" s="113">
        <f t="shared" ref="BN64:BN75" si="58">IF($AU$8=$AS$7,BZ7,"")</f>
        <v>24.67332197061927</v>
      </c>
      <c r="BO64" s="113">
        <f t="shared" ref="BO64:BO75" si="59">IF($AU$9=$AS$7,CJ7,"")</f>
        <v>-33.652618319444485</v>
      </c>
      <c r="BP64" s="113">
        <f t="shared" ref="BP64:BP75" si="60">IF($AU$10=$AS$7,CT7,"")</f>
        <v>-16.9319035585001</v>
      </c>
      <c r="BQ64" s="113">
        <f t="shared" ref="BQ64:BQ75" si="61">IF($AU$11=$AS$7,DD7,"")</f>
        <v>35.62130177514792</v>
      </c>
      <c r="BR64" s="113">
        <f t="shared" ref="BR64:BR75" si="62">IF($AU$12=$AS$7,DN7,"")</f>
        <v>-0.60770975056689469</v>
      </c>
      <c r="BS64" s="113" t="str">
        <f t="shared" ref="BS64:BS75" si="63">IF($AU$13=$AS$7,DX7,"")</f>
        <v/>
      </c>
      <c r="BT64" s="113" t="str">
        <f t="shared" ref="BT64:BT75" si="64">IF($AU$14=$AS$7,EH7,"")</f>
        <v/>
      </c>
      <c r="BU64" s="113">
        <f t="shared" ref="BU64:BU75" si="65">IF($AU$15=$AS$7,ER7,"")</f>
        <v>-3.5974687705456923</v>
      </c>
      <c r="BW64" s="137">
        <v>40969</v>
      </c>
      <c r="BX64" s="113">
        <f t="shared" ref="BX64:BX75" si="66">IF($AU$7=$AS$7,BQ7,"")</f>
        <v>-15.806299999999998</v>
      </c>
      <c r="BY64" s="113">
        <f t="shared" ref="BY64:BY75" si="67">IF($AU$8=$AS$7,CA7,"")</f>
        <v>-11.940000000000001</v>
      </c>
      <c r="BZ64" s="113">
        <f t="shared" ref="BZ64:BZ75" si="68">IF($AU$9=$AS$7,CK7,"")</f>
        <v>-15.703499999999996</v>
      </c>
      <c r="CA64" s="113">
        <f t="shared" ref="CA64:CA75" si="69">IF($AU$10=$AS$7,CU7,"")</f>
        <v>-15.177599999999998</v>
      </c>
      <c r="CB64" s="113">
        <f t="shared" ref="CB64:CB75" si="70">IF($AU$11=$AS$7,DE7,"")</f>
        <v>-9.0160000000000018</v>
      </c>
      <c r="CC64" s="113">
        <f t="shared" ref="CC64:CC75" si="71">IF($AU$12=$AS$7,DO7,"")</f>
        <v>-9.3058000000000014</v>
      </c>
      <c r="CD64" s="113" t="str">
        <f t="shared" ref="CD64:CD75" si="72">IF($AU$13=$AS$7,DY7,"")</f>
        <v/>
      </c>
      <c r="CE64" s="113" t="str">
        <f t="shared" ref="CE64:CE75" si="73">IF($AU$14=$AS$7,EI7,"")</f>
        <v/>
      </c>
      <c r="CF64" s="113">
        <f t="shared" ref="CF64:CF75" si="74">IF($AU$15=$AS$7,ES7,"")</f>
        <v>-13.384800000000002</v>
      </c>
      <c r="CH64" s="137">
        <v>40969</v>
      </c>
      <c r="CI64" s="113">
        <f t="shared" ref="CI64:CI75" si="75">IF($AU$7=$AS$7,BR7,"")</f>
        <v>-7.1335999999999986</v>
      </c>
      <c r="CJ64" s="113">
        <f t="shared" ref="CJ64:CJ75" si="76">IF($AU$8=$AS$7,CB7,"")</f>
        <v>-0.64639999999999953</v>
      </c>
      <c r="CK64" s="113">
        <f t="shared" ref="CK64:CK75" si="77">IF($AU$9=$AS$7,CL7,"")</f>
        <v>-7.7400000000000011</v>
      </c>
      <c r="CL64" s="113">
        <f t="shared" ref="CL64:CL98" si="78">IF($AU$10=$AS$7,CV7,"")</f>
        <v>-5.4929000000000006</v>
      </c>
      <c r="CM64" s="113">
        <f t="shared" ref="CM64:CM75" si="79">IF($AU$11=$AS$7,DF7,"")</f>
        <v>-0.58650000000000058</v>
      </c>
      <c r="CN64" s="113">
        <f t="shared" ref="CN64:CN75" si="80">IF($AU$12=$AS$7,DP7,"")</f>
        <v>-3.7412000000000005</v>
      </c>
      <c r="CO64" s="113" t="str">
        <f t="shared" ref="CO64:CO75" si="81">IF($AU$13=$AS$7,DZ7,"")</f>
        <v/>
      </c>
      <c r="CP64" s="113" t="str">
        <f t="shared" ref="CP64:CP75" si="82">IF($AU$14=$AS$7,EJ7,"")</f>
        <v/>
      </c>
      <c r="CQ64" s="113">
        <f t="shared" ref="CQ64:CQ75" si="83">IF($AU$15=$AS$7,ET7,"")</f>
        <v>-4.8929000000000009</v>
      </c>
    </row>
    <row r="65" spans="25:95" ht="15" customHeight="1">
      <c r="Y65" s="22"/>
      <c r="Z65" s="22"/>
      <c r="AE65" s="137">
        <v>41061</v>
      </c>
      <c r="AF65" s="113">
        <f t="shared" si="30"/>
        <v>105.60572746798186</v>
      </c>
      <c r="AG65" s="113">
        <f t="shared" si="31"/>
        <v>113.21870669203486</v>
      </c>
      <c r="AH65" s="113">
        <f t="shared" si="32"/>
        <v>92.622040061434461</v>
      </c>
      <c r="AI65" s="113">
        <f t="shared" si="33"/>
        <v>84.869315673289179</v>
      </c>
      <c r="AJ65" s="113">
        <f t="shared" si="34"/>
        <v>135.60559006211179</v>
      </c>
      <c r="AK65" s="113">
        <f t="shared" si="35"/>
        <v>97.948001430743091</v>
      </c>
      <c r="AL65" s="113" t="str">
        <f t="shared" si="36"/>
        <v/>
      </c>
      <c r="AM65" s="113" t="str">
        <f t="shared" si="37"/>
        <v/>
      </c>
      <c r="AN65" s="113">
        <f t="shared" si="38"/>
        <v>105.97437723490795</v>
      </c>
      <c r="AP65" s="137">
        <v>41061</v>
      </c>
      <c r="AQ65" s="113">
        <f t="shared" si="39"/>
        <v>26.836975673898753</v>
      </c>
      <c r="AR65" s="113">
        <f t="shared" si="40"/>
        <v>27.564755822124727</v>
      </c>
      <c r="AS65" s="113">
        <f t="shared" si="41"/>
        <v>14.582952867104842</v>
      </c>
      <c r="AT65" s="113">
        <f t="shared" si="42"/>
        <v>0.50436384369106446</v>
      </c>
      <c r="AU65" s="113">
        <f t="shared" si="43"/>
        <v>44.936537942209021</v>
      </c>
      <c r="AV65" s="113">
        <f t="shared" si="44"/>
        <v>15.66393734425062</v>
      </c>
      <c r="AW65" s="113" t="str">
        <f t="shared" si="45"/>
        <v/>
      </c>
      <c r="AX65" s="113" t="str">
        <f t="shared" si="46"/>
        <v/>
      </c>
      <c r="AY65" s="113">
        <f t="shared" si="47"/>
        <v>24.136970215645491</v>
      </c>
      <c r="BA65" s="137">
        <v>41061</v>
      </c>
      <c r="BB65" s="113">
        <f t="shared" si="48"/>
        <v>-7.1607626561472726</v>
      </c>
      <c r="BC65" s="113">
        <f t="shared" si="49"/>
        <v>-5.6477397372167362</v>
      </c>
      <c r="BD65" s="113">
        <f t="shared" si="50"/>
        <v>-14.161677018303154</v>
      </c>
      <c r="BE65" s="113">
        <f t="shared" si="51"/>
        <v>-14.538836015964211</v>
      </c>
      <c r="BF65" s="113">
        <f t="shared" si="52"/>
        <v>-3.2251842135720068</v>
      </c>
      <c r="BG65" s="113">
        <f t="shared" si="53"/>
        <v>-12.175151299394802</v>
      </c>
      <c r="BH65" s="113" t="str">
        <f t="shared" si="54"/>
        <v/>
      </c>
      <c r="BI65" s="113" t="str">
        <f t="shared" si="55"/>
        <v/>
      </c>
      <c r="BJ65" s="113">
        <f t="shared" si="56"/>
        <v>-8.5305157778463307</v>
      </c>
      <c r="BL65" s="137">
        <v>41061</v>
      </c>
      <c r="BM65" s="113">
        <f t="shared" si="57"/>
        <v>-12.545543793157655</v>
      </c>
      <c r="BN65" s="113">
        <f t="shared" si="58"/>
        <v>7.1092151336130032</v>
      </c>
      <c r="BO65" s="113">
        <f t="shared" si="59"/>
        <v>-29.380906405047384</v>
      </c>
      <c r="BP65" s="113">
        <f t="shared" si="60"/>
        <v>-31.47111111111111</v>
      </c>
      <c r="BQ65" s="113">
        <f t="shared" si="61"/>
        <v>29.787623934261802</v>
      </c>
      <c r="BR65" s="113">
        <f t="shared" si="62"/>
        <v>-15.594887805754592</v>
      </c>
      <c r="BS65" s="113" t="str">
        <f t="shared" si="63"/>
        <v/>
      </c>
      <c r="BT65" s="113" t="str">
        <f t="shared" si="64"/>
        <v/>
      </c>
      <c r="BU65" s="113">
        <f t="shared" si="65"/>
        <v>-9.0768348073126912</v>
      </c>
      <c r="BW65" s="137">
        <v>41061</v>
      </c>
      <c r="BX65" s="113">
        <f t="shared" si="66"/>
        <v>-53.385088757396446</v>
      </c>
      <c r="BY65" s="113">
        <f t="shared" si="67"/>
        <v>-44.341758267404138</v>
      </c>
      <c r="BZ65" s="113">
        <f t="shared" si="68"/>
        <v>-49.186969526649769</v>
      </c>
      <c r="CA65" s="113">
        <f t="shared" si="69"/>
        <v>-50.054822156922945</v>
      </c>
      <c r="CB65" s="113">
        <f t="shared" si="70"/>
        <v>-40.76520967555264</v>
      </c>
      <c r="CC65" s="113">
        <f t="shared" si="71"/>
        <v>-46.0817906728373</v>
      </c>
      <c r="CD65" s="113" t="str">
        <f t="shared" si="72"/>
        <v/>
      </c>
      <c r="CE65" s="113" t="str">
        <f t="shared" si="73"/>
        <v/>
      </c>
      <c r="CF65" s="113">
        <f t="shared" si="74"/>
        <v>-47.753485456119584</v>
      </c>
      <c r="CH65" s="137">
        <v>41061</v>
      </c>
      <c r="CI65" s="113">
        <f t="shared" si="75"/>
        <v>-7.349375410913872</v>
      </c>
      <c r="CJ65" s="113">
        <f t="shared" si="76"/>
        <v>-2.9055520548904292</v>
      </c>
      <c r="CK65" s="113">
        <f t="shared" si="77"/>
        <v>-12.204765594387245</v>
      </c>
      <c r="CL65" s="113">
        <f t="shared" si="78"/>
        <v>-8.8373316959782464</v>
      </c>
      <c r="CM65" s="113">
        <f t="shared" si="79"/>
        <v>-2.9927471933953171</v>
      </c>
      <c r="CN65" s="113">
        <f t="shared" si="80"/>
        <v>-6.5347988608045551</v>
      </c>
      <c r="CO65" s="113" t="str">
        <f t="shared" si="81"/>
        <v/>
      </c>
      <c r="CP65" s="113" t="str">
        <f t="shared" si="82"/>
        <v/>
      </c>
      <c r="CQ65" s="113">
        <f t="shared" si="83"/>
        <v>-6.7325179870433578</v>
      </c>
    </row>
    <row r="66" spans="25:95" ht="15" customHeight="1">
      <c r="Y66" s="22"/>
      <c r="Z66" s="22"/>
      <c r="AE66" s="137">
        <v>41153</v>
      </c>
      <c r="AF66" s="113">
        <f t="shared" si="30"/>
        <v>107.41002266970899</v>
      </c>
      <c r="AG66" s="113">
        <f t="shared" si="31"/>
        <v>96.158036128188954</v>
      </c>
      <c r="AH66" s="113">
        <f t="shared" si="32"/>
        <v>96.656079862015517</v>
      </c>
      <c r="AI66" s="113">
        <f t="shared" si="33"/>
        <v>92.11083478962226</v>
      </c>
      <c r="AJ66" s="113">
        <f t="shared" si="34"/>
        <v>119.59932648924345</v>
      </c>
      <c r="AK66" s="113">
        <f t="shared" si="35"/>
        <v>92.304389312977094</v>
      </c>
      <c r="AL66" s="113" t="str">
        <f t="shared" si="36"/>
        <v/>
      </c>
      <c r="AM66" s="113" t="str">
        <f t="shared" si="37"/>
        <v/>
      </c>
      <c r="AN66" s="113">
        <f t="shared" si="38"/>
        <v>102.03241567070762</v>
      </c>
      <c r="AP66" s="137">
        <v>41153</v>
      </c>
      <c r="AQ66" s="113">
        <f t="shared" si="39"/>
        <v>33.946741153650628</v>
      </c>
      <c r="AR66" s="113">
        <f t="shared" si="40"/>
        <v>17.159323329467256</v>
      </c>
      <c r="AS66" s="113">
        <f t="shared" si="41"/>
        <v>17.875653392591097</v>
      </c>
      <c r="AT66" s="113">
        <f t="shared" si="42"/>
        <v>11.814627952821677</v>
      </c>
      <c r="AU66" s="113">
        <f t="shared" si="43"/>
        <v>37.85767165723896</v>
      </c>
      <c r="AV66" s="113">
        <f t="shared" si="44"/>
        <v>18.467343893480255</v>
      </c>
      <c r="AW66" s="113" t="str">
        <f t="shared" si="45"/>
        <v/>
      </c>
      <c r="AX66" s="113" t="str">
        <f t="shared" si="46"/>
        <v/>
      </c>
      <c r="AY66" s="113">
        <f t="shared" si="47"/>
        <v>24.519307695516687</v>
      </c>
      <c r="BA66" s="137">
        <v>41153</v>
      </c>
      <c r="BB66" s="113">
        <f t="shared" si="48"/>
        <v>-11.630594174053757</v>
      </c>
      <c r="BC66" s="113">
        <f t="shared" si="49"/>
        <v>-14.02004431166502</v>
      </c>
      <c r="BD66" s="113">
        <f t="shared" si="50"/>
        <v>-14.128904573116838</v>
      </c>
      <c r="BE66" s="113">
        <f t="shared" si="51"/>
        <v>-18.727655451234586</v>
      </c>
      <c r="BF66" s="113">
        <f t="shared" si="52"/>
        <v>-8.7781842750253354</v>
      </c>
      <c r="BG66" s="113">
        <f t="shared" si="53"/>
        <v>-19.793101469237833</v>
      </c>
      <c r="BH66" s="113" t="str">
        <f t="shared" si="54"/>
        <v/>
      </c>
      <c r="BI66" s="113" t="str">
        <f t="shared" si="55"/>
        <v/>
      </c>
      <c r="BJ66" s="113">
        <f t="shared" si="56"/>
        <v>-13.271295851395202</v>
      </c>
      <c r="BL66" s="137">
        <v>41153</v>
      </c>
      <c r="BM66" s="113">
        <f t="shared" si="57"/>
        <v>-6.4556950538730797</v>
      </c>
      <c r="BN66" s="113">
        <f t="shared" si="58"/>
        <v>-11.428222581728274</v>
      </c>
      <c r="BO66" s="113">
        <f t="shared" si="59"/>
        <v>-20.660208636669484</v>
      </c>
      <c r="BP66" s="113">
        <f t="shared" si="60"/>
        <v>-19.804624121146567</v>
      </c>
      <c r="BQ66" s="113">
        <f t="shared" si="61"/>
        <v>-1.5004296384427274</v>
      </c>
      <c r="BR66" s="113">
        <f t="shared" si="62"/>
        <v>-28.741040731892078</v>
      </c>
      <c r="BS66" s="113" t="str">
        <f t="shared" si="63"/>
        <v/>
      </c>
      <c r="BT66" s="113" t="str">
        <f t="shared" si="64"/>
        <v/>
      </c>
      <c r="BU66" s="113">
        <f t="shared" si="65"/>
        <v>-12.123934693095855</v>
      </c>
      <c r="BW66" s="137">
        <v>41153</v>
      </c>
      <c r="BX66" s="113">
        <f t="shared" si="66"/>
        <v>-36.438236107744991</v>
      </c>
      <c r="BY66" s="113">
        <f t="shared" si="67"/>
        <v>-38.066406952125618</v>
      </c>
      <c r="BZ66" s="113">
        <f t="shared" si="68"/>
        <v>-32.952292871392132</v>
      </c>
      <c r="CA66" s="113">
        <f t="shared" si="69"/>
        <v>-30.472117344381701</v>
      </c>
      <c r="CB66" s="113">
        <f t="shared" si="70"/>
        <v>-30.107310481639342</v>
      </c>
      <c r="CC66" s="113">
        <f t="shared" si="71"/>
        <v>-37.081037649219461</v>
      </c>
      <c r="CD66" s="113" t="str">
        <f t="shared" si="72"/>
        <v/>
      </c>
      <c r="CE66" s="113" t="str">
        <f t="shared" si="73"/>
        <v/>
      </c>
      <c r="CF66" s="113">
        <f t="shared" si="74"/>
        <v>-34.37660208753114</v>
      </c>
      <c r="CH66" s="137">
        <v>41153</v>
      </c>
      <c r="CI66" s="113">
        <f t="shared" si="75"/>
        <v>-1.3271870147186871</v>
      </c>
      <c r="CJ66" s="113">
        <f t="shared" si="76"/>
        <v>-1.345621526917161</v>
      </c>
      <c r="CK66" s="113">
        <f t="shared" si="77"/>
        <v>-3.2322416100603513</v>
      </c>
      <c r="CL66" s="113">
        <f t="shared" si="78"/>
        <v>0</v>
      </c>
      <c r="CM66" s="113">
        <f t="shared" si="79"/>
        <v>-0.81650842024308334</v>
      </c>
      <c r="CN66" s="113">
        <f t="shared" si="80"/>
        <v>-2.6443411386593203</v>
      </c>
      <c r="CO66" s="113" t="str">
        <f t="shared" si="81"/>
        <v/>
      </c>
      <c r="CP66" s="113" t="str">
        <f t="shared" si="82"/>
        <v/>
      </c>
      <c r="CQ66" s="113">
        <f t="shared" si="83"/>
        <v>-1.5992781483008742</v>
      </c>
    </row>
    <row r="67" spans="25:95" ht="15" customHeight="1">
      <c r="Y67" s="22"/>
      <c r="Z67" s="22"/>
      <c r="AE67" s="137">
        <v>41244</v>
      </c>
      <c r="AF67" s="113">
        <f t="shared" si="30"/>
        <v>111.52531421664489</v>
      </c>
      <c r="AG67" s="113">
        <f t="shared" si="31"/>
        <v>104.09017020462804</v>
      </c>
      <c r="AH67" s="113">
        <f t="shared" si="32"/>
        <v>98.808941851519421</v>
      </c>
      <c r="AI67" s="113">
        <f t="shared" si="33"/>
        <v>89.564386317907449</v>
      </c>
      <c r="AJ67" s="113">
        <f t="shared" si="34"/>
        <v>130.57175070360449</v>
      </c>
      <c r="AK67" s="113">
        <f t="shared" si="35"/>
        <v>99.503771273852507</v>
      </c>
      <c r="AL67" s="113" t="str">
        <f t="shared" si="36"/>
        <v/>
      </c>
      <c r="AM67" s="113" t="str">
        <f t="shared" si="37"/>
        <v/>
      </c>
      <c r="AN67" s="113">
        <f t="shared" si="38"/>
        <v>107.1599607464666</v>
      </c>
      <c r="AP67" s="137">
        <v>41244</v>
      </c>
      <c r="AQ67" s="113">
        <f t="shared" si="39"/>
        <v>31.637740814514455</v>
      </c>
      <c r="AR67" s="113">
        <f t="shared" si="40"/>
        <v>19.029153249338638</v>
      </c>
      <c r="AS67" s="113">
        <f t="shared" si="41"/>
        <v>15.248835742747389</v>
      </c>
      <c r="AT67" s="113">
        <f t="shared" si="42"/>
        <v>9.5268795873834566</v>
      </c>
      <c r="AU67" s="113">
        <f t="shared" si="43"/>
        <v>49.159723393489621</v>
      </c>
      <c r="AV67" s="113">
        <f t="shared" si="44"/>
        <v>19.470663265306122</v>
      </c>
      <c r="AW67" s="113" t="str">
        <f t="shared" si="45"/>
        <v/>
      </c>
      <c r="AX67" s="113" t="str">
        <f t="shared" si="46"/>
        <v/>
      </c>
      <c r="AY67" s="113">
        <f t="shared" si="47"/>
        <v>24.572600481990619</v>
      </c>
      <c r="BA67" s="137">
        <v>41244</v>
      </c>
      <c r="BB67" s="113">
        <f t="shared" si="48"/>
        <v>-9.1579559219357431</v>
      </c>
      <c r="BC67" s="113">
        <f t="shared" si="49"/>
        <v>-12.731328559875104</v>
      </c>
      <c r="BD67" s="113">
        <f t="shared" si="50"/>
        <v>-12.604415126093885</v>
      </c>
      <c r="BE67" s="113">
        <f t="shared" si="51"/>
        <v>-19.51993652053164</v>
      </c>
      <c r="BF67" s="113">
        <f t="shared" si="52"/>
        <v>-2.0758981278461794</v>
      </c>
      <c r="BG67" s="113">
        <f t="shared" si="53"/>
        <v>-11.954081632653061</v>
      </c>
      <c r="BH67" s="113" t="str">
        <f t="shared" si="54"/>
        <v/>
      </c>
      <c r="BI67" s="113" t="str">
        <f t="shared" si="55"/>
        <v/>
      </c>
      <c r="BJ67" s="113">
        <f t="shared" si="56"/>
        <v>-10.724151835635357</v>
      </c>
      <c r="BL67" s="137">
        <v>41244</v>
      </c>
      <c r="BM67" s="113">
        <f t="shared" si="57"/>
        <v>-4.6663207409784793</v>
      </c>
      <c r="BN67" s="113">
        <f t="shared" si="58"/>
        <v>-6.442901234567902</v>
      </c>
      <c r="BO67" s="113">
        <f t="shared" si="59"/>
        <v>-19.112579093491735</v>
      </c>
      <c r="BP67" s="113">
        <f t="shared" si="60"/>
        <v>-26.79081632653061</v>
      </c>
      <c r="BQ67" s="113">
        <f t="shared" si="61"/>
        <v>11.396219212074527</v>
      </c>
      <c r="BR67" s="113">
        <f t="shared" si="62"/>
        <v>-22.837519060589866</v>
      </c>
      <c r="BS67" s="113" t="str">
        <f t="shared" si="63"/>
        <v/>
      </c>
      <c r="BT67" s="113" t="str">
        <f t="shared" si="64"/>
        <v/>
      </c>
      <c r="BU67" s="113">
        <f t="shared" si="65"/>
        <v>-9.1241921484308879</v>
      </c>
      <c r="BW67" s="137">
        <v>41244</v>
      </c>
      <c r="BX67" s="113">
        <f t="shared" si="66"/>
        <v>-46.646334238906952</v>
      </c>
      <c r="BY67" s="113">
        <f t="shared" si="67"/>
        <v>-49.28916551378861</v>
      </c>
      <c r="BZ67" s="113">
        <f t="shared" si="68"/>
        <v>-45.929724815539082</v>
      </c>
      <c r="CA67" s="113">
        <f t="shared" si="69"/>
        <v>-47.768299940487999</v>
      </c>
      <c r="CB67" s="113">
        <f t="shared" si="70"/>
        <v>-44.427728116039802</v>
      </c>
      <c r="CC67" s="113">
        <f t="shared" si="71"/>
        <v>-56.095663265306115</v>
      </c>
      <c r="CD67" s="113" t="str">
        <f t="shared" si="72"/>
        <v/>
      </c>
      <c r="CE67" s="113" t="str">
        <f t="shared" si="73"/>
        <v/>
      </c>
      <c r="CF67" s="113">
        <f t="shared" si="74"/>
        <v>-47.556551448119023</v>
      </c>
      <c r="CH67" s="137">
        <v>41244</v>
      </c>
      <c r="CI67" s="113">
        <f t="shared" si="75"/>
        <v>1.9670787514514037</v>
      </c>
      <c r="CJ67" s="113">
        <f t="shared" si="76"/>
        <v>6.309970642343167E-2</v>
      </c>
      <c r="CK67" s="113">
        <f t="shared" si="77"/>
        <v>-0.55303462832293149</v>
      </c>
      <c r="CL67" s="113">
        <f t="shared" si="78"/>
        <v>-6.943066851815118</v>
      </c>
      <c r="CM67" s="113">
        <f t="shared" si="79"/>
        <v>1.3600944510035424</v>
      </c>
      <c r="CN67" s="113">
        <f t="shared" si="80"/>
        <v>-4.2538265306122431</v>
      </c>
      <c r="CO67" s="113" t="str">
        <f t="shared" si="81"/>
        <v/>
      </c>
      <c r="CP67" s="113" t="str">
        <f t="shared" si="82"/>
        <v/>
      </c>
      <c r="CQ67" s="113">
        <f t="shared" si="83"/>
        <v>-0.13994003459476473</v>
      </c>
    </row>
    <row r="68" spans="25:95" ht="15" customHeight="1">
      <c r="Y68" s="22"/>
      <c r="Z68" s="22"/>
      <c r="AE68" s="137">
        <v>41334</v>
      </c>
      <c r="AF68" s="113">
        <f t="shared" si="30"/>
        <v>130.8149474991057</v>
      </c>
      <c r="AG68" s="113">
        <f t="shared" si="31"/>
        <v>120.77135483980682</v>
      </c>
      <c r="AH68" s="113">
        <f t="shared" si="32"/>
        <v>117</v>
      </c>
      <c r="AI68" s="113">
        <f t="shared" si="33"/>
        <v>96.384297520661164</v>
      </c>
      <c r="AJ68" s="113">
        <f t="shared" si="34"/>
        <v>148.5495449949444</v>
      </c>
      <c r="AK68" s="113">
        <f t="shared" si="35"/>
        <v>107.6326105087573</v>
      </c>
      <c r="AL68" s="113" t="str">
        <f t="shared" si="36"/>
        <v/>
      </c>
      <c r="AM68" s="113" t="str">
        <f t="shared" si="37"/>
        <v/>
      </c>
      <c r="AN68" s="113">
        <f t="shared" si="38"/>
        <v>124</v>
      </c>
      <c r="AP68" s="137">
        <v>41334</v>
      </c>
      <c r="AQ68" s="113">
        <f t="shared" si="39"/>
        <v>44.966222555826604</v>
      </c>
      <c r="AR68" s="113">
        <f t="shared" si="40"/>
        <v>33.00734009674818</v>
      </c>
      <c r="AS68" s="113">
        <f t="shared" si="41"/>
        <v>31.729440394167597</v>
      </c>
      <c r="AT68" s="113">
        <f t="shared" si="42"/>
        <v>15.080937094460761</v>
      </c>
      <c r="AU68" s="113">
        <f t="shared" si="43"/>
        <v>60.350346565847509</v>
      </c>
      <c r="AV68" s="113">
        <f t="shared" si="44"/>
        <v>25.084710743801658</v>
      </c>
      <c r="AW68" s="113" t="str">
        <f t="shared" si="45"/>
        <v/>
      </c>
      <c r="AX68" s="113" t="str">
        <f t="shared" si="46"/>
        <v/>
      </c>
      <c r="AY68" s="113">
        <f t="shared" si="47"/>
        <v>37.940583752359551</v>
      </c>
      <c r="BA68" s="137">
        <v>41334</v>
      </c>
      <c r="BB68" s="113">
        <f t="shared" si="48"/>
        <v>9.7172702821042112</v>
      </c>
      <c r="BC68" s="113">
        <f t="shared" si="49"/>
        <v>3.9929622413329735</v>
      </c>
      <c r="BD68" s="113">
        <f t="shared" si="50"/>
        <v>2.9364785290818785</v>
      </c>
      <c r="BE68" s="113">
        <f t="shared" si="51"/>
        <v>-3.9956287138856621</v>
      </c>
      <c r="BF68" s="113">
        <f t="shared" si="52"/>
        <v>15.203528670447387</v>
      </c>
      <c r="BG68" s="113">
        <f t="shared" si="53"/>
        <v>0.22107438016528932</v>
      </c>
      <c r="BH68" s="113" t="str">
        <f t="shared" si="54"/>
        <v/>
      </c>
      <c r="BI68" s="113" t="str">
        <f t="shared" si="55"/>
        <v/>
      </c>
      <c r="BJ68" s="113">
        <f t="shared" si="56"/>
        <v>5.9334035207928082</v>
      </c>
      <c r="BL68" s="137">
        <v>41334</v>
      </c>
      <c r="BM68" s="113">
        <f t="shared" si="57"/>
        <v>14.310799762152518</v>
      </c>
      <c r="BN68" s="113">
        <f t="shared" si="58"/>
        <v>9.5521771319364337</v>
      </c>
      <c r="BO68" s="113">
        <f t="shared" si="59"/>
        <v>-2.812054058591456</v>
      </c>
      <c r="BP68" s="113">
        <f t="shared" si="60"/>
        <v>-24.431391298408577</v>
      </c>
      <c r="BQ68" s="113">
        <f t="shared" si="61"/>
        <v>31.651399405083836</v>
      </c>
      <c r="BR68" s="113">
        <f t="shared" si="62"/>
        <v>-13.780405689756753</v>
      </c>
      <c r="BS68" s="113" t="str">
        <f t="shared" si="63"/>
        <v/>
      </c>
      <c r="BT68" s="113" t="str">
        <f t="shared" si="64"/>
        <v/>
      </c>
      <c r="BU68" s="113">
        <f t="shared" si="65"/>
        <v>6.541427729157677</v>
      </c>
      <c r="BW68" s="137">
        <v>41334</v>
      </c>
      <c r="BX68" s="113">
        <f t="shared" si="66"/>
        <v>-8.2054950897604293</v>
      </c>
      <c r="BY68" s="113">
        <f t="shared" si="67"/>
        <v>-9.7655200214995972</v>
      </c>
      <c r="BZ68" s="113">
        <f t="shared" si="68"/>
        <v>-7.5348501842653421</v>
      </c>
      <c r="CA68" s="113">
        <f t="shared" si="69"/>
        <v>-5.4641076429205642</v>
      </c>
      <c r="CB68" s="113">
        <f t="shared" si="70"/>
        <v>0.34530560806553268</v>
      </c>
      <c r="CC68" s="113">
        <f t="shared" si="71"/>
        <v>-8.617768595041321</v>
      </c>
      <c r="CD68" s="113" t="str">
        <f t="shared" si="72"/>
        <v/>
      </c>
      <c r="CE68" s="113" t="str">
        <f t="shared" si="73"/>
        <v/>
      </c>
      <c r="CF68" s="113">
        <f t="shared" si="74"/>
        <v>-6.9983657361403644</v>
      </c>
      <c r="CH68" s="137">
        <v>41334</v>
      </c>
      <c r="CI68" s="113">
        <f t="shared" si="75"/>
        <v>11.437417902045414</v>
      </c>
      <c r="CJ68" s="113">
        <f t="shared" si="76"/>
        <v>9.1872984412792249</v>
      </c>
      <c r="CK68" s="113">
        <f t="shared" si="77"/>
        <v>8.422127864124338</v>
      </c>
      <c r="CL68" s="113">
        <f t="shared" si="78"/>
        <v>2.2129635953828291</v>
      </c>
      <c r="CM68" s="113">
        <f t="shared" si="79"/>
        <v>15.055660575509346</v>
      </c>
      <c r="CN68" s="113">
        <f t="shared" si="80"/>
        <v>6.0847107438016534</v>
      </c>
      <c r="CO68" s="113" t="str">
        <f t="shared" si="81"/>
        <v/>
      </c>
      <c r="CP68" s="113" t="str">
        <f t="shared" si="82"/>
        <v/>
      </c>
      <c r="CQ68" s="113">
        <f t="shared" si="83"/>
        <v>9.7800117198101741</v>
      </c>
    </row>
    <row r="69" spans="25:95" ht="15" customHeight="1">
      <c r="Y69" s="22"/>
      <c r="Z69" s="22"/>
      <c r="AE69" s="137">
        <v>41426</v>
      </c>
      <c r="AF69" s="113">
        <f t="shared" si="30"/>
        <v>129.82678311499274</v>
      </c>
      <c r="AG69" s="113">
        <f t="shared" si="31"/>
        <v>117.29587865547455</v>
      </c>
      <c r="AH69" s="113">
        <f t="shared" si="32"/>
        <v>113.92790412760282</v>
      </c>
      <c r="AI69" s="113">
        <f t="shared" si="33"/>
        <v>94.308712121212125</v>
      </c>
      <c r="AJ69" s="113">
        <f t="shared" si="34"/>
        <v>138.71676671663886</v>
      </c>
      <c r="AK69" s="113">
        <f t="shared" si="35"/>
        <v>103.37467734757455</v>
      </c>
      <c r="AL69" s="113" t="str">
        <f t="shared" si="36"/>
        <v/>
      </c>
      <c r="AM69" s="113" t="str">
        <f t="shared" si="37"/>
        <v/>
      </c>
      <c r="AN69" s="113">
        <f t="shared" si="38"/>
        <v>120.85638979216378</v>
      </c>
      <c r="AP69" s="137">
        <v>41426</v>
      </c>
      <c r="AQ69" s="113">
        <f t="shared" si="39"/>
        <v>45.300162249864798</v>
      </c>
      <c r="AR69" s="113">
        <f t="shared" si="40"/>
        <v>32.657375543337331</v>
      </c>
      <c r="AS69" s="113">
        <f t="shared" si="41"/>
        <v>31.825824337999659</v>
      </c>
      <c r="AT69" s="113">
        <f t="shared" si="42"/>
        <v>15.798611111111107</v>
      </c>
      <c r="AU69" s="113">
        <f t="shared" si="43"/>
        <v>60.630535336512601</v>
      </c>
      <c r="AV69" s="113">
        <f t="shared" si="44"/>
        <v>25.718021262002743</v>
      </c>
      <c r="AW69" s="113" t="str">
        <f t="shared" si="45"/>
        <v/>
      </c>
      <c r="AX69" s="113" t="str">
        <f t="shared" si="46"/>
        <v/>
      </c>
      <c r="AY69" s="113">
        <f t="shared" si="47"/>
        <v>38.116052623546288</v>
      </c>
      <c r="BA69" s="137">
        <v>41426</v>
      </c>
      <c r="BB69" s="113">
        <f t="shared" si="48"/>
        <v>9.9978366684694446</v>
      </c>
      <c r="BC69" s="113">
        <f t="shared" si="49"/>
        <v>3.9238954155294508</v>
      </c>
      <c r="BD69" s="113">
        <f t="shared" si="50"/>
        <v>3.3387270197335153</v>
      </c>
      <c r="BE69" s="113">
        <f t="shared" si="51"/>
        <v>-4.0625000000000009</v>
      </c>
      <c r="BF69" s="113">
        <f t="shared" si="52"/>
        <v>14.758506938219368</v>
      </c>
      <c r="BG69" s="113">
        <f t="shared" si="53"/>
        <v>0.44581618655692801</v>
      </c>
      <c r="BH69" s="113" t="str">
        <f t="shared" si="54"/>
        <v/>
      </c>
      <c r="BI69" s="113" t="str">
        <f t="shared" si="55"/>
        <v/>
      </c>
      <c r="BJ69" s="113">
        <f t="shared" si="56"/>
        <v>6.0297304722078069</v>
      </c>
      <c r="BL69" s="137">
        <v>41426</v>
      </c>
      <c r="BM69" s="113">
        <f t="shared" si="57"/>
        <v>14.583333333333332</v>
      </c>
      <c r="BN69" s="113">
        <f t="shared" si="58"/>
        <v>8.898264973562144</v>
      </c>
      <c r="BO69" s="113">
        <f t="shared" si="59"/>
        <v>-2.5091007470782531</v>
      </c>
      <c r="BP69" s="113">
        <f t="shared" si="60"/>
        <v>-24</v>
      </c>
      <c r="BQ69" s="113">
        <f t="shared" si="61"/>
        <v>31.401671942212477</v>
      </c>
      <c r="BR69" s="113">
        <f t="shared" si="62"/>
        <v>-13.678050484758494</v>
      </c>
      <c r="BS69" s="113" t="str">
        <f t="shared" si="63"/>
        <v/>
      </c>
      <c r="BT69" s="113" t="str">
        <f t="shared" si="64"/>
        <v/>
      </c>
      <c r="BU69" s="113">
        <f t="shared" si="65"/>
        <v>6.5045201840146394</v>
      </c>
      <c r="BW69" s="137">
        <v>41426</v>
      </c>
      <c r="BX69" s="113">
        <f t="shared" si="66"/>
        <v>-26.314228264991986</v>
      </c>
      <c r="BY69" s="113">
        <f t="shared" si="67"/>
        <v>-33.283477305332553</v>
      </c>
      <c r="BZ69" s="113">
        <f t="shared" si="68"/>
        <v>-28.703115892798138</v>
      </c>
      <c r="CA69" s="113">
        <f t="shared" si="69"/>
        <v>-26.8595041322314</v>
      </c>
      <c r="CB69" s="113">
        <f t="shared" si="70"/>
        <v>-24.365192943351786</v>
      </c>
      <c r="CC69" s="113">
        <f t="shared" si="71"/>
        <v>-29.933061224489794</v>
      </c>
      <c r="CD69" s="113" t="str">
        <f t="shared" si="72"/>
        <v/>
      </c>
      <c r="CE69" s="113" t="str">
        <f t="shared" si="73"/>
        <v/>
      </c>
      <c r="CF69" s="113">
        <f t="shared" si="74"/>
        <v>-28.181215213833489</v>
      </c>
      <c r="CH69" s="137">
        <v>41426</v>
      </c>
      <c r="CI69" s="113">
        <f t="shared" si="75"/>
        <v>8.6615858244927111</v>
      </c>
      <c r="CJ69" s="113">
        <f t="shared" si="76"/>
        <v>5.5653063093312163</v>
      </c>
      <c r="CK69" s="113">
        <f t="shared" si="77"/>
        <v>4.4104380366868252</v>
      </c>
      <c r="CL69" s="113">
        <f t="shared" si="78"/>
        <v>4.6487603305785115</v>
      </c>
      <c r="CM69" s="113">
        <f t="shared" si="79"/>
        <v>3.2319752789351703</v>
      </c>
      <c r="CN69" s="113">
        <f t="shared" si="80"/>
        <v>1.5771428571428572</v>
      </c>
      <c r="CO69" s="113" t="str">
        <f t="shared" si="81"/>
        <v/>
      </c>
      <c r="CP69" s="113" t="str">
        <f t="shared" si="82"/>
        <v/>
      </c>
      <c r="CQ69" s="113">
        <f t="shared" si="83"/>
        <v>5.4233107034621302</v>
      </c>
    </row>
    <row r="70" spans="25:95" ht="15" customHeight="1">
      <c r="Y70" s="22"/>
      <c r="Z70" s="22"/>
      <c r="AE70" s="137">
        <v>41518</v>
      </c>
      <c r="AF70" s="113">
        <f t="shared" si="30"/>
        <v>142</v>
      </c>
      <c r="AG70" s="113">
        <f t="shared" si="31"/>
        <v>142</v>
      </c>
      <c r="AH70" s="113">
        <f t="shared" si="32"/>
        <v>127</v>
      </c>
      <c r="AI70" s="113">
        <f t="shared" si="33"/>
        <v>99</v>
      </c>
      <c r="AJ70" s="113">
        <f t="shared" si="34"/>
        <v>134</v>
      </c>
      <c r="AK70" s="113">
        <f t="shared" si="35"/>
        <v>114</v>
      </c>
      <c r="AL70" s="113" t="str">
        <f t="shared" si="36"/>
        <v/>
      </c>
      <c r="AM70" s="113" t="str">
        <f t="shared" si="37"/>
        <v/>
      </c>
      <c r="AN70" s="113">
        <f t="shared" si="38"/>
        <v>132</v>
      </c>
      <c r="AP70" s="137">
        <v>41518</v>
      </c>
      <c r="AQ70" s="113">
        <f t="shared" si="39"/>
        <v>56.770380345836955</v>
      </c>
      <c r="AR70" s="113">
        <f t="shared" si="40"/>
        <v>55.642151154110309</v>
      </c>
      <c r="AS70" s="113">
        <f t="shared" si="41"/>
        <v>38.920974731445313</v>
      </c>
      <c r="AT70" s="113">
        <f t="shared" si="42"/>
        <v>21.553831437984908</v>
      </c>
      <c r="AU70" s="113">
        <f t="shared" si="43"/>
        <v>51.031715973011259</v>
      </c>
      <c r="AV70" s="113">
        <f t="shared" si="44"/>
        <v>30.807129933004056</v>
      </c>
      <c r="AW70" s="113" t="str">
        <f t="shared" si="45"/>
        <v/>
      </c>
      <c r="AX70" s="113" t="str">
        <f t="shared" si="46"/>
        <v/>
      </c>
      <c r="AY70" s="113">
        <f t="shared" si="47"/>
        <v>46.242289999999997</v>
      </c>
      <c r="BA70" s="137">
        <v>41518</v>
      </c>
      <c r="BB70" s="113">
        <f t="shared" si="48"/>
        <v>30.766910753864718</v>
      </c>
      <c r="BC70" s="113">
        <f t="shared" si="49"/>
        <v>47.657439756337901</v>
      </c>
      <c r="BD70" s="113">
        <f t="shared" si="50"/>
        <v>22.900009155273398</v>
      </c>
      <c r="BE70" s="113">
        <f t="shared" si="51"/>
        <v>14.029121054309703</v>
      </c>
      <c r="BF70" s="113">
        <f t="shared" si="52"/>
        <v>23.59550561797753</v>
      </c>
      <c r="BG70" s="113">
        <f t="shared" si="53"/>
        <v>22.944887280551619</v>
      </c>
      <c r="BH70" s="113" t="str">
        <f t="shared" si="54"/>
        <v/>
      </c>
      <c r="BI70" s="113" t="str">
        <f t="shared" si="55"/>
        <v/>
      </c>
      <c r="BJ70" s="113">
        <f t="shared" si="56"/>
        <v>28.599548217930369</v>
      </c>
      <c r="BL70" s="137">
        <v>41518</v>
      </c>
      <c r="BM70" s="113">
        <f t="shared" si="57"/>
        <v>35.256326551931274</v>
      </c>
      <c r="BN70" s="113">
        <f t="shared" si="58"/>
        <v>44.458628206276693</v>
      </c>
      <c r="BO70" s="113">
        <f t="shared" si="59"/>
        <v>15.194105414731101</v>
      </c>
      <c r="BP70" s="113">
        <f t="shared" si="60"/>
        <v>-23.013850415512465</v>
      </c>
      <c r="BQ70" s="113">
        <f t="shared" si="61"/>
        <v>16.551085795656821</v>
      </c>
      <c r="BR70" s="113">
        <f t="shared" si="62"/>
        <v>1.2763460315907873</v>
      </c>
      <c r="BS70" s="113" t="str">
        <f t="shared" si="63"/>
        <v/>
      </c>
      <c r="BT70" s="113" t="str">
        <f t="shared" si="64"/>
        <v/>
      </c>
      <c r="BU70" s="113">
        <f t="shared" si="65"/>
        <v>22.212596570931048</v>
      </c>
      <c r="BW70" s="137">
        <v>41518</v>
      </c>
      <c r="BX70" s="113">
        <f t="shared" si="66"/>
        <v>3.402491372780069</v>
      </c>
      <c r="BY70" s="113">
        <f t="shared" si="67"/>
        <v>-0.80623488309594116</v>
      </c>
      <c r="BZ70" s="113">
        <f t="shared" si="68"/>
        <v>1.3067245483398438</v>
      </c>
      <c r="CA70" s="113">
        <f t="shared" si="69"/>
        <v>0.32947178233606134</v>
      </c>
      <c r="CB70" s="113">
        <f t="shared" si="70"/>
        <v>0.79254864004264303</v>
      </c>
      <c r="CC70" s="113">
        <f t="shared" si="71"/>
        <v>-1.54469656217908</v>
      </c>
      <c r="CD70" s="113" t="str">
        <f t="shared" si="72"/>
        <v/>
      </c>
      <c r="CE70" s="113" t="str">
        <f t="shared" si="73"/>
        <v/>
      </c>
      <c r="CF70" s="113">
        <f t="shared" si="74"/>
        <v>0.89609463905824183</v>
      </c>
      <c r="CH70" s="137">
        <v>41518</v>
      </c>
      <c r="CI70" s="113">
        <f t="shared" si="75"/>
        <v>14.26273508589812</v>
      </c>
      <c r="CJ70" s="113">
        <f t="shared" si="76"/>
        <v>21.05168861417182</v>
      </c>
      <c r="CK70" s="113">
        <f t="shared" si="77"/>
        <v>10.304641723632813</v>
      </c>
      <c r="CL70" s="113">
        <f t="shared" si="78"/>
        <v>0</v>
      </c>
      <c r="CM70" s="113">
        <f t="shared" si="79"/>
        <v>8.9845558220763362</v>
      </c>
      <c r="CN70" s="113">
        <f t="shared" si="80"/>
        <v>4.3229497774952312</v>
      </c>
      <c r="CO70" s="113" t="str">
        <f t="shared" si="81"/>
        <v/>
      </c>
      <c r="CP70" s="113" t="str">
        <f t="shared" si="82"/>
        <v/>
      </c>
      <c r="CQ70" s="113">
        <f t="shared" si="83"/>
        <v>11.542880722191718</v>
      </c>
    </row>
    <row r="71" spans="25:95" ht="15" customHeight="1">
      <c r="Y71" s="22"/>
      <c r="Z71" s="22"/>
      <c r="AE71" s="137">
        <v>41609</v>
      </c>
      <c r="AF71" s="113">
        <f t="shared" si="30"/>
        <v>147</v>
      </c>
      <c r="AG71" s="113">
        <f t="shared" si="31"/>
        <v>152</v>
      </c>
      <c r="AH71" s="113">
        <f t="shared" si="32"/>
        <v>135</v>
      </c>
      <c r="AI71" s="113">
        <f t="shared" si="33"/>
        <v>111</v>
      </c>
      <c r="AJ71" s="113">
        <f t="shared" si="34"/>
        <v>135</v>
      </c>
      <c r="AK71" s="113">
        <f t="shared" si="35"/>
        <v>130</v>
      </c>
      <c r="AL71" s="113" t="str">
        <f t="shared" si="36"/>
        <v/>
      </c>
      <c r="AM71" s="113" t="str">
        <f t="shared" si="37"/>
        <v/>
      </c>
      <c r="AN71" s="113">
        <f t="shared" si="38"/>
        <v>140</v>
      </c>
      <c r="AP71" s="137">
        <v>41609</v>
      </c>
      <c r="AQ71" s="113">
        <f t="shared" si="39"/>
        <v>53.532854442344046</v>
      </c>
      <c r="AR71" s="113">
        <f t="shared" si="40"/>
        <v>54.171306173448144</v>
      </c>
      <c r="AS71" s="113">
        <f t="shared" si="41"/>
        <v>41.874989217259291</v>
      </c>
      <c r="AT71" s="113">
        <f t="shared" si="42"/>
        <v>27.021955338712701</v>
      </c>
      <c r="AU71" s="113">
        <f t="shared" si="43"/>
        <v>47.610113348170387</v>
      </c>
      <c r="AV71" s="113">
        <f t="shared" si="44"/>
        <v>35.364852922610787</v>
      </c>
      <c r="AW71" s="113" t="str">
        <f t="shared" si="45"/>
        <v/>
      </c>
      <c r="AX71" s="113" t="str">
        <f t="shared" si="46"/>
        <v/>
      </c>
      <c r="AY71" s="113">
        <f t="shared" si="47"/>
        <v>46.50065267323626</v>
      </c>
      <c r="BA71" s="137">
        <v>41609</v>
      </c>
      <c r="BB71" s="113">
        <f t="shared" si="48"/>
        <v>21.807183364839318</v>
      </c>
      <c r="BC71" s="113">
        <f t="shared" si="49"/>
        <v>43.14443811677107</v>
      </c>
      <c r="BD71" s="113">
        <f t="shared" si="50"/>
        <v>18.718262799832075</v>
      </c>
      <c r="BE71" s="113">
        <f t="shared" si="51"/>
        <v>10.489772940514168</v>
      </c>
      <c r="BF71" s="113">
        <f t="shared" si="52"/>
        <v>16.013663889032657</v>
      </c>
      <c r="BG71" s="113">
        <f t="shared" si="53"/>
        <v>27.114631990910237</v>
      </c>
      <c r="BH71" s="113" t="str">
        <f t="shared" si="54"/>
        <v/>
      </c>
      <c r="BI71" s="113" t="str">
        <f t="shared" si="55"/>
        <v/>
      </c>
      <c r="BJ71" s="113">
        <f t="shared" si="56"/>
        <v>23.576431413740355</v>
      </c>
      <c r="BL71" s="137">
        <v>41609</v>
      </c>
      <c r="BM71" s="113">
        <f t="shared" si="57"/>
        <v>31.329747842027945</v>
      </c>
      <c r="BN71" s="113">
        <f t="shared" si="58"/>
        <v>42.513080947983994</v>
      </c>
      <c r="BO71" s="113">
        <f t="shared" si="59"/>
        <v>13.68649260062211</v>
      </c>
      <c r="BP71" s="113">
        <f t="shared" si="60"/>
        <v>-13.661099643460309</v>
      </c>
      <c r="BQ71" s="113">
        <f t="shared" si="61"/>
        <v>8.8245643759204455</v>
      </c>
      <c r="BR71" s="113">
        <f t="shared" si="62"/>
        <v>7.8367346938775491</v>
      </c>
      <c r="BS71" s="113" t="str">
        <f t="shared" si="63"/>
        <v/>
      </c>
      <c r="BT71" s="113" t="str">
        <f t="shared" si="64"/>
        <v/>
      </c>
      <c r="BU71" s="113">
        <f t="shared" si="65"/>
        <v>21.065244797156261</v>
      </c>
      <c r="BW71" s="137">
        <v>41609</v>
      </c>
      <c r="BX71" s="113">
        <f t="shared" si="66"/>
        <v>10.640151228733462</v>
      </c>
      <c r="BY71" s="113">
        <f t="shared" si="67"/>
        <v>5.4620098768370324</v>
      </c>
      <c r="BZ71" s="113">
        <f t="shared" si="68"/>
        <v>6.4127115573728073</v>
      </c>
      <c r="CA71" s="113">
        <f t="shared" si="69"/>
        <v>11.146556577218991</v>
      </c>
      <c r="CB71" s="113">
        <f t="shared" si="70"/>
        <v>10.026654935044768</v>
      </c>
      <c r="CC71" s="113">
        <f t="shared" si="71"/>
        <v>6.8346799646509266</v>
      </c>
      <c r="CD71" s="113" t="str">
        <f t="shared" si="72"/>
        <v/>
      </c>
      <c r="CE71" s="113" t="str">
        <f t="shared" si="73"/>
        <v/>
      </c>
      <c r="CF71" s="113">
        <f t="shared" si="74"/>
        <v>8.079637030870682</v>
      </c>
      <c r="CH71" s="137">
        <v>41609</v>
      </c>
      <c r="CI71" s="113">
        <f t="shared" si="75"/>
        <v>15.301928166351605</v>
      </c>
      <c r="CJ71" s="113">
        <f t="shared" si="76"/>
        <v>29.348315752790079</v>
      </c>
      <c r="CK71" s="113">
        <f t="shared" si="77"/>
        <v>8.8441477034199973</v>
      </c>
      <c r="CL71" s="113">
        <f t="shared" si="78"/>
        <v>0.46913116907487334</v>
      </c>
      <c r="CM71" s="113">
        <f t="shared" si="79"/>
        <v>9.0057450442523681</v>
      </c>
      <c r="CN71" s="113">
        <f t="shared" si="80"/>
        <v>9.7052139881328134</v>
      </c>
      <c r="CO71" s="113" t="str">
        <f t="shared" si="81"/>
        <v/>
      </c>
      <c r="CP71" s="113" t="str">
        <f t="shared" si="82"/>
        <v/>
      </c>
      <c r="CQ71" s="113">
        <f t="shared" si="83"/>
        <v>13.57037321141383</v>
      </c>
    </row>
    <row r="72" spans="25:95" ht="15" customHeight="1">
      <c r="Y72" s="22"/>
      <c r="Z72" s="22"/>
      <c r="AE72" s="137">
        <v>41699</v>
      </c>
      <c r="AF72" s="113">
        <f t="shared" si="30"/>
        <v>140</v>
      </c>
      <c r="AG72" s="113">
        <f t="shared" si="31"/>
        <v>135</v>
      </c>
      <c r="AH72" s="113">
        <f t="shared" si="32"/>
        <v>132</v>
      </c>
      <c r="AI72" s="113">
        <f t="shared" si="33"/>
        <v>103</v>
      </c>
      <c r="AJ72" s="113">
        <f t="shared" si="34"/>
        <v>128</v>
      </c>
      <c r="AK72" s="113">
        <f t="shared" si="35"/>
        <v>110</v>
      </c>
      <c r="AL72" s="113" t="str">
        <f t="shared" si="36"/>
        <v/>
      </c>
      <c r="AM72" s="113" t="str">
        <f t="shared" si="37"/>
        <v/>
      </c>
      <c r="AN72" s="113">
        <f t="shared" si="38"/>
        <v>132</v>
      </c>
      <c r="AP72" s="137">
        <v>41699</v>
      </c>
      <c r="AQ72" s="113">
        <f t="shared" si="39"/>
        <v>58.307960350000002</v>
      </c>
      <c r="AR72" s="113">
        <f t="shared" si="40"/>
        <v>48.799048749999997</v>
      </c>
      <c r="AS72" s="113">
        <f t="shared" si="41"/>
        <v>49.41845696</v>
      </c>
      <c r="AT72" s="113">
        <f t="shared" si="42"/>
        <v>27.221172020000001</v>
      </c>
      <c r="AU72" s="113">
        <f t="shared" si="43"/>
        <v>46.5075</v>
      </c>
      <c r="AV72" s="113">
        <f t="shared" si="44"/>
        <v>27.181709959999999</v>
      </c>
      <c r="AW72" s="113" t="str">
        <f t="shared" si="45"/>
        <v/>
      </c>
      <c r="AX72" s="113" t="str">
        <f t="shared" si="46"/>
        <v/>
      </c>
      <c r="AY72" s="113">
        <f t="shared" si="47"/>
        <v>49.032043100000003</v>
      </c>
      <c r="BA72" s="137">
        <v>41699</v>
      </c>
      <c r="BB72" s="113">
        <f t="shared" si="48"/>
        <v>19.043305929999999</v>
      </c>
      <c r="BC72" s="113">
        <f t="shared" si="49"/>
        <v>23.418549349999999</v>
      </c>
      <c r="BD72" s="113">
        <f t="shared" si="50"/>
        <v>15.39410655</v>
      </c>
      <c r="BE72" s="113">
        <f t="shared" si="51"/>
        <v>-1.9323671499999999</v>
      </c>
      <c r="BF72" s="113">
        <f t="shared" si="52"/>
        <v>1.83</v>
      </c>
      <c r="BG72" s="113">
        <f t="shared" si="53"/>
        <v>3.1226153050000001</v>
      </c>
      <c r="BH72" s="113" t="str">
        <f t="shared" si="54"/>
        <v/>
      </c>
      <c r="BI72" s="113" t="str">
        <f t="shared" si="55"/>
        <v/>
      </c>
      <c r="BJ72" s="113">
        <f t="shared" si="56"/>
        <v>14.339403020000001</v>
      </c>
      <c r="BL72" s="137">
        <v>41699</v>
      </c>
      <c r="BM72" s="113">
        <f t="shared" si="57"/>
        <v>1.2612842399999999</v>
      </c>
      <c r="BN72" s="113">
        <f t="shared" si="58"/>
        <v>2.0217454930000001</v>
      </c>
      <c r="BO72" s="113">
        <f t="shared" si="59"/>
        <v>-7.4871510350000001</v>
      </c>
      <c r="BP72" s="113">
        <f t="shared" si="60"/>
        <v>-25.860113420000001</v>
      </c>
      <c r="BQ72" s="113">
        <f t="shared" si="61"/>
        <v>-13.122802869999999</v>
      </c>
      <c r="BR72" s="113">
        <f t="shared" si="62"/>
        <v>-21.521530259999999</v>
      </c>
      <c r="BS72" s="113" t="str">
        <f t="shared" si="63"/>
        <v/>
      </c>
      <c r="BT72" s="113" t="str">
        <f t="shared" si="64"/>
        <v/>
      </c>
      <c r="BU72" s="113">
        <f t="shared" si="65"/>
        <v>-5.4561846689999998</v>
      </c>
      <c r="BW72" s="137">
        <v>41699</v>
      </c>
      <c r="BX72" s="113">
        <f t="shared" si="66"/>
        <v>12.21421473</v>
      </c>
      <c r="BY72" s="113">
        <f t="shared" si="67"/>
        <v>7.9239001189999998</v>
      </c>
      <c r="BZ72" s="113">
        <f t="shared" si="68"/>
        <v>7.6163086079999998</v>
      </c>
      <c r="CA72" s="113">
        <f t="shared" si="69"/>
        <v>5.2509976900000002</v>
      </c>
      <c r="CB72" s="113">
        <f t="shared" si="70"/>
        <v>9.2162500000000005</v>
      </c>
      <c r="CC72" s="113">
        <f t="shared" si="71"/>
        <v>2.594548396</v>
      </c>
      <c r="CD72" s="113" t="str">
        <f t="shared" si="72"/>
        <v/>
      </c>
      <c r="CE72" s="113" t="str">
        <f t="shared" si="73"/>
        <v/>
      </c>
      <c r="CF72" s="113">
        <f t="shared" si="74"/>
        <v>8.8499206449999992</v>
      </c>
      <c r="CH72" s="137">
        <v>41699</v>
      </c>
      <c r="CI72" s="113">
        <f t="shared" si="75"/>
        <v>12.845248809999999</v>
      </c>
      <c r="CJ72" s="113">
        <f t="shared" si="76"/>
        <v>20.96551724</v>
      </c>
      <c r="CK72" s="113">
        <f t="shared" si="77"/>
        <v>10.59660328</v>
      </c>
      <c r="CL72" s="113">
        <f t="shared" si="78"/>
        <v>0</v>
      </c>
      <c r="CM72" s="113">
        <f t="shared" si="79"/>
        <v>8.4924999999999997</v>
      </c>
      <c r="CN72" s="113">
        <f t="shared" si="80"/>
        <v>4.0017093499999996</v>
      </c>
      <c r="CO72" s="113" t="str">
        <f t="shared" si="81"/>
        <v/>
      </c>
      <c r="CP72" s="113" t="str">
        <f t="shared" si="82"/>
        <v/>
      </c>
      <c r="CQ72" s="113">
        <f t="shared" si="83"/>
        <v>11.43931663</v>
      </c>
    </row>
    <row r="73" spans="25:95" ht="15" customHeight="1">
      <c r="Y73" s="22"/>
      <c r="Z73" s="22"/>
      <c r="AE73" s="137">
        <v>41791</v>
      </c>
      <c r="AF73" s="113">
        <f t="shared" si="30"/>
        <v>143</v>
      </c>
      <c r="AG73" s="113">
        <f t="shared" si="31"/>
        <v>136</v>
      </c>
      <c r="AH73" s="113">
        <f t="shared" si="32"/>
        <v>131</v>
      </c>
      <c r="AI73" s="113">
        <f t="shared" si="33"/>
        <v>101</v>
      </c>
      <c r="AJ73" s="113">
        <f t="shared" si="34"/>
        <v>123</v>
      </c>
      <c r="AK73" s="113">
        <f t="shared" si="35"/>
        <v>114</v>
      </c>
      <c r="AL73" s="113" t="str">
        <f t="shared" si="36"/>
        <v/>
      </c>
      <c r="AM73" s="113" t="str">
        <f t="shared" si="37"/>
        <v/>
      </c>
      <c r="AN73" s="113">
        <f t="shared" si="38"/>
        <v>131</v>
      </c>
      <c r="AP73" s="137">
        <v>41791</v>
      </c>
      <c r="AQ73" s="113">
        <f t="shared" si="39"/>
        <v>50.07804370447451</v>
      </c>
      <c r="AR73" s="113">
        <f t="shared" si="40"/>
        <v>42.370779749884861</v>
      </c>
      <c r="AS73" s="113">
        <f t="shared" si="41"/>
        <v>42.463943384394867</v>
      </c>
      <c r="AT73" s="113">
        <f t="shared" si="42"/>
        <v>20.891203703703702</v>
      </c>
      <c r="AU73" s="113">
        <f t="shared" si="43"/>
        <v>40.193771626297583</v>
      </c>
      <c r="AV73" s="113">
        <f t="shared" si="44"/>
        <v>27.476813317479191</v>
      </c>
      <c r="AW73" s="113" t="str">
        <f t="shared" si="45"/>
        <v/>
      </c>
      <c r="AX73" s="113" t="str">
        <f t="shared" si="46"/>
        <v/>
      </c>
      <c r="AY73" s="113">
        <f t="shared" si="47"/>
        <v>41.834988705224283</v>
      </c>
      <c r="BA73" s="137">
        <v>41791</v>
      </c>
      <c r="BB73" s="113">
        <f t="shared" si="48"/>
        <v>13.293444328824142</v>
      </c>
      <c r="BC73" s="113">
        <f t="shared" si="49"/>
        <v>17.193939608648932</v>
      </c>
      <c r="BD73" s="113">
        <f t="shared" si="50"/>
        <v>4.8038161784466551</v>
      </c>
      <c r="BE73" s="113">
        <f t="shared" si="51"/>
        <v>4.3981481481481506</v>
      </c>
      <c r="BF73" s="113">
        <f t="shared" si="52"/>
        <v>-2.8189158016147631</v>
      </c>
      <c r="BG73" s="113">
        <f t="shared" si="53"/>
        <v>1.769322235434007</v>
      </c>
      <c r="BH73" s="113" t="str">
        <f t="shared" si="54"/>
        <v/>
      </c>
      <c r="BI73" s="113" t="str">
        <f t="shared" si="55"/>
        <v/>
      </c>
      <c r="BJ73" s="113">
        <f t="shared" si="56"/>
        <v>7.6356986625551277</v>
      </c>
      <c r="BL73" s="137">
        <v>41791</v>
      </c>
      <c r="BM73" s="113">
        <f t="shared" si="57"/>
        <v>29.007730951371947</v>
      </c>
      <c r="BN73" s="113">
        <f t="shared" si="58"/>
        <v>18.190586419753085</v>
      </c>
      <c r="BO73" s="113">
        <f t="shared" si="59"/>
        <v>6.6053668605742164</v>
      </c>
      <c r="BP73" s="113">
        <f t="shared" si="60"/>
        <v>-25.077160493827162</v>
      </c>
      <c r="BQ73" s="113">
        <f t="shared" si="61"/>
        <v>-9.2002687122123454</v>
      </c>
      <c r="BR73" s="113">
        <f t="shared" si="62"/>
        <v>-10.653983353151011</v>
      </c>
      <c r="BS73" s="113" t="str">
        <f t="shared" si="63"/>
        <v/>
      </c>
      <c r="BT73" s="113" t="str">
        <f t="shared" si="64"/>
        <v/>
      </c>
      <c r="BU73" s="113">
        <f t="shared" si="65"/>
        <v>9.6806503120917409</v>
      </c>
      <c r="BW73" s="137">
        <v>41791</v>
      </c>
      <c r="BX73" s="113">
        <f t="shared" si="66"/>
        <v>10.652965660770031</v>
      </c>
      <c r="BY73" s="113">
        <f t="shared" si="67"/>
        <v>8.3513420956294802</v>
      </c>
      <c r="BZ73" s="113">
        <f t="shared" si="68"/>
        <v>6.6514377855415212</v>
      </c>
      <c r="CA73" s="113">
        <f t="shared" si="69"/>
        <v>5.208333333333333</v>
      </c>
      <c r="CB73" s="113">
        <f t="shared" si="70"/>
        <v>6.7466359092656667</v>
      </c>
      <c r="CC73" s="113">
        <f t="shared" si="71"/>
        <v>6.4542211652794297</v>
      </c>
      <c r="CD73" s="113" t="str">
        <f t="shared" si="72"/>
        <v/>
      </c>
      <c r="CE73" s="113" t="str">
        <f t="shared" si="73"/>
        <v/>
      </c>
      <c r="CF73" s="113">
        <f t="shared" si="74"/>
        <v>8.1160314102334254</v>
      </c>
      <c r="CH73" s="137">
        <v>41791</v>
      </c>
      <c r="CI73" s="113">
        <f t="shared" si="75"/>
        <v>12.406916623309051</v>
      </c>
      <c r="CJ73" s="113">
        <f t="shared" si="76"/>
        <v>15.693012600229098</v>
      </c>
      <c r="CK73" s="113">
        <f t="shared" si="77"/>
        <v>6.6648750335931188</v>
      </c>
      <c r="CL73" s="113">
        <f t="shared" si="78"/>
        <v>3.4722222222222223</v>
      </c>
      <c r="CM73" s="113">
        <f t="shared" si="79"/>
        <v>3.652441368704344</v>
      </c>
      <c r="CN73" s="113">
        <f t="shared" si="80"/>
        <v>3.8002378121284179</v>
      </c>
      <c r="CO73" s="113" t="str">
        <f t="shared" si="81"/>
        <v/>
      </c>
      <c r="CP73" s="113" t="str">
        <f t="shared" si="82"/>
        <v/>
      </c>
      <c r="CQ73" s="113">
        <f t="shared" si="83"/>
        <v>8.5595037469970254</v>
      </c>
    </row>
    <row r="74" spans="25:95" ht="15" customHeight="1">
      <c r="Y74" s="22"/>
      <c r="Z74" s="22"/>
      <c r="AE74" s="137">
        <v>41883</v>
      </c>
      <c r="AF74" s="113">
        <f t="shared" si="30"/>
        <v>147</v>
      </c>
      <c r="AG74" s="113">
        <f t="shared" si="31"/>
        <v>143</v>
      </c>
      <c r="AH74" s="113">
        <f t="shared" si="32"/>
        <v>135</v>
      </c>
      <c r="AI74" s="113">
        <f t="shared" si="33"/>
        <v>127</v>
      </c>
      <c r="AJ74" s="113">
        <f t="shared" si="34"/>
        <v>115</v>
      </c>
      <c r="AK74" s="113">
        <f t="shared" si="35"/>
        <v>123</v>
      </c>
      <c r="AL74" s="113" t="str">
        <f t="shared" si="36"/>
        <v/>
      </c>
      <c r="AM74" s="113" t="str">
        <f t="shared" si="37"/>
        <v/>
      </c>
      <c r="AN74" s="113">
        <f t="shared" si="38"/>
        <v>135</v>
      </c>
      <c r="AP74" s="137">
        <v>41883</v>
      </c>
      <c r="AQ74" s="113">
        <f t="shared" si="39"/>
        <v>56.38970750969726</v>
      </c>
      <c r="AR74" s="113">
        <f t="shared" si="40"/>
        <v>55.00535027206702</v>
      </c>
      <c r="AS74" s="113">
        <f t="shared" si="41"/>
        <v>46.470379212147606</v>
      </c>
      <c r="AT74" s="113">
        <f t="shared" si="42"/>
        <v>43.749999999999993</v>
      </c>
      <c r="AU74" s="113">
        <f t="shared" si="43"/>
        <v>34.12742382271469</v>
      </c>
      <c r="AV74" s="113">
        <f t="shared" si="44"/>
        <v>40.406122538485143</v>
      </c>
      <c r="AW74" s="113" t="str">
        <f t="shared" si="45"/>
        <v/>
      </c>
      <c r="AX74" s="113" t="str">
        <f t="shared" si="46"/>
        <v/>
      </c>
      <c r="AY74" s="113">
        <f t="shared" si="47"/>
        <v>47.855454238432955</v>
      </c>
      <c r="BA74" s="137">
        <v>41883</v>
      </c>
      <c r="BB74" s="113">
        <f t="shared" si="48"/>
        <v>9.0830993954501498</v>
      </c>
      <c r="BC74" s="113">
        <f t="shared" si="49"/>
        <v>14.425244177310292</v>
      </c>
      <c r="BD74" s="113">
        <f t="shared" si="50"/>
        <v>5.0047795644840818</v>
      </c>
      <c r="BE74" s="113">
        <f t="shared" si="51"/>
        <v>12.244897959183671</v>
      </c>
      <c r="BF74" s="113">
        <f t="shared" si="52"/>
        <v>-7.5493998153277939</v>
      </c>
      <c r="BG74" s="113">
        <f t="shared" si="53"/>
        <v>9.1180211394237105</v>
      </c>
      <c r="BH74" s="113" t="str">
        <f t="shared" si="54"/>
        <v/>
      </c>
      <c r="BI74" s="113" t="str">
        <f t="shared" si="55"/>
        <v/>
      </c>
      <c r="BJ74" s="113">
        <f t="shared" si="56"/>
        <v>6.5131152808188304</v>
      </c>
      <c r="BL74" s="137">
        <v>41883</v>
      </c>
      <c r="BM74" s="113">
        <f t="shared" si="57"/>
        <v>20.139516136150334</v>
      </c>
      <c r="BN74" s="113">
        <f t="shared" si="58"/>
        <v>19.385439670939295</v>
      </c>
      <c r="BO74" s="113">
        <f t="shared" si="59"/>
        <v>7.3854311324327755</v>
      </c>
      <c r="BP74" s="113">
        <f t="shared" si="60"/>
        <v>-1.6439909297052173</v>
      </c>
      <c r="BQ74" s="113">
        <f t="shared" si="61"/>
        <v>-16.949893243766308</v>
      </c>
      <c r="BR74" s="113">
        <f t="shared" si="62"/>
        <v>-4.9777777777777787</v>
      </c>
      <c r="BS74" s="113" t="str">
        <f t="shared" si="63"/>
        <v/>
      </c>
      <c r="BT74" s="113" t="str">
        <f t="shared" si="64"/>
        <v/>
      </c>
      <c r="BU74" s="113">
        <f t="shared" si="65"/>
        <v>9.0865722665734321</v>
      </c>
      <c r="BW74" s="137">
        <v>41883</v>
      </c>
      <c r="BX74" s="113">
        <f t="shared" si="66"/>
        <v>11.03725727731249</v>
      </c>
      <c r="BY74" s="113">
        <f t="shared" si="67"/>
        <v>7.6311575560260758</v>
      </c>
      <c r="BZ74" s="113">
        <f t="shared" si="68"/>
        <v>10.458988333858837</v>
      </c>
      <c r="CA74" s="113">
        <f t="shared" si="69"/>
        <v>6.8877551020408152</v>
      </c>
      <c r="CB74" s="113">
        <f t="shared" si="70"/>
        <v>6.8698060941828256</v>
      </c>
      <c r="CC74" s="113">
        <f t="shared" si="71"/>
        <v>2.6095346695320387</v>
      </c>
      <c r="CD74" s="113" t="str">
        <f t="shared" si="72"/>
        <v/>
      </c>
      <c r="CE74" s="113" t="str">
        <f t="shared" si="73"/>
        <v/>
      </c>
      <c r="CF74" s="113">
        <f t="shared" si="74"/>
        <v>8.3953862214872359</v>
      </c>
      <c r="CH74" s="137">
        <v>41883</v>
      </c>
      <c r="CI74" s="113">
        <f t="shared" si="75"/>
        <v>8.6873463872613534</v>
      </c>
      <c r="CJ74" s="113">
        <f t="shared" si="76"/>
        <v>9.9719964483300316</v>
      </c>
      <c r="CK74" s="113">
        <f t="shared" si="77"/>
        <v>4.6244163175832913</v>
      </c>
      <c r="CL74" s="113">
        <f t="shared" si="78"/>
        <v>5.895691609977324</v>
      </c>
      <c r="CM74" s="113">
        <f t="shared" si="79"/>
        <v>2.1274238227146816</v>
      </c>
      <c r="CN74" s="113">
        <f t="shared" si="80"/>
        <v>4.2498136046664605</v>
      </c>
      <c r="CO74" s="113" t="str">
        <f t="shared" si="81"/>
        <v/>
      </c>
      <c r="CP74" s="113" t="str">
        <f t="shared" si="82"/>
        <v/>
      </c>
      <c r="CQ74" s="113">
        <f t="shared" si="83"/>
        <v>6.1414651872519039</v>
      </c>
    </row>
    <row r="75" spans="25:95" ht="15" customHeight="1">
      <c r="Y75" s="22"/>
      <c r="Z75" s="22"/>
      <c r="AE75" s="137">
        <v>41974</v>
      </c>
      <c r="AF75" s="113">
        <f t="shared" si="30"/>
        <v>146</v>
      </c>
      <c r="AG75" s="113">
        <f t="shared" si="31"/>
        <v>139</v>
      </c>
      <c r="AH75" s="113">
        <f t="shared" si="32"/>
        <v>132</v>
      </c>
      <c r="AI75" s="113">
        <f t="shared" si="33"/>
        <v>111</v>
      </c>
      <c r="AJ75" s="113">
        <f t="shared" si="34"/>
        <v>113</v>
      </c>
      <c r="AK75" s="113">
        <f t="shared" si="35"/>
        <v>114</v>
      </c>
      <c r="AL75" s="113" t="str">
        <f t="shared" si="36"/>
        <v/>
      </c>
      <c r="AM75" s="113" t="str">
        <f t="shared" si="37"/>
        <v/>
      </c>
      <c r="AN75" s="113">
        <f t="shared" si="38"/>
        <v>132</v>
      </c>
      <c r="AP75" s="137">
        <v>41974</v>
      </c>
      <c r="AQ75" s="113">
        <f t="shared" si="39"/>
        <v>54.055974904421134</v>
      </c>
      <c r="AR75" s="113">
        <f t="shared" si="40"/>
        <v>49.375650364203956</v>
      </c>
      <c r="AS75" s="113">
        <f t="shared" si="41"/>
        <v>44.21093425605536</v>
      </c>
      <c r="AT75" s="113">
        <f t="shared" si="42"/>
        <v>31.064902331442973</v>
      </c>
      <c r="AU75" s="113">
        <f t="shared" si="43"/>
        <v>42.86980609418282</v>
      </c>
      <c r="AV75" s="113">
        <f t="shared" si="44"/>
        <v>36.939791760977819</v>
      </c>
      <c r="AW75" s="113" t="str">
        <f t="shared" si="45"/>
        <v/>
      </c>
      <c r="AX75" s="113" t="str">
        <f t="shared" si="46"/>
        <v/>
      </c>
      <c r="AY75" s="113">
        <f t="shared" si="47"/>
        <v>46.725178406734649</v>
      </c>
      <c r="BA75" s="137">
        <v>41974</v>
      </c>
      <c r="BB75" s="113">
        <f t="shared" si="48"/>
        <v>3.0691435480181686</v>
      </c>
      <c r="BC75" s="113">
        <f t="shared" si="49"/>
        <v>6.5209850849809223</v>
      </c>
      <c r="BD75" s="113">
        <f t="shared" si="50"/>
        <v>0.69757785467127953</v>
      </c>
      <c r="BE75" s="113">
        <f t="shared" si="51"/>
        <v>-5.3770216341104815</v>
      </c>
      <c r="BF75" s="113">
        <f t="shared" si="52"/>
        <v>-15.345029239766081</v>
      </c>
      <c r="BG75" s="113">
        <f t="shared" si="53"/>
        <v>-2.7161611588954271</v>
      </c>
      <c r="BH75" s="113" t="str">
        <f t="shared" si="54"/>
        <v/>
      </c>
      <c r="BI75" s="113" t="str">
        <f t="shared" si="55"/>
        <v/>
      </c>
      <c r="BJ75" s="113">
        <f t="shared" si="56"/>
        <v>-0.22393888056723918</v>
      </c>
      <c r="BL75" s="137">
        <v>41974</v>
      </c>
      <c r="BM75" s="113">
        <f t="shared" si="57"/>
        <v>27.208510591640717</v>
      </c>
      <c r="BN75" s="113">
        <f t="shared" si="58"/>
        <v>15.806336774652904</v>
      </c>
      <c r="BO75" s="113">
        <f t="shared" si="59"/>
        <v>1.7676496973047993</v>
      </c>
      <c r="BP75" s="113">
        <f t="shared" si="60"/>
        <v>-23.671497584541061</v>
      </c>
      <c r="BQ75" s="113">
        <f t="shared" si="61"/>
        <v>-23.563033128347548</v>
      </c>
      <c r="BR75" s="113">
        <f t="shared" si="62"/>
        <v>-13.405797101449274</v>
      </c>
      <c r="BS75" s="113" t="str">
        <f t="shared" si="63"/>
        <v/>
      </c>
      <c r="BT75" s="113" t="str">
        <f t="shared" si="64"/>
        <v/>
      </c>
      <c r="BU75" s="113">
        <f t="shared" si="65"/>
        <v>7.0666861973872468</v>
      </c>
      <c r="BW75" s="137">
        <v>41974</v>
      </c>
      <c r="BX75" s="113">
        <f t="shared" si="66"/>
        <v>10.28643705954754</v>
      </c>
      <c r="BY75" s="113">
        <f t="shared" si="67"/>
        <v>5.3011908891201296</v>
      </c>
      <c r="BZ75" s="113">
        <f t="shared" si="68"/>
        <v>7.2636678200692026</v>
      </c>
      <c r="CA75" s="113">
        <f t="shared" si="69"/>
        <v>4.536862003780719</v>
      </c>
      <c r="CB75" s="113">
        <f t="shared" si="70"/>
        <v>5.0415512465373959</v>
      </c>
      <c r="CC75" s="113">
        <f t="shared" si="71"/>
        <v>2.7287359790754997</v>
      </c>
      <c r="CD75" s="113" t="str">
        <f t="shared" si="72"/>
        <v/>
      </c>
      <c r="CE75" s="113" t="str">
        <f t="shared" si="73"/>
        <v/>
      </c>
      <c r="CF75" s="113">
        <f t="shared" si="74"/>
        <v>6.8951929932431097</v>
      </c>
      <c r="CH75" s="137">
        <v>41974</v>
      </c>
      <c r="CI75" s="113">
        <f t="shared" si="75"/>
        <v>7.5904867714494211</v>
      </c>
      <c r="CJ75" s="113">
        <f t="shared" si="76"/>
        <v>10.622615331252167</v>
      </c>
      <c r="CK75" s="113">
        <f t="shared" si="77"/>
        <v>4.7833910034602081</v>
      </c>
      <c r="CL75" s="113">
        <f t="shared" si="78"/>
        <v>1.7853392144507454</v>
      </c>
      <c r="CM75" s="113">
        <f t="shared" si="79"/>
        <v>0.40258541089566041</v>
      </c>
      <c r="CN75" s="113">
        <f t="shared" si="80"/>
        <v>3.3952014486192854</v>
      </c>
      <c r="CO75" s="113" t="str">
        <f t="shared" si="81"/>
        <v/>
      </c>
      <c r="CP75" s="113" t="str">
        <f t="shared" si="82"/>
        <v/>
      </c>
      <c r="CQ75" s="113">
        <f t="shared" si="83"/>
        <v>5.6835577998574065</v>
      </c>
    </row>
    <row r="76" spans="25:95" ht="15" customHeight="1">
      <c r="Y76" s="22"/>
      <c r="Z76" s="22"/>
      <c r="AE76" s="137">
        <v>42064</v>
      </c>
      <c r="AF76" s="113">
        <f t="shared" ref="AF76:AF79" si="84">IF($AU$7=$AS$7,BL19,"")</f>
        <v>149</v>
      </c>
      <c r="AG76" s="113">
        <f t="shared" ref="AG76:AG79" si="85">IF($AU$8=$AS$7,BV19,"")</f>
        <v>125</v>
      </c>
      <c r="AH76" s="113">
        <f t="shared" ref="AH76:AH79" si="86">IF($AU$9=$AS$7,CF19,"")</f>
        <v>131</v>
      </c>
      <c r="AI76" s="113">
        <f t="shared" ref="AI76:AI79" si="87">IF($AU$10=$AS$7,CP19,"")</f>
        <v>119</v>
      </c>
      <c r="AJ76" s="113">
        <f t="shared" ref="AJ76:AJ79" si="88">IF($AU$11=$AS$7,CZ19,"")</f>
        <v>105</v>
      </c>
      <c r="AK76" s="113">
        <f t="shared" ref="AK76:AK79" si="89">IF($AU$12=$AS$7,DJ19,"")</f>
        <v>110</v>
      </c>
      <c r="AL76" s="113" t="str">
        <f t="shared" ref="AL76:AL79" si="90">IF($AU$13=$AS$7,DT19,"")</f>
        <v/>
      </c>
      <c r="AM76" s="113" t="str">
        <f t="shared" ref="AM76:AM79" si="91">IF($AU$14=$AS$7,ED19,"")</f>
        <v/>
      </c>
      <c r="AN76" s="113">
        <f t="shared" ref="AN76:AN79" si="92">IF($AU$15=$AS$7,EN19,"")</f>
        <v>131</v>
      </c>
      <c r="AP76" s="137">
        <v>42064</v>
      </c>
      <c r="AQ76" s="113">
        <f t="shared" ref="AQ76:AQ79" si="93">IF($AU$7=$AS$7,BM19,"")</f>
        <v>61.947849598471649</v>
      </c>
      <c r="AR76" s="113">
        <f t="shared" ref="AR76:AR79" si="94">IF($AU$8=$AS$7,BW19,"")</f>
        <v>39.035379812695112</v>
      </c>
      <c r="AS76" s="113">
        <f t="shared" ref="AS76:AS79" si="95">IF($AU$9=$AS$7,CG19,"")</f>
        <v>46.296585397365433</v>
      </c>
      <c r="AT76" s="113">
        <f t="shared" ref="AT76:AT79" si="96">IF($AU$10=$AS$7,CQ19,"")</f>
        <v>38.272189349112423</v>
      </c>
      <c r="AU76" s="113">
        <f t="shared" ref="AU76:AU79" si="97">IF($AU$11=$AS$7,DA19,"")</f>
        <v>28.033303247435015</v>
      </c>
      <c r="AV76" s="113">
        <f t="shared" ref="AV76:AV79" si="98">IF($AU$12=$AS$7,DK19,"")</f>
        <v>27.941250440118708</v>
      </c>
      <c r="AW76" s="113" t="str">
        <f t="shared" ref="AW76:AW79" si="99">IF($AU$13=$AS$7,DU19,"")</f>
        <v/>
      </c>
      <c r="AX76" s="113" t="str">
        <f t="shared" ref="AX76:AX79" si="100">IF($AU$14=$AS$7,EE19,"")</f>
        <v/>
      </c>
      <c r="AY76" s="113">
        <f t="shared" ref="AY76:AY79" si="101">IF($AU$15=$AS$7,EO19,"")</f>
        <v>45.595395409111177</v>
      </c>
      <c r="BA76" s="137">
        <v>42064</v>
      </c>
      <c r="BB76" s="113">
        <f t="shared" ref="BB76:BB79" si="102">IF($AU$7=$AS$7,BO19,"")</f>
        <v>0</v>
      </c>
      <c r="BC76" s="113">
        <f t="shared" ref="BC76:BC79" si="103">IF($AU$8=$AS$7,BY19,"")</f>
        <v>-4.4370447450572312</v>
      </c>
      <c r="BD76" s="113">
        <f t="shared" ref="BD76:BD79" si="104">IF($AU$9=$AS$7,CI19,"")</f>
        <v>-3.5507991451381087</v>
      </c>
      <c r="BE76" s="113">
        <f t="shared" ref="BE76:BE79" si="105">IF($AU$10=$AS$7,CS19,"")</f>
        <v>-1.7041420118343198</v>
      </c>
      <c r="BF76" s="113">
        <f t="shared" ref="BF76:BF79" si="106">IF($AU$11=$AS$7,DC19,"")</f>
        <v>-12.171894858995378</v>
      </c>
      <c r="BG76" s="113">
        <f t="shared" ref="BG76:BG79" si="107">IF($AU$12=$AS$7,DM19,"")</f>
        <v>-6.4383079321965688</v>
      </c>
      <c r="BH76" s="113" t="str">
        <f t="shared" ref="BH76:BH79" si="108">IF($AU$13=$AS$7,DW19,"")</f>
        <v/>
      </c>
      <c r="BI76" s="113" t="str">
        <f t="shared" ref="BI76:BI79" si="109">IF($AU$14=$AS$7,EG19,"")</f>
        <v/>
      </c>
      <c r="BJ76" s="113">
        <f t="shared" ref="BJ76:BJ79" si="110">IF($AU$15=$AS$7,EQ19,"")</f>
        <v>-3.6770306926278238</v>
      </c>
      <c r="BL76" s="137">
        <v>42064</v>
      </c>
      <c r="BM76" s="113">
        <f t="shared" si="57"/>
        <v>24.744191245153278</v>
      </c>
      <c r="BN76" s="113">
        <f t="shared" ref="BN76:BN79" si="111">IF($AU$8=$AS$7,BZ19,"")</f>
        <v>-6.6175768443166509</v>
      </c>
      <c r="BO76" s="113">
        <f t="shared" ref="BO76:BO79" si="112">IF($AU$9=$AS$7,CJ19,"")</f>
        <v>-0.84639291145936613</v>
      </c>
      <c r="BP76" s="113">
        <f t="shared" ref="BP76:BP79" si="113">IF($AU$10=$AS$7,CT19,"")</f>
        <v>-1.7041420118343198</v>
      </c>
      <c r="BQ76" s="113">
        <f t="shared" ref="BQ76:BQ79" si="114">IF($AU$11=$AS$7,DD19,"")</f>
        <v>-26.545778834720569</v>
      </c>
      <c r="BR76" s="113">
        <f t="shared" ref="BR76:BR79" si="115">IF($AU$12=$AS$7,DN19,"")</f>
        <v>-20.382653061224492</v>
      </c>
      <c r="BS76" s="113" t="str">
        <f t="shared" ref="BS76:BS79" si="116">IF($AU$13=$AS$7,DX19,"")</f>
        <v/>
      </c>
      <c r="BT76" s="113" t="str">
        <f t="shared" ref="BT76:BT79" si="117">IF($AU$14=$AS$7,EH19,"")</f>
        <v/>
      </c>
      <c r="BU76" s="113">
        <f t="shared" ref="BU76:BU79" si="118">IF($AU$15=$AS$7,ER19,"")</f>
        <v>3.1328052902477599</v>
      </c>
      <c r="BW76" s="137">
        <v>42064</v>
      </c>
      <c r="BX76" s="113">
        <f t="shared" ref="BX76:BX79" si="119">IF($AU$7=$AS$7,BQ19,"")</f>
        <v>-7.1614804220680073</v>
      </c>
      <c r="BY76" s="113">
        <f t="shared" ref="BY76:BY79" si="120">IF($AU$8=$AS$7,CA19,"")</f>
        <v>-11.552549427679502</v>
      </c>
      <c r="BZ76" s="113">
        <f t="shared" ref="BZ76:BZ79" si="121">IF($AU$9=$AS$7,CK19,"")</f>
        <v>-7.8474491416389887</v>
      </c>
      <c r="CA76" s="113">
        <f t="shared" ref="CA76:CA79" si="122">IF($AU$10=$AS$7,CU19,"")</f>
        <v>-1.7159763313609466</v>
      </c>
      <c r="CB76" s="113">
        <f t="shared" ref="CB76:CB79" si="123">IF($AU$11=$AS$7,DE19,"")</f>
        <v>-10.444104698926116</v>
      </c>
      <c r="CC76" s="113">
        <f t="shared" ref="CC76:CC79" si="124">IF($AU$12=$AS$7,DO19,"")</f>
        <v>-13.568230974297069</v>
      </c>
      <c r="CD76" s="113" t="str">
        <f t="shared" ref="CD76:CD79" si="125">IF($AU$13=$AS$7,DY19,"")</f>
        <v/>
      </c>
      <c r="CE76" s="113" t="str">
        <f t="shared" ref="CE76:CE79" si="126">IF($AU$14=$AS$7,EI19,"")</f>
        <v/>
      </c>
      <c r="CF76" s="113">
        <f t="shared" ref="CF76:CF79" si="127">IF($AU$15=$AS$7,ES19,"")</f>
        <v>-8.6858325282401907</v>
      </c>
      <c r="CH76" s="137">
        <v>42064</v>
      </c>
      <c r="CI76" s="113">
        <f t="shared" ref="CI76:CI79" si="128">IF($AU$7=$AS$7,BR19,"")</f>
        <v>10.592675141781131</v>
      </c>
      <c r="CJ76" s="113">
        <f t="shared" ref="CJ76:CJ79" si="129">IF($AU$8=$AS$7,CB19,"")</f>
        <v>7.8584807492195612</v>
      </c>
      <c r="CK76" s="113">
        <f t="shared" ref="CK76:CK79" si="130">IF($AU$9=$AS$7,CL19,"")</f>
        <v>6.322640381996222</v>
      </c>
      <c r="CL76" s="113">
        <f t="shared" si="78"/>
        <v>6.5088757396449708</v>
      </c>
      <c r="CM76" s="113">
        <f t="shared" ref="CM76:CM79" si="131">IF($AU$11=$AS$7,DF19,"")</f>
        <v>3.1148114719372235</v>
      </c>
      <c r="CN76" s="113">
        <f t="shared" ref="CN76:CN79" si="132">IF($AU$12=$AS$7,DP19,"")</f>
        <v>8.2842915346310537</v>
      </c>
      <c r="CO76" s="113" t="str">
        <f t="shared" ref="CO76:CO79" si="133">IF($AU$13=$AS$7,DZ19,"")</f>
        <v/>
      </c>
      <c r="CP76" s="113" t="str">
        <f t="shared" ref="CP76:CP79" si="134">IF($AU$14=$AS$7,EJ19,"")</f>
        <v/>
      </c>
      <c r="CQ76" s="113">
        <f t="shared" ref="CQ76:CQ79" si="135">IF($AU$15=$AS$7,ET19,"")</f>
        <v>7.6359697811385256</v>
      </c>
    </row>
    <row r="77" spans="25:95" ht="15" customHeight="1">
      <c r="Y77" s="22"/>
      <c r="Z77" s="22"/>
      <c r="AE77" s="137">
        <v>42156</v>
      </c>
      <c r="AF77" s="113">
        <f t="shared" si="84"/>
        <v>146</v>
      </c>
      <c r="AG77" s="113">
        <f t="shared" si="85"/>
        <v>130</v>
      </c>
      <c r="AH77" s="113">
        <f t="shared" si="86"/>
        <v>134</v>
      </c>
      <c r="AI77" s="113">
        <f t="shared" si="87"/>
        <v>131</v>
      </c>
      <c r="AJ77" s="113">
        <f t="shared" si="88"/>
        <v>102</v>
      </c>
      <c r="AK77" s="113">
        <f t="shared" si="89"/>
        <v>120</v>
      </c>
      <c r="AL77" s="113" t="str">
        <f t="shared" si="90"/>
        <v/>
      </c>
      <c r="AM77" s="113" t="str">
        <f t="shared" si="91"/>
        <v/>
      </c>
      <c r="AN77" s="113">
        <f t="shared" si="92"/>
        <v>131</v>
      </c>
      <c r="AP77" s="137">
        <v>42156</v>
      </c>
      <c r="AQ77" s="113">
        <f t="shared" si="93"/>
        <v>54.251995379122022</v>
      </c>
      <c r="AR77" s="113">
        <f t="shared" si="94"/>
        <v>45.643214269627499</v>
      </c>
      <c r="AS77" s="113">
        <f t="shared" si="95"/>
        <v>48.599206349206341</v>
      </c>
      <c r="AT77" s="113">
        <f t="shared" si="96"/>
        <v>41.555555555555557</v>
      </c>
      <c r="AU77" s="113">
        <f t="shared" si="97"/>
        <v>31.412916190779107</v>
      </c>
      <c r="AV77" s="113">
        <f t="shared" si="98"/>
        <v>38.58495937063298</v>
      </c>
      <c r="AW77" s="113" t="str">
        <f t="shared" si="99"/>
        <v/>
      </c>
      <c r="AX77" s="113" t="str">
        <f t="shared" si="100"/>
        <v/>
      </c>
      <c r="AY77" s="113">
        <f t="shared" si="101"/>
        <v>45.282807112053838</v>
      </c>
      <c r="BA77" s="137">
        <v>42156</v>
      </c>
      <c r="BB77" s="113">
        <f t="shared" si="102"/>
        <v>1.2848534971644616</v>
      </c>
      <c r="BC77" s="113">
        <f t="shared" si="103"/>
        <v>1.7837034367821283</v>
      </c>
      <c r="BD77" s="113">
        <f t="shared" si="104"/>
        <v>-1.2783446712018123</v>
      </c>
      <c r="BE77" s="113">
        <f t="shared" si="105"/>
        <v>8.2499999999999982</v>
      </c>
      <c r="BF77" s="113">
        <f t="shared" si="106"/>
        <v>-17.157975393601181</v>
      </c>
      <c r="BG77" s="113">
        <f t="shared" si="107"/>
        <v>2.7327778065317534</v>
      </c>
      <c r="BH77" s="113" t="str">
        <f t="shared" si="108"/>
        <v/>
      </c>
      <c r="BI77" s="113" t="str">
        <f t="shared" si="109"/>
        <v/>
      </c>
      <c r="BJ77" s="113">
        <f t="shared" si="110"/>
        <v>-1.4358347977869361</v>
      </c>
      <c r="BL77" s="137">
        <v>42156</v>
      </c>
      <c r="BM77" s="113">
        <f t="shared" si="57"/>
        <v>23.418181818181818</v>
      </c>
      <c r="BN77" s="113">
        <f t="shared" si="111"/>
        <v>-3.8329422167805993</v>
      </c>
      <c r="BO77" s="113">
        <f t="shared" si="112"/>
        <v>4.513223953211531</v>
      </c>
      <c r="BP77" s="113">
        <f t="shared" si="113"/>
        <v>11.333333333333336</v>
      </c>
      <c r="BQ77" s="113">
        <f t="shared" si="114"/>
        <v>-36.464526357510898</v>
      </c>
      <c r="BR77" s="113">
        <f t="shared" si="115"/>
        <v>-11.46817895400126</v>
      </c>
      <c r="BS77" s="113" t="str">
        <f t="shared" si="116"/>
        <v/>
      </c>
      <c r="BT77" s="113" t="str">
        <f t="shared" si="117"/>
        <v/>
      </c>
      <c r="BU77" s="113">
        <f t="shared" si="118"/>
        <v>3.1138168062971672</v>
      </c>
      <c r="BW77" s="137">
        <v>42156</v>
      </c>
      <c r="BX77" s="113">
        <f t="shared" si="119"/>
        <v>2.4745326612056289</v>
      </c>
      <c r="BY77" s="113">
        <f t="shared" si="120"/>
        <v>-1.5765055628124862</v>
      </c>
      <c r="BZ77" s="113">
        <f t="shared" si="121"/>
        <v>-0.28061224489795927</v>
      </c>
      <c r="CA77" s="113">
        <f t="shared" si="122"/>
        <v>-0.88888888888888928</v>
      </c>
      <c r="CB77" s="113">
        <f t="shared" si="123"/>
        <v>-2.0240281050759727</v>
      </c>
      <c r="CC77" s="113">
        <f t="shared" si="124"/>
        <v>-1.0972516950468407</v>
      </c>
      <c r="CD77" s="113" t="str">
        <f t="shared" si="125"/>
        <v/>
      </c>
      <c r="CE77" s="113" t="str">
        <f t="shared" si="126"/>
        <v/>
      </c>
      <c r="CF77" s="113">
        <f t="shared" si="127"/>
        <v>-0.11762391584449942</v>
      </c>
      <c r="CH77" s="137">
        <v>42156</v>
      </c>
      <c r="CI77" s="113">
        <f t="shared" si="128"/>
        <v>4.5083097038437305</v>
      </c>
      <c r="CJ77" s="113">
        <f t="shared" si="129"/>
        <v>4.1248141975586687</v>
      </c>
      <c r="CK77" s="113">
        <f t="shared" si="130"/>
        <v>2.5810657596371871</v>
      </c>
      <c r="CL77" s="113">
        <f t="shared" si="78"/>
        <v>8</v>
      </c>
      <c r="CM77" s="113">
        <f t="shared" si="131"/>
        <v>-5.1815119489944914</v>
      </c>
      <c r="CN77" s="113">
        <f t="shared" si="132"/>
        <v>5.6932870969411526</v>
      </c>
      <c r="CO77" s="113" t="str">
        <f t="shared" si="133"/>
        <v/>
      </c>
      <c r="CP77" s="113" t="str">
        <f t="shared" si="134"/>
        <v/>
      </c>
      <c r="CQ77" s="113">
        <f t="shared" si="135"/>
        <v>2.8564249375171666</v>
      </c>
    </row>
    <row r="78" spans="25:95" ht="15" customHeight="1">
      <c r="Y78" s="22"/>
      <c r="Z78" s="22"/>
      <c r="AE78" s="139">
        <v>42248</v>
      </c>
      <c r="AF78" s="113">
        <f t="shared" si="84"/>
        <v>144</v>
      </c>
      <c r="AG78" s="113">
        <f t="shared" si="85"/>
        <v>132</v>
      </c>
      <c r="AH78" s="113">
        <f t="shared" si="86"/>
        <v>134</v>
      </c>
      <c r="AI78" s="113">
        <f t="shared" si="87"/>
        <v>135</v>
      </c>
      <c r="AJ78" s="113">
        <f t="shared" si="88"/>
        <v>102</v>
      </c>
      <c r="AK78" s="113">
        <f t="shared" si="89"/>
        <v>118</v>
      </c>
      <c r="AL78" s="113" t="str">
        <f t="shared" si="90"/>
        <v/>
      </c>
      <c r="AM78" s="113" t="str">
        <f t="shared" si="91"/>
        <v/>
      </c>
      <c r="AN78" s="113">
        <f t="shared" si="92"/>
        <v>130</v>
      </c>
      <c r="AP78" s="139">
        <v>42248</v>
      </c>
      <c r="AQ78" s="113">
        <f t="shared" si="93"/>
        <v>55.1</v>
      </c>
      <c r="AR78" s="113">
        <f t="shared" si="94"/>
        <v>44.3</v>
      </c>
      <c r="AS78" s="113">
        <f t="shared" si="95"/>
        <v>49.3</v>
      </c>
      <c r="AT78" s="113">
        <f t="shared" si="96"/>
        <v>59</v>
      </c>
      <c r="AU78" s="113">
        <f t="shared" si="97"/>
        <v>27.7</v>
      </c>
      <c r="AV78" s="113">
        <f t="shared" si="98"/>
        <v>32.9</v>
      </c>
      <c r="AW78" s="113" t="str">
        <f t="shared" si="99"/>
        <v/>
      </c>
      <c r="AX78" s="113" t="str">
        <f t="shared" si="100"/>
        <v/>
      </c>
      <c r="AY78" s="113">
        <f t="shared" si="101"/>
        <v>45.6</v>
      </c>
      <c r="BA78" s="139">
        <v>42248</v>
      </c>
      <c r="BB78" s="113">
        <f t="shared" si="102"/>
        <v>-2.2999999999999998</v>
      </c>
      <c r="BC78" s="113">
        <f t="shared" si="103"/>
        <v>0.9</v>
      </c>
      <c r="BD78" s="113">
        <f t="shared" si="104"/>
        <v>-2.7</v>
      </c>
      <c r="BE78" s="113">
        <f t="shared" si="105"/>
        <v>1.3</v>
      </c>
      <c r="BF78" s="113">
        <f t="shared" si="106"/>
        <v>-15</v>
      </c>
      <c r="BG78" s="113">
        <f t="shared" si="107"/>
        <v>-2.6</v>
      </c>
      <c r="BH78" s="113" t="str">
        <f t="shared" si="108"/>
        <v/>
      </c>
      <c r="BI78" s="113" t="str">
        <f t="shared" si="109"/>
        <v/>
      </c>
      <c r="BJ78" s="113">
        <f t="shared" si="110"/>
        <v>-3.6</v>
      </c>
      <c r="BL78" s="139">
        <v>42248</v>
      </c>
      <c r="BM78" s="113">
        <f t="shared" si="57"/>
        <v>22.9</v>
      </c>
      <c r="BN78" s="113">
        <f t="shared" si="111"/>
        <v>2.4</v>
      </c>
      <c r="BO78" s="113">
        <f t="shared" si="112"/>
        <v>1.9</v>
      </c>
      <c r="BP78" s="113">
        <f t="shared" si="113"/>
        <v>10.9</v>
      </c>
      <c r="BQ78" s="113">
        <f t="shared" si="114"/>
        <v>-27.8</v>
      </c>
      <c r="BR78" s="113">
        <f t="shared" si="115"/>
        <v>-13.2</v>
      </c>
      <c r="BS78" s="113" t="str">
        <f t="shared" si="116"/>
        <v/>
      </c>
      <c r="BT78" s="113" t="str">
        <f t="shared" si="117"/>
        <v/>
      </c>
      <c r="BU78" s="113">
        <f t="shared" si="118"/>
        <v>3.9</v>
      </c>
      <c r="BW78" s="139">
        <v>42248</v>
      </c>
      <c r="BX78" s="113">
        <f t="shared" si="119"/>
        <v>5.3</v>
      </c>
      <c r="BY78" s="113">
        <f t="shared" si="120"/>
        <v>3.1</v>
      </c>
      <c r="BZ78" s="113">
        <f t="shared" si="121"/>
        <v>3.7</v>
      </c>
      <c r="CA78" s="113">
        <f t="shared" si="122"/>
        <v>4.7</v>
      </c>
      <c r="CB78" s="113">
        <f t="shared" si="123"/>
        <v>-1.1000000000000001</v>
      </c>
      <c r="CC78" s="113">
        <f t="shared" si="124"/>
        <v>2.1</v>
      </c>
      <c r="CD78" s="113" t="str">
        <f t="shared" si="125"/>
        <v/>
      </c>
      <c r="CE78" s="113" t="str">
        <f t="shared" si="126"/>
        <v/>
      </c>
      <c r="CF78" s="113">
        <f t="shared" si="127"/>
        <v>3.3</v>
      </c>
      <c r="CH78" s="139">
        <v>42248</v>
      </c>
      <c r="CI78" s="113">
        <f t="shared" si="128"/>
        <v>-4.0999999999999996</v>
      </c>
      <c r="CJ78" s="113">
        <f t="shared" si="129"/>
        <v>-3.1</v>
      </c>
      <c r="CK78" s="113">
        <f t="shared" si="130"/>
        <v>-3.6</v>
      </c>
      <c r="CL78" s="113">
        <f t="shared" si="78"/>
        <v>-1.7</v>
      </c>
      <c r="CM78" s="113">
        <f t="shared" si="131"/>
        <v>-5.0999999999999996</v>
      </c>
      <c r="CN78" s="113">
        <f t="shared" si="132"/>
        <v>0</v>
      </c>
      <c r="CO78" s="113" t="str">
        <f t="shared" si="133"/>
        <v/>
      </c>
      <c r="CP78" s="113" t="str">
        <f t="shared" si="134"/>
        <v/>
      </c>
      <c r="CQ78" s="113">
        <f t="shared" si="135"/>
        <v>-3.6</v>
      </c>
    </row>
    <row r="79" spans="25:95" ht="15" customHeight="1">
      <c r="Y79" s="22"/>
      <c r="Z79" s="22"/>
      <c r="AE79" s="139">
        <v>42339</v>
      </c>
      <c r="AF79" s="113">
        <f t="shared" si="84"/>
        <v>142</v>
      </c>
      <c r="AG79" s="113">
        <f t="shared" si="85"/>
        <v>138</v>
      </c>
      <c r="AH79" s="113">
        <f t="shared" si="86"/>
        <v>140</v>
      </c>
      <c r="AI79" s="113">
        <f t="shared" si="87"/>
        <v>131</v>
      </c>
      <c r="AJ79" s="113">
        <f t="shared" si="88"/>
        <v>96</v>
      </c>
      <c r="AK79" s="113">
        <f t="shared" si="89"/>
        <v>119</v>
      </c>
      <c r="AL79" s="113" t="str">
        <f t="shared" si="90"/>
        <v/>
      </c>
      <c r="AM79" s="113" t="str">
        <f t="shared" si="91"/>
        <v/>
      </c>
      <c r="AN79" s="113">
        <f t="shared" si="92"/>
        <v>131</v>
      </c>
      <c r="AP79" s="139">
        <v>42339</v>
      </c>
      <c r="AQ79" s="113">
        <f t="shared" si="93"/>
        <v>49.9</v>
      </c>
      <c r="AR79" s="113">
        <f t="shared" si="94"/>
        <v>44.2</v>
      </c>
      <c r="AS79" s="113">
        <f t="shared" si="95"/>
        <v>49.4</v>
      </c>
      <c r="AT79" s="113">
        <f t="shared" si="96"/>
        <v>48.6</v>
      </c>
      <c r="AU79" s="113">
        <f t="shared" si="97"/>
        <v>21.4</v>
      </c>
      <c r="AV79" s="113">
        <f t="shared" si="98"/>
        <v>38.9</v>
      </c>
      <c r="AW79" s="113" t="str">
        <f t="shared" si="99"/>
        <v/>
      </c>
      <c r="AX79" s="113" t="str">
        <f t="shared" si="100"/>
        <v/>
      </c>
      <c r="AY79" s="113">
        <f t="shared" si="101"/>
        <v>42.6</v>
      </c>
      <c r="BA79" s="139">
        <v>42339</v>
      </c>
      <c r="BB79" s="113">
        <f t="shared" si="102"/>
        <v>5</v>
      </c>
      <c r="BC79" s="113">
        <f t="shared" si="103"/>
        <v>8.6</v>
      </c>
      <c r="BD79" s="113">
        <f t="shared" si="104"/>
        <v>5.0999999999999996</v>
      </c>
      <c r="BE79" s="113">
        <f t="shared" si="105"/>
        <v>7.9</v>
      </c>
      <c r="BF79" s="113">
        <f t="shared" si="106"/>
        <v>-12.8</v>
      </c>
      <c r="BG79" s="113">
        <f t="shared" si="107"/>
        <v>1.6</v>
      </c>
      <c r="BH79" s="113" t="str">
        <f t="shared" si="108"/>
        <v/>
      </c>
      <c r="BI79" s="113" t="str">
        <f t="shared" si="109"/>
        <v/>
      </c>
      <c r="BJ79" s="113">
        <f t="shared" si="110"/>
        <v>2.9</v>
      </c>
      <c r="BL79" s="139">
        <v>42339</v>
      </c>
      <c r="BM79" s="113">
        <f t="shared" si="57"/>
        <v>18.100000000000001</v>
      </c>
      <c r="BN79" s="113">
        <f t="shared" si="111"/>
        <v>8.1</v>
      </c>
      <c r="BO79" s="113">
        <f t="shared" si="112"/>
        <v>10.5</v>
      </c>
      <c r="BP79" s="113">
        <f t="shared" si="113"/>
        <v>13</v>
      </c>
      <c r="BQ79" s="113">
        <f t="shared" si="114"/>
        <v>-34.799999999999997</v>
      </c>
      <c r="BR79" s="113">
        <f t="shared" si="115"/>
        <v>-19.399999999999999</v>
      </c>
      <c r="BS79" s="113" t="str">
        <f t="shared" si="116"/>
        <v/>
      </c>
      <c r="BT79" s="113" t="str">
        <f t="shared" si="117"/>
        <v/>
      </c>
      <c r="BU79" s="113">
        <f t="shared" si="118"/>
        <v>4.0999999999999996</v>
      </c>
      <c r="BW79" s="139">
        <v>42339</v>
      </c>
      <c r="BX79" s="113">
        <f t="shared" si="119"/>
        <v>10.3</v>
      </c>
      <c r="BY79" s="113">
        <f t="shared" si="120"/>
        <v>7.6</v>
      </c>
      <c r="BZ79" s="113">
        <f t="shared" si="121"/>
        <v>9.6</v>
      </c>
      <c r="CA79" s="113">
        <f t="shared" si="122"/>
        <v>23.8</v>
      </c>
      <c r="CB79" s="113">
        <f t="shared" si="123"/>
        <v>0.4</v>
      </c>
      <c r="CC79" s="113">
        <f t="shared" si="124"/>
        <v>6.3</v>
      </c>
      <c r="CD79" s="113" t="str">
        <f t="shared" si="125"/>
        <v/>
      </c>
      <c r="CE79" s="113" t="str">
        <f t="shared" si="126"/>
        <v/>
      </c>
      <c r="CF79" s="113">
        <f t="shared" si="127"/>
        <v>7.7</v>
      </c>
      <c r="CH79" s="139">
        <v>42339</v>
      </c>
      <c r="CI79" s="113">
        <f t="shared" si="128"/>
        <v>-3.3</v>
      </c>
      <c r="CJ79" s="113">
        <f t="shared" si="129"/>
        <v>-3.2</v>
      </c>
      <c r="CK79" s="113">
        <f t="shared" si="130"/>
        <v>-1.7</v>
      </c>
      <c r="CL79" s="113">
        <f t="shared" si="78"/>
        <v>0</v>
      </c>
      <c r="CM79" s="113">
        <f t="shared" si="131"/>
        <v>-6.5</v>
      </c>
      <c r="CN79" s="113">
        <f t="shared" si="132"/>
        <v>-0.5</v>
      </c>
      <c r="CO79" s="113" t="str">
        <f t="shared" si="133"/>
        <v/>
      </c>
      <c r="CP79" s="113" t="str">
        <f t="shared" si="134"/>
        <v/>
      </c>
      <c r="CQ79" s="113">
        <f t="shared" si="135"/>
        <v>-3.2</v>
      </c>
    </row>
    <row r="80" spans="25:95" ht="15" customHeight="1">
      <c r="Y80" s="22"/>
      <c r="Z80" s="22"/>
      <c r="AE80" s="139">
        <v>42430</v>
      </c>
      <c r="AF80" s="113">
        <f t="shared" ref="AF80:AF83" si="136">IF($AU$7=$AS$7,BL23,"")</f>
        <v>142.65679626280894</v>
      </c>
      <c r="AG80" s="113">
        <f t="shared" ref="AG80:AG83" si="137">IF($AU$8=$AS$7,BV23,"")</f>
        <v>129.02296882380728</v>
      </c>
      <c r="AH80" s="113">
        <f t="shared" ref="AH80:AH83" si="138">IF($AU$9=$AS$7,CF23,"")</f>
        <v>136.50192063847246</v>
      </c>
      <c r="AI80" s="113">
        <f t="shared" ref="AI80:AI83" si="139">IF($AU$10=$AS$7,CP23,"")</f>
        <v>138.46153846153845</v>
      </c>
      <c r="AJ80" s="113">
        <f t="shared" ref="AJ80:AJ83" si="140">IF($AU$11=$AS$7,CZ23,"")</f>
        <v>99.018274159863296</v>
      </c>
      <c r="AK80" s="113">
        <f t="shared" ref="AK80:AK83" si="141">IF($AU$12=$AS$7,DJ23,"")</f>
        <v>122.79255319148936</v>
      </c>
      <c r="AL80" s="113" t="str">
        <f t="shared" ref="AL80:AL83" si="142">IF($AU$13=$AS$7,DT23,"")</f>
        <v/>
      </c>
      <c r="AM80" s="113" t="str">
        <f t="shared" ref="AM80:AM83" si="143">IF($AU$14=$AS$7,ED23,"")</f>
        <v/>
      </c>
      <c r="AN80" s="113">
        <f t="shared" ref="AN80:AN83" si="144">IF($AU$15=$AS$7,EN23,"")</f>
        <v>131.26909152558949</v>
      </c>
      <c r="AP80" s="139">
        <v>42430</v>
      </c>
      <c r="AQ80" s="113">
        <f t="shared" ref="AQ80:AQ83" si="145">IF($AU$7=$AS$7,BM23,"")</f>
        <v>53.043632831277044</v>
      </c>
      <c r="AR80" s="113">
        <f t="shared" ref="AR80:AR83" si="146">IF($AU$8=$AS$7,BW23,"")</f>
        <v>40.975089134922129</v>
      </c>
      <c r="AS80" s="113">
        <f t="shared" ref="AS80:AS83" si="147">IF($AU$9=$AS$7,CG23,"")</f>
        <v>48.971036585365859</v>
      </c>
      <c r="AT80" s="113">
        <f t="shared" ref="AT80:AT83" si="148">IF($AU$10=$AS$7,CQ23,"")</f>
        <v>47.892011834319526</v>
      </c>
      <c r="AU80" s="113">
        <f t="shared" ref="AU80:AU83" si="149">IF($AU$11=$AS$7,DA23,"")</f>
        <v>23.393194706994333</v>
      </c>
      <c r="AV80" s="113">
        <f t="shared" ref="AV80:AV83" si="150">IF($AU$12=$AS$7,DK23,"")</f>
        <v>45.224083295608871</v>
      </c>
      <c r="AW80" s="113" t="str">
        <f t="shared" ref="AW80:AW83" si="151">IF($AU$13=$AS$7,DU23,"")</f>
        <v/>
      </c>
      <c r="AX80" s="113" t="str">
        <f t="shared" ref="AX80:AX83" si="152">IF($AU$14=$AS$7,EE23,"")</f>
        <v/>
      </c>
      <c r="AY80" s="113">
        <f t="shared" ref="AY80:AY83" si="153">IF($AU$15=$AS$7,EO23,"")</f>
        <v>44.52815174216034</v>
      </c>
      <c r="BA80" s="139">
        <v>42430</v>
      </c>
      <c r="BB80" s="113">
        <f t="shared" ref="BB80:BB83" si="154">IF($AU$7=$AS$7,BO23,"")</f>
        <v>5.3657266463707751</v>
      </c>
      <c r="BC80" s="113">
        <f t="shared" ref="BC80:BC83" si="155">IF($AU$8=$AS$7,BY23,"")</f>
        <v>3.7049634077688118</v>
      </c>
      <c r="BD80" s="113">
        <f t="shared" ref="BD80:BD83" si="156">IF($AU$9=$AS$7,CI23,"")</f>
        <v>1.9101353361094593</v>
      </c>
      <c r="BE80" s="113">
        <f t="shared" ref="BE80:BE83" si="157">IF($AU$10=$AS$7,CS23,"")</f>
        <v>7.396449704142011</v>
      </c>
      <c r="BF80" s="113">
        <f t="shared" ref="BF80:BF83" si="158">IF($AU$11=$AS$7,DC23,"")</f>
        <v>-9.5274102079395107</v>
      </c>
      <c r="BG80" s="113">
        <f t="shared" ref="BG80:BG83" si="159">IF($AU$12=$AS$7,DM23,"")</f>
        <v>6.3490267089180623</v>
      </c>
      <c r="BH80" s="113" t="str">
        <f t="shared" ref="BH80:BH83" si="160">IF($AU$13=$AS$7,DW23,"")</f>
        <v/>
      </c>
      <c r="BI80" s="113" t="str">
        <f t="shared" ref="BI80:BI83" si="161">IF($AU$14=$AS$7,EG23,"")</f>
        <v/>
      </c>
      <c r="BJ80" s="113">
        <f t="shared" ref="BJ80:BJ83" si="162">IF($AU$15=$AS$7,EQ23,"")</f>
        <v>2.6850236664643723</v>
      </c>
      <c r="BL80" s="139">
        <v>42430</v>
      </c>
      <c r="BM80" s="113">
        <f t="shared" ref="BM80:BM83" si="163">IF($AU$7=$AS$7,BP23,"")</f>
        <v>20.807256235827662</v>
      </c>
      <c r="BN80" s="113">
        <f t="shared" ref="BN80:BN83" si="164">IF($AU$8=$AS$7,BZ23,"")</f>
        <v>2.7776456599286563</v>
      </c>
      <c r="BO80" s="113">
        <f t="shared" ref="BO80:BO83" si="165">IF($AU$9=$AS$7,CJ23,"")</f>
        <v>5.9113991527088068</v>
      </c>
      <c r="BP80" s="113">
        <f t="shared" ref="BP80:BP83" si="166">IF($AU$10=$AS$7,CT23,"")</f>
        <v>10.650887573964498</v>
      </c>
      <c r="BQ80" s="113">
        <f t="shared" ref="BQ80:BQ83" si="167">IF($AU$11=$AS$7,DD23,"")</f>
        <v>-28.803798554566079</v>
      </c>
      <c r="BR80" s="113">
        <f t="shared" ref="BR80:BR83" si="168">IF($AU$12=$AS$7,DN23,"")</f>
        <v>-7.9221367134449965</v>
      </c>
      <c r="BS80" s="113" t="str">
        <f t="shared" ref="BS80:BS83" si="169">IF($AU$13=$AS$7,DX23,"")</f>
        <v/>
      </c>
      <c r="BT80" s="113" t="str">
        <f t="shared" ref="BT80:BT83" si="170">IF($AU$14=$AS$7,EH23,"")</f>
        <v/>
      </c>
      <c r="BU80" s="113">
        <f t="shared" ref="BU80:BU83" si="171">IF($AU$15=$AS$7,ER23,"")</f>
        <v>6.2170891101290087</v>
      </c>
      <c r="BW80" s="139">
        <v>42430</v>
      </c>
      <c r="BX80" s="113">
        <f t="shared" ref="BX80:BX83" si="172">IF($AU$7=$AS$7,BQ23,"")</f>
        <v>2.1213046787373817</v>
      </c>
      <c r="BY80" s="113">
        <f t="shared" ref="BY80:BY83" si="173">IF($AU$8=$AS$7,CA23,"")</f>
        <v>1.4965284293488459</v>
      </c>
      <c r="BZ80" s="113">
        <f t="shared" ref="BZ80:BZ83" si="174">IF($AU$9=$AS$7,CK23,"")</f>
        <v>3.0418091909577631</v>
      </c>
      <c r="CA80" s="113">
        <f t="shared" ref="CA80:CA83" si="175">IF($AU$10=$AS$7,CU23,"")</f>
        <v>8.1360946745562135</v>
      </c>
      <c r="CB80" s="113">
        <f t="shared" ref="CB80:CB83" si="176">IF($AU$11=$AS$7,DE23,"")</f>
        <v>0</v>
      </c>
      <c r="CC80" s="113">
        <f t="shared" ref="CC80:CC83" si="177">IF($AU$12=$AS$7,DO23,"")</f>
        <v>3.1688546853779989</v>
      </c>
      <c r="CD80" s="113" t="str">
        <f t="shared" ref="CD80:CD83" si="178">IF($AU$13=$AS$7,DY23,"")</f>
        <v/>
      </c>
      <c r="CE80" s="113" t="str">
        <f t="shared" ref="CE80:CE83" si="179">IF($AU$14=$AS$7,EI23,"")</f>
        <v/>
      </c>
      <c r="CF80" s="113">
        <f t="shared" ref="CF80:CF83" si="180">IF($AU$15=$AS$7,ES23,"")</f>
        <v>2.1685874155204132</v>
      </c>
      <c r="CH80" s="139">
        <v>42430</v>
      </c>
      <c r="CI80" s="113">
        <f t="shared" ref="CI80:CI83" si="181">IF($AU$7=$AS$7,BR23,"")</f>
        <v>-6.0469576189713203</v>
      </c>
      <c r="CJ80" s="113">
        <f t="shared" ref="CJ80:CJ83" si="182">IF($AU$8=$AS$7,CB23,"")</f>
        <v>-9.9866297616813657</v>
      </c>
      <c r="CK80" s="113">
        <f t="shared" ref="CK80:CK83" si="183">IF($AU$9=$AS$7,CL23,"")</f>
        <v>-3.959696609161214</v>
      </c>
      <c r="CL80" s="113">
        <f t="shared" si="78"/>
        <v>0</v>
      </c>
      <c r="CM80" s="113">
        <f t="shared" ref="CM80:CM83" si="184">IF($AU$11=$AS$7,DF23,"")</f>
        <v>-5.9281663516068042</v>
      </c>
      <c r="CN80" s="113">
        <f t="shared" ref="CN80:CN83" si="185">IF($AU$12=$AS$7,DP23,"")</f>
        <v>-2.897238569488457</v>
      </c>
      <c r="CO80" s="113" t="str">
        <f t="shared" ref="CO80:CO83" si="186">IF($AU$13=$AS$7,DZ23,"")</f>
        <v/>
      </c>
      <c r="CP80" s="113" t="str">
        <f t="shared" ref="CP80:CP83" si="187">IF($AU$14=$AS$7,EJ23,"")</f>
        <v/>
      </c>
      <c r="CQ80" s="113">
        <f t="shared" ref="CQ80:CQ83" si="188">IF($AU$15=$AS$7,ET23,"")</f>
        <v>-5.8761040201744814</v>
      </c>
    </row>
    <row r="81" spans="26:95" ht="15" customHeight="1">
      <c r="Z81" s="22"/>
      <c r="AE81" s="139">
        <v>42522</v>
      </c>
      <c r="AF81" s="113">
        <f t="shared" si="136"/>
        <v>138.86125654450262</v>
      </c>
      <c r="AG81" s="113">
        <f t="shared" si="137"/>
        <v>120.5719894382437</v>
      </c>
      <c r="AH81" s="113">
        <f t="shared" si="138"/>
        <v>136.75595845233238</v>
      </c>
      <c r="AI81" s="113">
        <f t="shared" si="139"/>
        <v>132.5</v>
      </c>
      <c r="AJ81" s="113">
        <f t="shared" si="140"/>
        <v>95.051011784023956</v>
      </c>
      <c r="AK81" s="113">
        <f t="shared" si="141"/>
        <v>133.28282828282829</v>
      </c>
      <c r="AL81" s="113" t="str">
        <f t="shared" si="142"/>
        <v/>
      </c>
      <c r="AM81" s="113" t="str">
        <f t="shared" si="143"/>
        <v/>
      </c>
      <c r="AN81" s="113">
        <f t="shared" si="144"/>
        <v>128.26461278650504</v>
      </c>
      <c r="AP81" s="139">
        <v>42522</v>
      </c>
      <c r="AQ81" s="113">
        <f t="shared" si="145"/>
        <v>45</v>
      </c>
      <c r="AR81" s="113">
        <f t="shared" si="146"/>
        <v>30.2</v>
      </c>
      <c r="AS81" s="113">
        <f t="shared" si="147"/>
        <v>50.2</v>
      </c>
      <c r="AT81" s="113">
        <f t="shared" si="148"/>
        <v>44</v>
      </c>
      <c r="AU81" s="113">
        <f t="shared" si="149"/>
        <v>13.1</v>
      </c>
      <c r="AV81" s="113">
        <f t="shared" si="150"/>
        <v>46.4</v>
      </c>
      <c r="AW81" s="113" t="str">
        <f t="shared" si="151"/>
        <v/>
      </c>
      <c r="AX81" s="113" t="str">
        <f t="shared" si="152"/>
        <v/>
      </c>
      <c r="AY81" s="113">
        <f t="shared" si="153"/>
        <v>38.6</v>
      </c>
      <c r="BA81" s="139">
        <v>42522</v>
      </c>
      <c r="BB81" s="113">
        <f t="shared" si="154"/>
        <v>3.7</v>
      </c>
      <c r="BC81" s="113">
        <f t="shared" si="155"/>
        <v>-2.8</v>
      </c>
      <c r="BD81" s="113">
        <f t="shared" si="156"/>
        <v>1</v>
      </c>
      <c r="BE81" s="113">
        <f t="shared" si="157"/>
        <v>0.8</v>
      </c>
      <c r="BF81" s="113">
        <f t="shared" si="158"/>
        <v>-9.8000000000000007</v>
      </c>
      <c r="BG81" s="113">
        <f t="shared" si="159"/>
        <v>10.3</v>
      </c>
      <c r="BH81" s="113" t="str">
        <f t="shared" si="160"/>
        <v/>
      </c>
      <c r="BI81" s="113" t="str">
        <f t="shared" si="161"/>
        <v/>
      </c>
      <c r="BJ81" s="113">
        <f t="shared" si="162"/>
        <v>0.4</v>
      </c>
      <c r="BL81" s="139">
        <v>42522</v>
      </c>
      <c r="BM81" s="113">
        <f t="shared" si="163"/>
        <v>13.9</v>
      </c>
      <c r="BN81" s="113">
        <f t="shared" si="164"/>
        <v>-7.5</v>
      </c>
      <c r="BO81" s="113">
        <f t="shared" si="165"/>
        <v>8.6</v>
      </c>
      <c r="BP81" s="113">
        <f t="shared" si="166"/>
        <v>2.9</v>
      </c>
      <c r="BQ81" s="113">
        <f t="shared" si="167"/>
        <v>-22</v>
      </c>
      <c r="BR81" s="113">
        <f t="shared" si="168"/>
        <v>1.8</v>
      </c>
      <c r="BS81" s="113" t="str">
        <f t="shared" si="169"/>
        <v/>
      </c>
      <c r="BT81" s="113" t="str">
        <f t="shared" si="170"/>
        <v/>
      </c>
      <c r="BU81" s="113">
        <f t="shared" si="171"/>
        <v>3.2</v>
      </c>
      <c r="BW81" s="139">
        <v>42522</v>
      </c>
      <c r="BX81" s="113">
        <f t="shared" si="172"/>
        <v>-2.5</v>
      </c>
      <c r="BY81" s="113">
        <f t="shared" si="173"/>
        <v>-6.9</v>
      </c>
      <c r="BZ81" s="113">
        <f t="shared" si="174"/>
        <v>-2</v>
      </c>
      <c r="CA81" s="113">
        <f t="shared" si="175"/>
        <v>-2.6</v>
      </c>
      <c r="CB81" s="113">
        <f t="shared" si="176"/>
        <v>-10.1</v>
      </c>
      <c r="CC81" s="113">
        <f t="shared" si="177"/>
        <v>-6.2</v>
      </c>
      <c r="CD81" s="113" t="str">
        <f t="shared" si="178"/>
        <v/>
      </c>
      <c r="CE81" s="113" t="str">
        <f t="shared" si="179"/>
        <v/>
      </c>
      <c r="CF81" s="113">
        <f t="shared" si="180"/>
        <v>-4.5</v>
      </c>
      <c r="CH81" s="139">
        <v>42522</v>
      </c>
      <c r="CI81" s="113">
        <f t="shared" si="181"/>
        <v>-8</v>
      </c>
      <c r="CJ81" s="113">
        <f t="shared" si="182"/>
        <v>-19.399999999999999</v>
      </c>
      <c r="CK81" s="113">
        <f t="shared" si="183"/>
        <v>-5.9</v>
      </c>
      <c r="CL81" s="113">
        <f t="shared" si="78"/>
        <v>-5.8</v>
      </c>
      <c r="CM81" s="113">
        <f t="shared" si="184"/>
        <v>-10</v>
      </c>
      <c r="CN81" s="113">
        <f t="shared" si="185"/>
        <v>4.9000000000000004</v>
      </c>
      <c r="CO81" s="113" t="str">
        <f t="shared" si="186"/>
        <v/>
      </c>
      <c r="CP81" s="113" t="str">
        <f t="shared" si="187"/>
        <v/>
      </c>
      <c r="CQ81" s="113">
        <f t="shared" si="188"/>
        <v>-8.4</v>
      </c>
    </row>
    <row r="82" spans="26:95" ht="15" customHeight="1">
      <c r="Z82" s="22"/>
      <c r="AE82" s="139">
        <v>42614</v>
      </c>
      <c r="AF82" s="113">
        <f t="shared" si="136"/>
        <v>141.78111641009167</v>
      </c>
      <c r="AG82" s="113">
        <f t="shared" si="137"/>
        <v>119.81833910034602</v>
      </c>
      <c r="AH82" s="113">
        <f t="shared" si="138"/>
        <v>139.46445097718981</v>
      </c>
      <c r="AI82" s="113">
        <f t="shared" si="139"/>
        <v>142.32394366197184</v>
      </c>
      <c r="AJ82" s="113">
        <f t="shared" si="140"/>
        <v>104.47241699755006</v>
      </c>
      <c r="AK82" s="113">
        <f t="shared" si="141"/>
        <v>127.63993733086456</v>
      </c>
      <c r="AL82" s="113" t="str">
        <f t="shared" si="142"/>
        <v/>
      </c>
      <c r="AM82" s="113" t="str">
        <f t="shared" si="143"/>
        <v/>
      </c>
      <c r="AN82" s="113">
        <f t="shared" si="144"/>
        <v>130.34015319492039</v>
      </c>
      <c r="AP82" s="139">
        <v>42614</v>
      </c>
      <c r="AQ82" s="113">
        <f t="shared" si="145"/>
        <v>46.501357034573822</v>
      </c>
      <c r="AR82" s="113">
        <f t="shared" si="146"/>
        <v>32.686390249158897</v>
      </c>
      <c r="AS82" s="113">
        <f t="shared" si="147"/>
        <v>48.5050103452473</v>
      </c>
      <c r="AT82" s="113">
        <f t="shared" si="148"/>
        <v>49.275937314024986</v>
      </c>
      <c r="AU82" s="113">
        <f t="shared" si="149"/>
        <v>23.873248327231416</v>
      </c>
      <c r="AV82" s="113">
        <f t="shared" si="150"/>
        <v>44.00112986371019</v>
      </c>
      <c r="AW82" s="113" t="str">
        <f t="shared" si="151"/>
        <v/>
      </c>
      <c r="AX82" s="113" t="str">
        <f t="shared" si="152"/>
        <v/>
      </c>
      <c r="AY82" s="113">
        <f t="shared" si="153"/>
        <v>40.092798761468941</v>
      </c>
      <c r="BA82" s="139">
        <v>42614</v>
      </c>
      <c r="BB82" s="113">
        <f t="shared" si="154"/>
        <v>4.8287813585016393</v>
      </c>
      <c r="BC82" s="113">
        <f t="shared" si="155"/>
        <v>-1.5086026268842569</v>
      </c>
      <c r="BD82" s="113">
        <f t="shared" si="156"/>
        <v>2.827250147628257</v>
      </c>
      <c r="BE82" s="113">
        <f t="shared" si="157"/>
        <v>7.9944455465185467</v>
      </c>
      <c r="BF82" s="113">
        <f t="shared" si="158"/>
        <v>-3.6821950090476792</v>
      </c>
      <c r="BG82" s="113">
        <f t="shared" si="159"/>
        <v>3.9615846338535419</v>
      </c>
      <c r="BH82" s="113" t="str">
        <f t="shared" si="160"/>
        <v/>
      </c>
      <c r="BI82" s="113" t="str">
        <f t="shared" si="161"/>
        <v/>
      </c>
      <c r="BJ82" s="113">
        <f t="shared" si="162"/>
        <v>1.9573647823084339</v>
      </c>
      <c r="BL82" s="139">
        <v>42614</v>
      </c>
      <c r="BM82" s="113">
        <f t="shared" si="163"/>
        <v>18.908027319606934</v>
      </c>
      <c r="BN82" s="113">
        <f t="shared" si="164"/>
        <v>-5.7985416841273434</v>
      </c>
      <c r="BO82" s="113">
        <f t="shared" si="165"/>
        <v>12.224687705456937</v>
      </c>
      <c r="BP82" s="113">
        <f t="shared" si="166"/>
        <v>19.81749652846657</v>
      </c>
      <c r="BQ82" s="113">
        <f t="shared" si="167"/>
        <v>-18.519984170953702</v>
      </c>
      <c r="BR82" s="113">
        <f t="shared" si="168"/>
        <v>-1.9750071818442974</v>
      </c>
      <c r="BS82" s="113" t="str">
        <f t="shared" si="169"/>
        <v/>
      </c>
      <c r="BT82" s="113" t="str">
        <f t="shared" si="170"/>
        <v/>
      </c>
      <c r="BU82" s="113">
        <f t="shared" si="171"/>
        <v>6.2934793830905456</v>
      </c>
      <c r="BW82" s="139">
        <v>42614</v>
      </c>
      <c r="BX82" s="113">
        <f t="shared" si="172"/>
        <v>0.77326519634211988</v>
      </c>
      <c r="BY82" s="113">
        <f t="shared" si="173"/>
        <v>-1.7211240286873966</v>
      </c>
      <c r="BZ82" s="113">
        <f t="shared" si="174"/>
        <v>0.21907582457706193</v>
      </c>
      <c r="CA82" s="113">
        <f t="shared" si="175"/>
        <v>0.19837333862328874</v>
      </c>
      <c r="CB82" s="113">
        <f t="shared" si="176"/>
        <v>-3.8575376285261398</v>
      </c>
      <c r="CC82" s="113">
        <f t="shared" si="177"/>
        <v>0.30365087211355124</v>
      </c>
      <c r="CD82" s="113" t="str">
        <f t="shared" si="178"/>
        <v/>
      </c>
      <c r="CE82" s="113" t="str">
        <f t="shared" si="179"/>
        <v/>
      </c>
      <c r="CF82" s="113">
        <f t="shared" si="180"/>
        <v>-0.50722097003088717</v>
      </c>
      <c r="CH82" s="139">
        <v>42614</v>
      </c>
      <c r="CI82" s="113">
        <f t="shared" si="181"/>
        <v>-3.7556848745659934</v>
      </c>
      <c r="CJ82" s="113">
        <f t="shared" si="182"/>
        <v>-7.8028280312735703</v>
      </c>
      <c r="CK82" s="113">
        <f t="shared" si="183"/>
        <v>-7.5369296027334887</v>
      </c>
      <c r="CL82" s="113">
        <f t="shared" si="78"/>
        <v>-1.0315413608411026</v>
      </c>
      <c r="CM82" s="113">
        <f t="shared" si="184"/>
        <v>-8.4613334455526079</v>
      </c>
      <c r="CN82" s="113">
        <f t="shared" si="185"/>
        <v>0.7838429489442843</v>
      </c>
      <c r="CO82" s="113" t="str">
        <f t="shared" si="186"/>
        <v/>
      </c>
      <c r="CP82" s="113" t="str">
        <f t="shared" si="187"/>
        <v/>
      </c>
      <c r="CQ82" s="113">
        <f t="shared" si="188"/>
        <v>-5.6028049085900324</v>
      </c>
    </row>
    <row r="83" spans="26:95" ht="15" customHeight="1">
      <c r="Z83" s="22"/>
      <c r="AE83" s="139">
        <v>42705</v>
      </c>
      <c r="AF83" s="113">
        <f t="shared" si="136"/>
        <v>148.83747703111865</v>
      </c>
      <c r="AG83" s="113">
        <f t="shared" si="137"/>
        <v>122.83347519455253</v>
      </c>
      <c r="AH83" s="113">
        <f t="shared" si="138"/>
        <v>138.98796195979293</v>
      </c>
      <c r="AI83" s="113">
        <f t="shared" si="139"/>
        <v>141.59836065573771</v>
      </c>
      <c r="AJ83" s="113">
        <f t="shared" si="140"/>
        <v>97.551187551187553</v>
      </c>
      <c r="AK83" s="113">
        <f t="shared" si="141"/>
        <v>129.72527472527472</v>
      </c>
      <c r="AL83" s="113" t="str">
        <f t="shared" si="142"/>
        <v/>
      </c>
      <c r="AM83" s="113" t="str">
        <f t="shared" si="143"/>
        <v/>
      </c>
      <c r="AN83" s="113">
        <f t="shared" si="144"/>
        <v>132.48136240555681</v>
      </c>
      <c r="AP83" s="139">
        <v>42705</v>
      </c>
      <c r="AQ83" s="113">
        <f t="shared" si="145"/>
        <v>53.817367770389922</v>
      </c>
      <c r="AR83" s="113">
        <f t="shared" si="146"/>
        <v>32.315402201395941</v>
      </c>
      <c r="AS83" s="113">
        <f t="shared" si="147"/>
        <v>48.088871255703239</v>
      </c>
      <c r="AT83" s="113">
        <f t="shared" si="148"/>
        <v>56.436441816715934</v>
      </c>
      <c r="AU83" s="113">
        <f t="shared" si="149"/>
        <v>15.623731839948061</v>
      </c>
      <c r="AV83" s="113">
        <f t="shared" si="150"/>
        <v>41.842772612003387</v>
      </c>
      <c r="AW83" s="113" t="str">
        <f t="shared" si="151"/>
        <v/>
      </c>
      <c r="AX83" s="113" t="str">
        <f t="shared" si="152"/>
        <v/>
      </c>
      <c r="AY83" s="113">
        <f t="shared" si="153"/>
        <v>41.338927122298692</v>
      </c>
      <c r="BA83" s="139">
        <v>42705</v>
      </c>
      <c r="BB83" s="113">
        <f t="shared" si="154"/>
        <v>9.287164808565457</v>
      </c>
      <c r="BC83" s="113">
        <f t="shared" si="155"/>
        <v>0</v>
      </c>
      <c r="BD83" s="113">
        <f t="shared" si="156"/>
        <v>5.2886332076968854</v>
      </c>
      <c r="BE83" s="113">
        <f t="shared" si="157"/>
        <v>8.3848427841977955</v>
      </c>
      <c r="BF83" s="113">
        <f t="shared" si="158"/>
        <v>-4.7479912344777206</v>
      </c>
      <c r="BG83" s="113">
        <f t="shared" si="159"/>
        <v>2.1132713440405748</v>
      </c>
      <c r="BH83" s="113" t="str">
        <f t="shared" si="160"/>
        <v/>
      </c>
      <c r="BI83" s="113" t="str">
        <f t="shared" si="161"/>
        <v/>
      </c>
      <c r="BJ83" s="113">
        <f t="shared" si="162"/>
        <v>3.8078409490152314</v>
      </c>
      <c r="BL83" s="139">
        <v>42705</v>
      </c>
      <c r="BM83" s="113">
        <f t="shared" si="163"/>
        <v>26.409490019528629</v>
      </c>
      <c r="BN83" s="113">
        <f t="shared" si="164"/>
        <v>1.88140869140625</v>
      </c>
      <c r="BO83" s="113">
        <f t="shared" si="165"/>
        <v>9.2409964204835973</v>
      </c>
      <c r="BP83" s="113">
        <f t="shared" si="166"/>
        <v>17.73716742811072</v>
      </c>
      <c r="BQ83" s="113">
        <f t="shared" si="167"/>
        <v>-20.609504132231404</v>
      </c>
      <c r="BR83" s="113">
        <f t="shared" si="168"/>
        <v>-2.6083806303586496</v>
      </c>
      <c r="BS83" s="113" t="str">
        <f t="shared" si="169"/>
        <v/>
      </c>
      <c r="BT83" s="113" t="str">
        <f t="shared" si="170"/>
        <v/>
      </c>
      <c r="BU83" s="113">
        <f t="shared" si="171"/>
        <v>9.1227435063804894</v>
      </c>
      <c r="BW83" s="139">
        <v>42705</v>
      </c>
      <c r="BX83" s="113">
        <f t="shared" si="172"/>
        <v>11.892961490341957</v>
      </c>
      <c r="BY83" s="113">
        <f t="shared" si="173"/>
        <v>6.5284864267437808</v>
      </c>
      <c r="BZ83" s="113">
        <f t="shared" si="174"/>
        <v>9.9154929577464799</v>
      </c>
      <c r="CA83" s="113">
        <f t="shared" si="175"/>
        <v>8.7073367374361723</v>
      </c>
      <c r="CB83" s="113">
        <f t="shared" si="176"/>
        <v>3.4514243973703431</v>
      </c>
      <c r="CC83" s="113">
        <f t="shared" si="177"/>
        <v>3.4234995773457308</v>
      </c>
      <c r="CD83" s="113" t="str">
        <f t="shared" si="178"/>
        <v/>
      </c>
      <c r="CE83" s="113" t="str">
        <f t="shared" si="179"/>
        <v/>
      </c>
      <c r="CF83" s="113">
        <f t="shared" si="180"/>
        <v>8.2295907647370861</v>
      </c>
      <c r="CH83" s="139">
        <v>42705</v>
      </c>
      <c r="CI83" s="113">
        <f t="shared" si="181"/>
        <v>-7.3433050812849672</v>
      </c>
      <c r="CJ83" s="113">
        <f t="shared" si="182"/>
        <v>-9.6473830035276826</v>
      </c>
      <c r="CK83" s="113">
        <f t="shared" si="183"/>
        <v>-8.6133703630232112</v>
      </c>
      <c r="CL83" s="113">
        <f t="shared" si="78"/>
        <v>-2.1499596882558447</v>
      </c>
      <c r="CM83" s="113">
        <f t="shared" si="184"/>
        <v>-5.5981657333008696</v>
      </c>
      <c r="CN83" s="113">
        <f t="shared" si="185"/>
        <v>1.3404178239343072</v>
      </c>
      <c r="CO83" s="113" t="str">
        <f t="shared" si="186"/>
        <v/>
      </c>
      <c r="CP83" s="113" t="str">
        <f t="shared" si="187"/>
        <v/>
      </c>
      <c r="CQ83" s="113">
        <f t="shared" si="188"/>
        <v>-6.9785014570029125</v>
      </c>
    </row>
    <row r="84" spans="26:95" ht="15" customHeight="1">
      <c r="Z84" s="22"/>
      <c r="AE84" s="139">
        <v>42795</v>
      </c>
      <c r="AF84" s="113">
        <f t="shared" ref="AF84:AF87" si="189">IF($AU$7=$AS$7,BL27,"")</f>
        <v>144.64335631356005</v>
      </c>
      <c r="AG84" s="113">
        <f t="shared" ref="AG84:AG87" si="190">IF($AU$8=$AS$7,BV27,"")</f>
        <v>126.8554633471646</v>
      </c>
      <c r="AH84" s="113">
        <f t="shared" ref="AH84:AH87" si="191">IF($AU$9=$AS$7,CF27,"")</f>
        <v>140.26797755839672</v>
      </c>
      <c r="AI84" s="113">
        <f t="shared" ref="AI84:AI87" si="192">IF($AU$10=$AS$7,CP27,"")</f>
        <v>142.30519480519479</v>
      </c>
      <c r="AJ84" s="113">
        <f t="shared" ref="AJ84:AJ87" si="193">IF($AU$11=$AS$7,CZ27,"")</f>
        <v>118.12759318603474</v>
      </c>
      <c r="AK84" s="113">
        <f t="shared" ref="AK84:AK87" si="194">IF($AU$12=$AS$7,DJ27,"")</f>
        <v>133.39473684210526</v>
      </c>
      <c r="AL84" s="113" t="str">
        <f t="shared" ref="AL84:AL87" si="195">IF($AU$13=$AS$7,DT27,"")</f>
        <v/>
      </c>
      <c r="AM84" s="113" t="str">
        <f t="shared" ref="AM84:AM87" si="196">IF($AU$14=$AS$7,ED27,"")</f>
        <v/>
      </c>
      <c r="AN84" s="113">
        <f t="shared" ref="AN84:AN87" si="197">IF($AU$15=$AS$7,EN27,"")</f>
        <v>135.31162901025914</v>
      </c>
      <c r="AP84" s="139">
        <v>42795</v>
      </c>
      <c r="AQ84" s="113">
        <f t="shared" ref="AQ84:AQ87" si="198">IF($AU$7=$AS$7,BM27,"")</f>
        <v>51.328095772540216</v>
      </c>
      <c r="AR84" s="113">
        <f t="shared" ref="AR84:AR87" si="199">IF($AU$8=$AS$7,BW27,"")</f>
        <v>32.091389611060414</v>
      </c>
      <c r="AS84" s="113">
        <f t="shared" ref="AS84:AS87" si="200">IF($AU$9=$AS$7,CG27,"")</f>
        <v>51.843916956506156</v>
      </c>
      <c r="AT84" s="113">
        <f t="shared" ref="AT84:AT87" si="201">IF($AU$10=$AS$7,CQ27,"")</f>
        <v>54.191263282172365</v>
      </c>
      <c r="AU84" s="113">
        <f t="shared" ref="AU84:AU87" si="202">IF($AU$11=$AS$7,DA27,"")</f>
        <v>29.342773844231569</v>
      </c>
      <c r="AV84" s="113">
        <f t="shared" ref="AV84:AV87" si="203">IF($AU$12=$AS$7,DK27,"")</f>
        <v>41.05263157894737</v>
      </c>
      <c r="AW84" s="113" t="str">
        <f t="shared" ref="AW84:AW87" si="204">IF($AU$13=$AS$7,DU27,"")</f>
        <v/>
      </c>
      <c r="AX84" s="113" t="str">
        <f t="shared" ref="AX84:AX87" si="205">IF($AU$14=$AS$7,EE27,"")</f>
        <v/>
      </c>
      <c r="AY84" s="113">
        <f t="shared" ref="AY84:AY87" si="206">IF($AU$15=$AS$7,EO27,"")</f>
        <v>43.231406509524525</v>
      </c>
      <c r="BA84" s="139">
        <v>42795</v>
      </c>
      <c r="BB84" s="113">
        <f t="shared" ref="BB84:BB87" si="207">IF($AU$7=$AS$7,BO27,"")</f>
        <v>6.0764774569488367</v>
      </c>
      <c r="BC84" s="113">
        <f t="shared" ref="BC84:BC87" si="208">IF($AU$8=$AS$7,BY27,"")</f>
        <v>3.650074895404694</v>
      </c>
      <c r="BD84" s="113">
        <f t="shared" ref="BD84:BD87" si="209">IF($AU$9=$AS$7,CI27,"")</f>
        <v>5.3139230520993941</v>
      </c>
      <c r="BE84" s="113">
        <f t="shared" ref="BE84:BE87" si="210">IF($AU$10=$AS$7,CS27,"")</f>
        <v>4.4020914150784289</v>
      </c>
      <c r="BF84" s="113">
        <f t="shared" ref="BF84:BF87" si="211">IF($AU$11=$AS$7,DC27,"")</f>
        <v>4.5597667638483959</v>
      </c>
      <c r="BG84" s="113">
        <f t="shared" ref="BG84:BG87" si="212">IF($AU$12=$AS$7,DM27,"")</f>
        <v>8.0997229916897489</v>
      </c>
      <c r="BH84" s="113" t="str">
        <f t="shared" ref="BH84:BH87" si="213">IF($AU$13=$AS$7,DW27,"")</f>
        <v/>
      </c>
      <c r="BI84" s="113" t="str">
        <f t="shared" ref="BI84:BI87" si="214">IF($AU$14=$AS$7,EG27,"")</f>
        <v/>
      </c>
      <c r="BJ84" s="113">
        <f t="shared" ref="BJ84:BJ87" si="215">IF($AU$15=$AS$7,EQ27,"")</f>
        <v>5.115817242004999</v>
      </c>
      <c r="BL84" s="139">
        <v>42795</v>
      </c>
      <c r="BM84" s="113">
        <f t="shared" ref="BM84:BM87" si="216">IF($AU$7=$AS$7,BP27,"")</f>
        <v>19.73359929205785</v>
      </c>
      <c r="BN84" s="113">
        <f t="shared" ref="BN84:BN87" si="217">IF($AU$8=$AS$7,BZ27,"")</f>
        <v>5.7777777777777795</v>
      </c>
      <c r="BO84" s="113">
        <f t="shared" ref="BO84:BO87" si="218">IF($AU$9=$AS$7,CJ27,"")</f>
        <v>12.377242106971833</v>
      </c>
      <c r="BP84" s="113">
        <f t="shared" ref="BP84:BP87" si="219">IF($AU$10=$AS$7,CT27,"")</f>
        <v>17.287906898296509</v>
      </c>
      <c r="BQ84" s="113">
        <f t="shared" ref="BQ84:BQ87" si="220">IF($AU$11=$AS$7,DD27,"")</f>
        <v>-1.152585205928556</v>
      </c>
      <c r="BR84" s="113">
        <f t="shared" ref="BR84:BR87" si="221">IF($AU$12=$AS$7,DN27,"")</f>
        <v>2.3933518005540177</v>
      </c>
      <c r="BS84" s="113" t="str">
        <f t="shared" ref="BS84:BS87" si="222">IF($AU$13=$AS$7,DX27,"")</f>
        <v/>
      </c>
      <c r="BT84" s="113" t="str">
        <f t="shared" ref="BT84:BT87" si="223">IF($AU$14=$AS$7,EH27,"")</f>
        <v/>
      </c>
      <c r="BU84" s="113">
        <f t="shared" ref="BU84:BU87" si="224">IF($AU$15=$AS$7,ER27,"")</f>
        <v>11.222252058718222</v>
      </c>
      <c r="BW84" s="139">
        <v>42795</v>
      </c>
      <c r="BX84" s="113">
        <f t="shared" ref="BX84:BX87" si="225">IF($AU$7=$AS$7,BQ27,"")</f>
        <v>32.062487954743851</v>
      </c>
      <c r="BY84" s="113">
        <f t="shared" ref="BY84:BY87" si="226">IF($AU$8=$AS$7,CA27,"")</f>
        <v>28.492966718892589</v>
      </c>
      <c r="BZ84" s="113">
        <f t="shared" ref="BZ84:BZ87" si="227">IF($AU$9=$AS$7,CK27,"")</f>
        <v>38.047258775861451</v>
      </c>
      <c r="CA84" s="113">
        <f t="shared" ref="CA84:CA87" si="228">IF($AU$10=$AS$7,CU27,"")</f>
        <v>32.197672457412722</v>
      </c>
      <c r="CB84" s="113">
        <f t="shared" ref="CB84:CB87" si="229">IF($AU$11=$AS$7,DE27,"")</f>
        <v>28.529779258642236</v>
      </c>
      <c r="CC84" s="113">
        <f t="shared" ref="CC84:CC87" si="230">IF($AU$12=$AS$7,DO27,"")</f>
        <v>26.504155124653739</v>
      </c>
      <c r="CD84" s="113" t="str">
        <f t="shared" ref="CD84:CD87" si="231">IF($AU$13=$AS$7,DY27,"")</f>
        <v/>
      </c>
      <c r="CE84" s="113" t="str">
        <f t="shared" ref="CE84:CE87" si="232">IF($AU$14=$AS$7,EI27,"")</f>
        <v/>
      </c>
      <c r="CF84" s="113">
        <f t="shared" ref="CF84:CF87" si="233">IF($AU$15=$AS$7,ES27,"")</f>
        <v>31.665229548595008</v>
      </c>
      <c r="CH84" s="139">
        <v>42795</v>
      </c>
      <c r="CI84" s="113">
        <f t="shared" ref="CI84:CI87" si="234">IF($AU$7=$AS$7,BR27,"")</f>
        <v>-14.961058395401828</v>
      </c>
      <c r="CJ84" s="113">
        <f t="shared" ref="CJ84:CJ87" si="235">IF($AU$8=$AS$7,CB27,"")</f>
        <v>-18.071314199135692</v>
      </c>
      <c r="CK84" s="113">
        <f t="shared" ref="CK84:CK87" si="236">IF($AU$9=$AS$7,CL27,"")</f>
        <v>-12.57216106708738</v>
      </c>
      <c r="CL84" s="113">
        <f t="shared" si="78"/>
        <v>-14.10018552875696</v>
      </c>
      <c r="CM84" s="113">
        <f t="shared" ref="CM84:CM87" si="237">IF($AU$11=$AS$7,DF27,"")</f>
        <v>-11.795085381091214</v>
      </c>
      <c r="CN84" s="113">
        <f t="shared" ref="CN84:CN87" si="238">IF($AU$12=$AS$7,DP27,"")</f>
        <v>-6.7368421052631575</v>
      </c>
      <c r="CO84" s="113" t="str">
        <f t="shared" ref="CO84:CO87" si="239">IF($AU$13=$AS$7,DZ27,"")</f>
        <v/>
      </c>
      <c r="CP84" s="113" t="str">
        <f t="shared" ref="CP84:CP87" si="240">IF($AU$14=$AS$7,EJ27,"")</f>
        <v/>
      </c>
      <c r="CQ84" s="113">
        <f t="shared" ref="CQ84:CQ87" si="241">IF($AU$15=$AS$7,ET27,"")</f>
        <v>-14.032488690449421</v>
      </c>
    </row>
    <row r="85" spans="26:95" ht="15" customHeight="1">
      <c r="Z85" s="22"/>
      <c r="AE85" s="139">
        <v>42887</v>
      </c>
      <c r="AF85" s="113">
        <f t="shared" si="189"/>
        <v>139.11292604520366</v>
      </c>
      <c r="AG85" s="113">
        <f t="shared" si="190"/>
        <v>127.99685251798562</v>
      </c>
      <c r="AH85" s="113">
        <f t="shared" si="191"/>
        <v>135.39829564919492</v>
      </c>
      <c r="AI85" s="113">
        <f t="shared" si="192"/>
        <v>138.18181818181819</v>
      </c>
      <c r="AJ85" s="113">
        <f t="shared" si="193"/>
        <v>113.7374449339207</v>
      </c>
      <c r="AK85" s="113">
        <f t="shared" si="194"/>
        <v>132.81385789782735</v>
      </c>
      <c r="AL85" s="113" t="str">
        <f t="shared" si="195"/>
        <v/>
      </c>
      <c r="AM85" s="113" t="str">
        <f t="shared" si="196"/>
        <v/>
      </c>
      <c r="AN85" s="113">
        <f t="shared" si="197"/>
        <v>132.12830279156933</v>
      </c>
      <c r="AP85" s="139">
        <v>42887</v>
      </c>
      <c r="AQ85" s="113">
        <f t="shared" si="198"/>
        <v>48.56049562682216</v>
      </c>
      <c r="AR85" s="113">
        <f t="shared" si="199"/>
        <v>36.52168367346939</v>
      </c>
      <c r="AS85" s="113">
        <f t="shared" si="200"/>
        <v>48.678571428571423</v>
      </c>
      <c r="AT85" s="113">
        <f t="shared" si="201"/>
        <v>36.835891381345924</v>
      </c>
      <c r="AU85" s="113">
        <f t="shared" si="202"/>
        <v>25.275087814628655</v>
      </c>
      <c r="AV85" s="113">
        <f t="shared" si="203"/>
        <v>53.493386166307324</v>
      </c>
      <c r="AW85" s="113" t="str">
        <f t="shared" si="204"/>
        <v/>
      </c>
      <c r="AX85" s="113" t="str">
        <f t="shared" si="205"/>
        <v/>
      </c>
      <c r="AY85" s="113">
        <f t="shared" si="206"/>
        <v>42.852753690628539</v>
      </c>
      <c r="BA85" s="139">
        <v>42887</v>
      </c>
      <c r="BB85" s="113">
        <f t="shared" si="207"/>
        <v>-0.25944051089823716</v>
      </c>
      <c r="BC85" s="113">
        <f t="shared" si="208"/>
        <v>2.7971938775510208</v>
      </c>
      <c r="BD85" s="113">
        <f t="shared" si="209"/>
        <v>0.20634920634920681</v>
      </c>
      <c r="BE85" s="113">
        <f t="shared" si="210"/>
        <v>0.65778377466689042</v>
      </c>
      <c r="BF85" s="113">
        <f t="shared" si="211"/>
        <v>0.85388810184556263</v>
      </c>
      <c r="BG85" s="113">
        <f t="shared" si="212"/>
        <v>0.82163044111648542</v>
      </c>
      <c r="BH85" s="113" t="str">
        <f t="shared" si="213"/>
        <v/>
      </c>
      <c r="BI85" s="113" t="str">
        <f t="shared" si="214"/>
        <v/>
      </c>
      <c r="BJ85" s="113">
        <f t="shared" si="215"/>
        <v>0.48562079220620435</v>
      </c>
      <c r="BL85" s="139">
        <v>42887</v>
      </c>
      <c r="BM85" s="113">
        <f t="shared" si="216"/>
        <v>13.461159378502984</v>
      </c>
      <c r="BN85" s="113">
        <f t="shared" si="217"/>
        <v>9.2852336835567542</v>
      </c>
      <c r="BO85" s="113">
        <f t="shared" si="218"/>
        <v>8.1339245150642068</v>
      </c>
      <c r="BP85" s="113">
        <f t="shared" si="219"/>
        <v>17.001180637544273</v>
      </c>
      <c r="BQ85" s="113">
        <f t="shared" si="220"/>
        <v>-2.2222222222222214</v>
      </c>
      <c r="BR85" s="113">
        <f t="shared" si="221"/>
        <v>-3.5680473372781059</v>
      </c>
      <c r="BS85" s="113" t="str">
        <f t="shared" si="222"/>
        <v/>
      </c>
      <c r="BT85" s="113" t="str">
        <f t="shared" si="223"/>
        <v/>
      </c>
      <c r="BU85" s="113">
        <f t="shared" si="224"/>
        <v>8.0174592621702061</v>
      </c>
      <c r="BW85" s="139">
        <v>42887</v>
      </c>
      <c r="BX85" s="113">
        <f t="shared" si="225"/>
        <v>12.069045305196909</v>
      </c>
      <c r="BY85" s="113">
        <f t="shared" si="226"/>
        <v>11.434948979591839</v>
      </c>
      <c r="BZ85" s="113">
        <f t="shared" si="227"/>
        <v>16.221655328798189</v>
      </c>
      <c r="CA85" s="113">
        <f t="shared" si="228"/>
        <v>21.706864564007422</v>
      </c>
      <c r="CB85" s="113">
        <f t="shared" si="229"/>
        <v>6.5497098721108493</v>
      </c>
      <c r="CC85" s="113">
        <f t="shared" si="230"/>
        <v>13.868655672746344</v>
      </c>
      <c r="CD85" s="113" t="str">
        <f t="shared" si="231"/>
        <v/>
      </c>
      <c r="CE85" s="113" t="str">
        <f t="shared" si="232"/>
        <v/>
      </c>
      <c r="CF85" s="113">
        <f t="shared" si="233"/>
        <v>12.570061537819061</v>
      </c>
      <c r="CH85" s="139">
        <v>42887</v>
      </c>
      <c r="CI85" s="113">
        <f t="shared" si="234"/>
        <v>-18.214632791892264</v>
      </c>
      <c r="CJ85" s="113">
        <f t="shared" si="235"/>
        <v>-14.081632653061224</v>
      </c>
      <c r="CK85" s="113">
        <f t="shared" si="236"/>
        <v>-18.624149659863946</v>
      </c>
      <c r="CL85" s="113">
        <f t="shared" si="78"/>
        <v>-15.60128183504807</v>
      </c>
      <c r="CM85" s="113">
        <f t="shared" si="237"/>
        <v>-9.8895767431931549</v>
      </c>
      <c r="CN85" s="113">
        <f t="shared" si="238"/>
        <v>-3.4962997494318513</v>
      </c>
      <c r="CO85" s="113" t="str">
        <f t="shared" si="239"/>
        <v/>
      </c>
      <c r="CP85" s="113" t="str">
        <f t="shared" si="240"/>
        <v/>
      </c>
      <c r="CQ85" s="113">
        <f t="shared" si="241"/>
        <v>-15.111516789414182</v>
      </c>
    </row>
    <row r="86" spans="26:95" ht="15" customHeight="1">
      <c r="Z86" s="22"/>
      <c r="AE86" s="139">
        <v>42979</v>
      </c>
      <c r="AF86" s="113">
        <f t="shared" si="189"/>
        <v>146.58089465878967</v>
      </c>
      <c r="AG86" s="113">
        <f t="shared" si="190"/>
        <v>133.83557189244314</v>
      </c>
      <c r="AH86" s="113">
        <f t="shared" si="191"/>
        <v>145.03612359090926</v>
      </c>
      <c r="AI86" s="113">
        <f t="shared" si="192"/>
        <v>146.28865677120993</v>
      </c>
      <c r="AJ86" s="113">
        <f t="shared" si="193"/>
        <v>128.81974796928918</v>
      </c>
      <c r="AK86" s="113">
        <f t="shared" si="194"/>
        <v>144.03099044109925</v>
      </c>
      <c r="AL86" s="113" t="str">
        <f t="shared" si="195"/>
        <v/>
      </c>
      <c r="AM86" s="113" t="str">
        <f t="shared" si="196"/>
        <v/>
      </c>
      <c r="AN86" s="113">
        <f t="shared" si="197"/>
        <v>140.82473459467062</v>
      </c>
      <c r="AP86" s="139">
        <v>42979</v>
      </c>
      <c r="AQ86" s="113">
        <f t="shared" si="198"/>
        <v>56.018440434024853</v>
      </c>
      <c r="AR86" s="113">
        <f t="shared" si="199"/>
        <v>38.702541904235247</v>
      </c>
      <c r="AS86" s="113">
        <f t="shared" si="200"/>
        <v>45.092211553116904</v>
      </c>
      <c r="AT86" s="113">
        <f t="shared" si="201"/>
        <v>52.170035671819257</v>
      </c>
      <c r="AU86" s="113">
        <f t="shared" si="202"/>
        <v>40.86149584487535</v>
      </c>
      <c r="AV86" s="113">
        <f t="shared" si="203"/>
        <v>59.651360544217688</v>
      </c>
      <c r="AW86" s="113" t="str">
        <f t="shared" si="204"/>
        <v/>
      </c>
      <c r="AX86" s="113" t="str">
        <f t="shared" si="205"/>
        <v/>
      </c>
      <c r="AY86" s="113">
        <f t="shared" si="206"/>
        <v>47.766018956757499</v>
      </c>
      <c r="BA86" s="139">
        <v>42979</v>
      </c>
      <c r="BB86" s="113">
        <f t="shared" si="207"/>
        <v>10.45754389910234</v>
      </c>
      <c r="BC86" s="113">
        <f t="shared" si="208"/>
        <v>8.7736694571041731</v>
      </c>
      <c r="BD86" s="113">
        <f t="shared" si="209"/>
        <v>7.9561042524005474</v>
      </c>
      <c r="BE86" s="113">
        <f t="shared" si="210"/>
        <v>8.3234244946492257</v>
      </c>
      <c r="BF86" s="113">
        <f t="shared" si="211"/>
        <v>11.077562326869806</v>
      </c>
      <c r="BG86" s="113">
        <f t="shared" si="212"/>
        <v>18.013038548752835</v>
      </c>
      <c r="BH86" s="113" t="str">
        <f t="shared" si="213"/>
        <v/>
      </c>
      <c r="BI86" s="113" t="str">
        <f t="shared" si="214"/>
        <v/>
      </c>
      <c r="BJ86" s="113">
        <f t="shared" si="215"/>
        <v>9.931701902639988</v>
      </c>
      <c r="BL86" s="139">
        <v>42979</v>
      </c>
      <c r="BM86" s="113">
        <f t="shared" si="216"/>
        <v>23.702704222184742</v>
      </c>
      <c r="BN86" s="113">
        <f t="shared" si="217"/>
        <v>10.104989423431466</v>
      </c>
      <c r="BO86" s="113">
        <f t="shared" si="218"/>
        <v>17.713195755734262</v>
      </c>
      <c r="BP86" s="113">
        <f t="shared" si="219"/>
        <v>21.945213911972914</v>
      </c>
      <c r="BQ86" s="113">
        <f t="shared" si="220"/>
        <v>11.301438416883526</v>
      </c>
      <c r="BR86" s="113">
        <f t="shared" si="221"/>
        <v>9.5238095238095255</v>
      </c>
      <c r="BS86" s="113" t="str">
        <f t="shared" si="222"/>
        <v/>
      </c>
      <c r="BT86" s="113" t="str">
        <f t="shared" si="223"/>
        <v/>
      </c>
      <c r="BU86" s="113">
        <f t="shared" si="224"/>
        <v>16.786413253361669</v>
      </c>
      <c r="BW86" s="139">
        <v>42979</v>
      </c>
      <c r="BX86" s="113">
        <f t="shared" si="225"/>
        <v>18.849206349206344</v>
      </c>
      <c r="BY86" s="113">
        <f t="shared" si="226"/>
        <v>14.340878320398161</v>
      </c>
      <c r="BZ86" s="113">
        <f t="shared" si="227"/>
        <v>16.923868312757204</v>
      </c>
      <c r="CA86" s="113">
        <f t="shared" si="228"/>
        <v>15.234839476813317</v>
      </c>
      <c r="CB86" s="113">
        <f t="shared" si="229"/>
        <v>5.2880886426592797</v>
      </c>
      <c r="CC86" s="113">
        <f t="shared" si="230"/>
        <v>11.302437641723357</v>
      </c>
      <c r="CD86" s="113" t="str">
        <f t="shared" si="231"/>
        <v/>
      </c>
      <c r="CE86" s="113" t="str">
        <f t="shared" si="232"/>
        <v/>
      </c>
      <c r="CF86" s="113">
        <f t="shared" si="233"/>
        <v>14.510713855751783</v>
      </c>
      <c r="CH86" s="139">
        <v>42979</v>
      </c>
      <c r="CI86" s="113">
        <f t="shared" si="234"/>
        <v>-7.5279698656322021</v>
      </c>
      <c r="CJ86" s="113">
        <f t="shared" si="235"/>
        <v>-10.016971453633609</v>
      </c>
      <c r="CK86" s="113">
        <f t="shared" si="236"/>
        <v>-8.3219021490626446</v>
      </c>
      <c r="CL86" s="113">
        <f t="shared" si="78"/>
        <v>-7.7288941736028542</v>
      </c>
      <c r="CM86" s="113">
        <f t="shared" si="237"/>
        <v>-2.8365650969529086</v>
      </c>
      <c r="CN86" s="113">
        <f t="shared" si="238"/>
        <v>-4.0816326530612255</v>
      </c>
      <c r="CO86" s="113" t="str">
        <f t="shared" si="239"/>
        <v/>
      </c>
      <c r="CP86" s="113" t="str">
        <f t="shared" si="240"/>
        <v/>
      </c>
      <c r="CQ86" s="113">
        <f t="shared" si="241"/>
        <v>-7.3651921022328199</v>
      </c>
    </row>
    <row r="87" spans="26:95" ht="15" customHeight="1">
      <c r="Z87" s="22"/>
      <c r="AE87" s="139">
        <v>43070</v>
      </c>
      <c r="AF87" s="113">
        <f t="shared" si="189"/>
        <v>140.37986283650343</v>
      </c>
      <c r="AG87" s="113">
        <f t="shared" si="190"/>
        <v>132.00593427544862</v>
      </c>
      <c r="AH87" s="113">
        <f t="shared" si="191"/>
        <v>145.09315219468328</v>
      </c>
      <c r="AI87" s="113">
        <f t="shared" si="192"/>
        <v>136.92068210280664</v>
      </c>
      <c r="AJ87" s="113">
        <f t="shared" si="193"/>
        <v>139.61385958828478</v>
      </c>
      <c r="AK87" s="113">
        <f t="shared" si="194"/>
        <v>138.13511194961092</v>
      </c>
      <c r="AL87" s="113" t="str">
        <f t="shared" si="195"/>
        <v/>
      </c>
      <c r="AM87" s="113" t="str">
        <f t="shared" si="196"/>
        <v/>
      </c>
      <c r="AN87" s="113">
        <f t="shared" si="197"/>
        <v>138.73798548321804</v>
      </c>
      <c r="AP87" s="139">
        <v>43070</v>
      </c>
      <c r="AQ87" s="113">
        <f t="shared" si="198"/>
        <v>49.180679925031235</v>
      </c>
      <c r="AR87" s="113">
        <f t="shared" si="199"/>
        <v>35.588046762919326</v>
      </c>
      <c r="AS87" s="113">
        <f t="shared" si="200"/>
        <v>50.438181160792695</v>
      </c>
      <c r="AT87" s="113">
        <f t="shared" si="201"/>
        <v>32.123735871505048</v>
      </c>
      <c r="AU87" s="113">
        <f t="shared" si="202"/>
        <v>41.25</v>
      </c>
      <c r="AV87" s="113">
        <f t="shared" si="203"/>
        <v>46.00694444444445</v>
      </c>
      <c r="AW87" s="113" t="str">
        <f t="shared" si="204"/>
        <v/>
      </c>
      <c r="AX87" s="113" t="str">
        <f t="shared" si="205"/>
        <v/>
      </c>
      <c r="AY87" s="113">
        <f t="shared" si="206"/>
        <v>44.179925435832814</v>
      </c>
      <c r="BA87" s="139">
        <v>43070</v>
      </c>
      <c r="BB87" s="113">
        <f t="shared" si="207"/>
        <v>5.4404414827155367</v>
      </c>
      <c r="BC87" s="113">
        <f t="shared" si="208"/>
        <v>4.3954702237416443</v>
      </c>
      <c r="BD87" s="113">
        <f t="shared" si="209"/>
        <v>9.3059692498407394</v>
      </c>
      <c r="BE87" s="113">
        <f t="shared" si="210"/>
        <v>5.7108863771564549</v>
      </c>
      <c r="BF87" s="113">
        <f t="shared" si="211"/>
        <v>15.000000000000002</v>
      </c>
      <c r="BG87" s="113">
        <f t="shared" si="212"/>
        <v>9.5100308641975317</v>
      </c>
      <c r="BH87" s="113" t="str">
        <f t="shared" si="213"/>
        <v/>
      </c>
      <c r="BI87" s="113" t="str">
        <f t="shared" si="214"/>
        <v/>
      </c>
      <c r="BJ87" s="113">
        <f t="shared" si="215"/>
        <v>7.420890437933207</v>
      </c>
      <c r="BL87" s="139">
        <v>43070</v>
      </c>
      <c r="BM87" s="113">
        <f t="shared" si="216"/>
        <v>16.541623877394837</v>
      </c>
      <c r="BN87" s="113">
        <f t="shared" si="217"/>
        <v>9.7718548110233776</v>
      </c>
      <c r="BO87" s="113">
        <f t="shared" si="218"/>
        <v>18.269313544876983</v>
      </c>
      <c r="BP87" s="113">
        <f t="shared" si="219"/>
        <v>19.03628792385485</v>
      </c>
      <c r="BQ87" s="113">
        <f t="shared" si="220"/>
        <v>39.575175032633204</v>
      </c>
      <c r="BR87" s="113">
        <f t="shared" si="221"/>
        <v>9.1242283950617278</v>
      </c>
      <c r="BS87" s="113" t="str">
        <f t="shared" si="222"/>
        <v/>
      </c>
      <c r="BT87" s="113" t="str">
        <f t="shared" si="223"/>
        <v/>
      </c>
      <c r="BU87" s="113">
        <f t="shared" si="224"/>
        <v>17.549752066115698</v>
      </c>
      <c r="BW87" s="139">
        <v>43070</v>
      </c>
      <c r="BX87" s="113">
        <f t="shared" si="225"/>
        <v>12.771045918367346</v>
      </c>
      <c r="BY87" s="113">
        <f t="shared" si="226"/>
        <v>9.5448856872500834</v>
      </c>
      <c r="BZ87" s="113">
        <f t="shared" si="227"/>
        <v>11.063859093335168</v>
      </c>
      <c r="CA87" s="113">
        <f t="shared" si="228"/>
        <v>9.1612135633551439</v>
      </c>
      <c r="CB87" s="113">
        <f t="shared" si="229"/>
        <v>4.798828125</v>
      </c>
      <c r="CC87" s="113">
        <f t="shared" si="230"/>
        <v>6.9637345679012332</v>
      </c>
      <c r="CD87" s="113" t="str">
        <f t="shared" si="231"/>
        <v/>
      </c>
      <c r="CE87" s="113" t="str">
        <f t="shared" si="232"/>
        <v/>
      </c>
      <c r="CF87" s="113">
        <f t="shared" si="233"/>
        <v>9.8076740049359366</v>
      </c>
      <c r="CH87" s="139">
        <v>43070</v>
      </c>
      <c r="CI87" s="113">
        <f t="shared" si="234"/>
        <v>-14.030612244897961</v>
      </c>
      <c r="CJ87" s="113">
        <f t="shared" si="235"/>
        <v>-5.5706480266170129</v>
      </c>
      <c r="CK87" s="113">
        <f t="shared" si="236"/>
        <v>-6.3067095952204681</v>
      </c>
      <c r="CL87" s="113">
        <f t="shared" si="78"/>
        <v>0</v>
      </c>
      <c r="CM87" s="113">
        <f t="shared" si="237"/>
        <v>0.64453124999999967</v>
      </c>
      <c r="CN87" s="113">
        <f t="shared" si="238"/>
        <v>-2.4112654320987654</v>
      </c>
      <c r="CO87" s="113" t="str">
        <f t="shared" si="239"/>
        <v/>
      </c>
      <c r="CP87" s="113" t="str">
        <f t="shared" si="240"/>
        <v/>
      </c>
      <c r="CQ87" s="113">
        <f t="shared" si="241"/>
        <v>-7.1522690873766015</v>
      </c>
    </row>
    <row r="88" spans="26:95" ht="15" customHeight="1">
      <c r="Z88" s="22"/>
      <c r="AE88" s="139">
        <v>43160</v>
      </c>
      <c r="AF88" s="113">
        <f t="shared" ref="AF88:AF91" si="242">IF($AU$7=$AS$7,BL31,"")</f>
        <v>140.89249424950899</v>
      </c>
      <c r="AG88" s="113">
        <f t="shared" ref="AG88:AG91" si="243">IF($AU$8=$AS$7,BV31,"")</f>
        <v>139.46958772068058</v>
      </c>
      <c r="AH88" s="113">
        <f t="shared" ref="AH88:AH91" si="244">IF($AU$9=$AS$7,CF31,"")</f>
        <v>147.34072958178083</v>
      </c>
      <c r="AI88" s="113">
        <f t="shared" ref="AI88:AI91" si="245">IF($AU$10=$AS$7,CP31,"")</f>
        <v>143.80045311672023</v>
      </c>
      <c r="AJ88" s="113">
        <f t="shared" ref="AJ88:AJ91" si="246">IF($AU$11=$AS$7,CZ31,"")</f>
        <v>142.53630842634215</v>
      </c>
      <c r="AK88" s="113">
        <f t="shared" ref="AK88:AK91" si="247">IF($AU$12=$AS$7,DJ31,"")</f>
        <v>148.15940665388393</v>
      </c>
      <c r="AL88" s="113" t="str">
        <f t="shared" ref="AL88:AL91" si="248">IF($AU$13=$AS$7,DT31,"")</f>
        <v/>
      </c>
      <c r="AM88" s="113" t="str">
        <f t="shared" ref="AM88:AM91" si="249">IF($AU$14=$AS$7,ED31,"")</f>
        <v/>
      </c>
      <c r="AN88" s="113">
        <f>IF($AU$15=$AS$7,EN31,"")</f>
        <v>142.96627324772578</v>
      </c>
      <c r="AP88" s="139">
        <v>43160</v>
      </c>
      <c r="AQ88" s="113">
        <f t="shared" ref="AQ88:AQ91" si="250">IF($AU$7=$AS$7,BM31,"")</f>
        <v>48.942636330023724</v>
      </c>
      <c r="AR88" s="113">
        <f t="shared" ref="AR88:AR91" si="251">IF($AU$8=$AS$7,BW31,"")</f>
        <v>41.933333333333337</v>
      </c>
      <c r="AS88" s="113">
        <f t="shared" ref="AS88:AS91" si="252">IF($AU$9=$AS$7,CG31,"")</f>
        <v>53.760581421251942</v>
      </c>
      <c r="AT88" s="113">
        <f t="shared" ref="AT88:AT91" si="253">IF($AU$10=$AS$7,CQ31,"")</f>
        <v>56.043388429752063</v>
      </c>
      <c r="AU88" s="113">
        <f t="shared" ref="AU88:AU91" si="254">IF($AU$11=$AS$7,DA31,"")</f>
        <v>52.279902696547801</v>
      </c>
      <c r="AV88" s="113">
        <f t="shared" ref="AV88:AV91" si="255">IF($AU$12=$AS$7,DK31,"")</f>
        <v>49.276024996189612</v>
      </c>
      <c r="AW88" s="113" t="str">
        <f t="shared" ref="AW88:AW91" si="256">IF($AU$13=$AS$7,DU31,"")</f>
        <v/>
      </c>
      <c r="AX88" s="113" t="str">
        <f t="shared" ref="AX88:AX91" si="257">IF($AU$14=$AS$7,EE31,"")</f>
        <v/>
      </c>
      <c r="AY88" s="113">
        <f t="shared" ref="AY88:AY91" si="258">IF($AU$15=$AS$7,EO31,"")</f>
        <v>49.587939920645738</v>
      </c>
      <c r="BA88" s="139">
        <v>43160</v>
      </c>
      <c r="BB88" s="113">
        <f t="shared" ref="BB88:BB91" si="259">IF($AU$7=$AS$7,BO31,"")</f>
        <v>11.906501095690285</v>
      </c>
      <c r="BC88" s="113">
        <f t="shared" ref="BC88:BC91" si="260">IF($AU$8=$AS$7,BY31,"")</f>
        <v>14.395555555555553</v>
      </c>
      <c r="BD88" s="113">
        <f t="shared" ref="BD88:BD91" si="261">IF($AU$9=$AS$7,CI31,"")</f>
        <v>10.26258632212074</v>
      </c>
      <c r="BE88" s="113">
        <f t="shared" ref="BE88:BE91" si="262">IF($AU$10=$AS$7,CS31,"")</f>
        <v>8.2644628099173563</v>
      </c>
      <c r="BF88" s="113">
        <f t="shared" ref="BF88:BF91" si="263">IF($AU$11=$AS$7,DC31,"")</f>
        <v>18.384141607577245</v>
      </c>
      <c r="BG88" s="113">
        <f t="shared" ref="BG88:BG91" si="264">IF($AU$12=$AS$7,DM31,"")</f>
        <v>21.947873799725649</v>
      </c>
      <c r="BH88" s="113" t="str">
        <f t="shared" ref="BH88:BH91" si="265">IF($AU$13=$AS$7,DW31,"")</f>
        <v/>
      </c>
      <c r="BI88" s="113" t="str">
        <f t="shared" ref="BI88:BI91" si="266">IF($AU$14=$AS$7,EG31,"")</f>
        <v/>
      </c>
      <c r="BJ88" s="113">
        <f t="shared" ref="BJ88:BJ91" si="267">IF($AU$15=$AS$7,EQ31,"")</f>
        <v>13.173120493956331</v>
      </c>
      <c r="BL88" s="139">
        <v>43160</v>
      </c>
      <c r="BM88" s="113">
        <f t="shared" ref="BM88:BM91" si="268">IF($AU$7=$AS$7,BP31,"")</f>
        <v>18.224706053128177</v>
      </c>
      <c r="BN88" s="113">
        <f t="shared" ref="BN88:BN91" si="269">IF($AU$8=$AS$7,BZ31,"")</f>
        <v>26.012341786406019</v>
      </c>
      <c r="BO88" s="113">
        <f t="shared" ref="BO88:BO91" si="270">IF($AU$9=$AS$7,CJ31,"")</f>
        <v>17.961962575183783</v>
      </c>
      <c r="BP88" s="113">
        <f t="shared" ref="BP88:BP91" si="271">IF($AU$10=$AS$7,CT31,"")</f>
        <v>19.369834710743795</v>
      </c>
      <c r="BQ88" s="113">
        <f t="shared" ref="BQ88:BQ91" si="272">IF($AU$11=$AS$7,DD31,"")</f>
        <v>37.404896226903375</v>
      </c>
      <c r="BR88" s="113">
        <f t="shared" ref="BR88:BR91" si="273">IF($AU$12=$AS$7,DN31,"")</f>
        <v>39.272552475564822</v>
      </c>
      <c r="BS88" s="113" t="str">
        <f t="shared" ref="BS88:BS91" si="274">IF($AU$13=$AS$7,DX31,"")</f>
        <v/>
      </c>
      <c r="BT88" s="113" t="str">
        <f t="shared" ref="BT88:BT91" si="275">IF($AU$14=$AS$7,EH31,"")</f>
        <v/>
      </c>
      <c r="BU88" s="113">
        <f t="shared" ref="BU88:BU91" si="276">IF($AU$15=$AS$7,ER31,"")</f>
        <v>23.35638789579783</v>
      </c>
      <c r="BW88" s="139">
        <v>43160</v>
      </c>
      <c r="BX88" s="113">
        <f t="shared" ref="BX88:BX91" si="277">IF($AU$7=$AS$7,BQ31,"")</f>
        <v>18.419771122473826</v>
      </c>
      <c r="BY88" s="113">
        <f t="shared" ref="BY88:BY91" si="278">IF($AU$8=$AS$7,CA31,"")</f>
        <v>12.817777777777776</v>
      </c>
      <c r="BZ88" s="113">
        <f t="shared" ref="BZ88:BZ91" si="279">IF($AU$9=$AS$7,CK31,"")</f>
        <v>13.815020049008686</v>
      </c>
      <c r="CA88" s="113">
        <f t="shared" ref="CA88:CA91" si="280">IF($AU$10=$AS$7,CU31,"")</f>
        <v>19.111570247933887</v>
      </c>
      <c r="CB88" s="113">
        <f t="shared" ref="CB88:CB91" si="281">IF($AU$11=$AS$7,DE31,"")</f>
        <v>6.8837016717561195</v>
      </c>
      <c r="CC88" s="113">
        <f t="shared" ref="CC88:CC91" si="282">IF($AU$12=$AS$7,DO31,"")</f>
        <v>9.5259868922420381</v>
      </c>
      <c r="CD88" s="113" t="str">
        <f t="shared" ref="CD88:CD91" si="283">IF($AU$13=$AS$7,DY31,"")</f>
        <v/>
      </c>
      <c r="CE88" s="113" t="str">
        <f t="shared" ref="CE88:CE91" si="284">IF($AU$14=$AS$7,EI31,"")</f>
        <v/>
      </c>
      <c r="CF88" s="113">
        <f t="shared" ref="CF88:CF91" si="285">IF($AU$15=$AS$7,ES31,"")</f>
        <v>13.794526250640098</v>
      </c>
      <c r="CH88" s="139">
        <v>43160</v>
      </c>
      <c r="CI88" s="113">
        <f t="shared" ref="CI88:CI91" si="286">IF($AU$7=$AS$7,BR31,"")</f>
        <v>-7.489471453435419</v>
      </c>
      <c r="CJ88" s="113">
        <f t="shared" ref="CJ88:CJ91" si="287">IF($AU$8=$AS$7,CB31,"")</f>
        <v>-4.6000000000000014</v>
      </c>
      <c r="CK88" s="113">
        <f t="shared" ref="CK88:CK91" si="288">IF($AU$9=$AS$7,CL31,"")</f>
        <v>-3.5851525952327914</v>
      </c>
      <c r="CL88" s="113">
        <f t="shared" si="78"/>
        <v>-2.8925619834710754</v>
      </c>
      <c r="CM88" s="113">
        <f t="shared" ref="CM88:CM91" si="289">IF($AU$11=$AS$7,DF31,"")</f>
        <v>-2.1893276745510062</v>
      </c>
      <c r="CN88" s="113">
        <f t="shared" ref="CN88:CN91" si="290">IF($AU$12=$AS$7,DP31,"")</f>
        <v>-2.682517908855357</v>
      </c>
      <c r="CO88" s="113" t="str">
        <f t="shared" ref="CO88:CO91" si="291">IF($AU$13=$AS$7,DZ31,"")</f>
        <v/>
      </c>
      <c r="CP88" s="113" t="str">
        <f t="shared" ref="CP88:CP91" si="292">IF($AU$14=$AS$7,EJ31,"")</f>
        <v/>
      </c>
      <c r="CQ88" s="113">
        <f t="shared" ref="CQ88:CQ91" si="293">IF($AU$15=$AS$7,ET31,"")</f>
        <v>-4.5703302006697584</v>
      </c>
    </row>
    <row r="89" spans="26:95" ht="15" customHeight="1">
      <c r="Z89" s="22"/>
      <c r="AE89" s="139">
        <v>43252</v>
      </c>
      <c r="AF89" s="113">
        <f t="shared" si="242"/>
        <v>134.28899067965526</v>
      </c>
      <c r="AG89" s="113">
        <f t="shared" si="243"/>
        <v>139.57095165653504</v>
      </c>
      <c r="AH89" s="113">
        <f t="shared" si="244"/>
        <v>140.83346313599071</v>
      </c>
      <c r="AI89" s="113">
        <f t="shared" si="245"/>
        <v>135.59011313352943</v>
      </c>
      <c r="AJ89" s="113">
        <f t="shared" si="246"/>
        <v>139.11776809145627</v>
      </c>
      <c r="AK89" s="113">
        <f t="shared" si="247"/>
        <v>148.60600819140893</v>
      </c>
      <c r="AL89" s="113" t="str">
        <f t="shared" si="248"/>
        <v/>
      </c>
      <c r="AM89" s="113" t="str">
        <f t="shared" si="249"/>
        <v/>
      </c>
      <c r="AN89" s="113">
        <f>IF($AU$15=$AS$7,EN32,"")</f>
        <v>138.2461646655473</v>
      </c>
      <c r="AP89" s="139">
        <v>43252</v>
      </c>
      <c r="AQ89" s="113">
        <f t="shared" si="250"/>
        <v>45.070117728531869</v>
      </c>
      <c r="AR89" s="113">
        <f t="shared" si="251"/>
        <v>42.499086924762601</v>
      </c>
      <c r="AS89" s="113">
        <f t="shared" si="252"/>
        <v>45.781480888034324</v>
      </c>
      <c r="AT89" s="113">
        <f t="shared" si="253"/>
        <v>37.037037037037038</v>
      </c>
      <c r="AU89" s="113">
        <f t="shared" si="254"/>
        <v>42.513080947983994</v>
      </c>
      <c r="AV89" s="113">
        <f t="shared" si="255"/>
        <v>56.449704142011839</v>
      </c>
      <c r="AW89" s="113" t="str">
        <f t="shared" si="256"/>
        <v/>
      </c>
      <c r="AX89" s="113" t="str">
        <f t="shared" si="257"/>
        <v/>
      </c>
      <c r="AY89" s="113">
        <f t="shared" si="258"/>
        <v>44.973877254962389</v>
      </c>
      <c r="BA89" s="139">
        <v>43252</v>
      </c>
      <c r="BB89" s="113">
        <f t="shared" si="259"/>
        <v>4.3942607340720228</v>
      </c>
      <c r="BC89" s="113">
        <f t="shared" si="260"/>
        <v>12.856099342585829</v>
      </c>
      <c r="BD89" s="113">
        <f t="shared" si="261"/>
        <v>7.3723940251740281</v>
      </c>
      <c r="BE89" s="113">
        <f t="shared" si="262"/>
        <v>7.4074074074074083</v>
      </c>
      <c r="BF89" s="113">
        <f t="shared" si="263"/>
        <v>12.642351492767004</v>
      </c>
      <c r="BG89" s="113">
        <f t="shared" si="264"/>
        <v>26.982248520710055</v>
      </c>
      <c r="BH89" s="113" t="str">
        <f t="shared" si="265"/>
        <v/>
      </c>
      <c r="BI89" s="113" t="str">
        <f t="shared" si="266"/>
        <v/>
      </c>
      <c r="BJ89" s="113">
        <f t="shared" si="267"/>
        <v>9.0882124951190022</v>
      </c>
      <c r="BL89" s="139">
        <v>43252</v>
      </c>
      <c r="BM89" s="113">
        <f t="shared" si="268"/>
        <v>10.08267016920343</v>
      </c>
      <c r="BN89" s="113">
        <f t="shared" si="269"/>
        <v>18.741790204541186</v>
      </c>
      <c r="BO89" s="113">
        <f t="shared" si="270"/>
        <v>18.179043378339554</v>
      </c>
      <c r="BP89" s="113">
        <f t="shared" si="271"/>
        <v>9.8765432098765427</v>
      </c>
      <c r="BQ89" s="113">
        <f t="shared" si="272"/>
        <v>35.828960764351166</v>
      </c>
      <c r="BR89" s="113">
        <f t="shared" si="273"/>
        <v>37.017751479289942</v>
      </c>
      <c r="BS89" s="113" t="str">
        <f t="shared" si="274"/>
        <v/>
      </c>
      <c r="BT89" s="113" t="str">
        <f t="shared" si="275"/>
        <v/>
      </c>
      <c r="BU89" s="113">
        <f t="shared" si="276"/>
        <v>17.948343928364729</v>
      </c>
      <c r="BW89" s="139">
        <v>43252</v>
      </c>
      <c r="BX89" s="113">
        <f t="shared" si="277"/>
        <v>11.971411876731301</v>
      </c>
      <c r="BY89" s="113">
        <f t="shared" si="278"/>
        <v>15.426406135865598</v>
      </c>
      <c r="BZ89" s="113">
        <f t="shared" si="279"/>
        <v>11.599814844487174</v>
      </c>
      <c r="CA89" s="113">
        <f t="shared" si="280"/>
        <v>15.123456790123454</v>
      </c>
      <c r="CB89" s="113">
        <f t="shared" si="281"/>
        <v>3.7242228377962454</v>
      </c>
      <c r="CC89" s="113">
        <f t="shared" si="282"/>
        <v>9.1124260355029598</v>
      </c>
      <c r="CD89" s="113" t="str">
        <f t="shared" si="283"/>
        <v/>
      </c>
      <c r="CE89" s="113" t="str">
        <f t="shared" si="284"/>
        <v/>
      </c>
      <c r="CF89" s="113">
        <f t="shared" si="285"/>
        <v>11.206188350263778</v>
      </c>
      <c r="CH89" s="139">
        <v>43252</v>
      </c>
      <c r="CI89" s="113">
        <f t="shared" si="286"/>
        <v>-23.67014369806094</v>
      </c>
      <c r="CJ89" s="113">
        <f t="shared" si="287"/>
        <v>-14.189189189189189</v>
      </c>
      <c r="CK89" s="113">
        <f t="shared" si="288"/>
        <v>-24.185938863073936</v>
      </c>
      <c r="CL89" s="113">
        <f t="shared" si="78"/>
        <v>-32.793209876543209</v>
      </c>
      <c r="CM89" s="113">
        <f t="shared" si="289"/>
        <v>-7.9178208679593727</v>
      </c>
      <c r="CN89" s="113">
        <f t="shared" si="290"/>
        <v>-7.1005917159763312</v>
      </c>
      <c r="CO89" s="113" t="str">
        <f t="shared" si="291"/>
        <v/>
      </c>
      <c r="CP89" s="113" t="str">
        <f t="shared" si="292"/>
        <v/>
      </c>
      <c r="CQ89" s="113">
        <f t="shared" si="293"/>
        <v>-18.644305426972764</v>
      </c>
    </row>
    <row r="90" spans="26:95" ht="15" customHeight="1">
      <c r="Z90" s="22"/>
      <c r="AE90" s="139">
        <v>43344</v>
      </c>
      <c r="AF90" s="113">
        <f t="shared" si="242"/>
        <v>120.23353837262431</v>
      </c>
      <c r="AG90" s="113">
        <f t="shared" si="243"/>
        <v>127.99795723383387</v>
      </c>
      <c r="AH90" s="113">
        <f t="shared" si="244"/>
        <v>126.00385318057553</v>
      </c>
      <c r="AI90" s="113">
        <f t="shared" si="245"/>
        <v>133.97053018820262</v>
      </c>
      <c r="AJ90" s="113">
        <f t="shared" si="246"/>
        <v>129.82537229473144</v>
      </c>
      <c r="AK90" s="113">
        <f t="shared" si="247"/>
        <v>144.49460987879016</v>
      </c>
      <c r="AL90" s="113" t="str">
        <f t="shared" si="248"/>
        <v/>
      </c>
      <c r="AM90" s="113" t="str">
        <f t="shared" si="249"/>
        <v/>
      </c>
      <c r="AN90" s="113">
        <f>IF($AU$15=$AS$7,EN33,"")</f>
        <v>125.98133581153704</v>
      </c>
      <c r="AP90" s="139">
        <v>43344</v>
      </c>
      <c r="AQ90" s="113">
        <f t="shared" si="250"/>
        <v>32.177328601108037</v>
      </c>
      <c r="AR90" s="113">
        <f t="shared" si="251"/>
        <v>40.258020419496773</v>
      </c>
      <c r="AS90" s="113">
        <f t="shared" si="252"/>
        <v>38.311279143037176</v>
      </c>
      <c r="AT90" s="113">
        <f t="shared" si="253"/>
        <v>62.782401902497028</v>
      </c>
      <c r="AU90" s="113">
        <f t="shared" si="254"/>
        <v>44.095200407032628</v>
      </c>
      <c r="AV90" s="113">
        <f t="shared" si="255"/>
        <v>62.975778546712789</v>
      </c>
      <c r="AW90" s="113" t="str">
        <f t="shared" si="256"/>
        <v/>
      </c>
      <c r="AX90" s="113" t="str">
        <f t="shared" si="257"/>
        <v/>
      </c>
      <c r="AY90" s="113">
        <f t="shared" si="258"/>
        <v>39.120874687323493</v>
      </c>
      <c r="BA90" s="139">
        <v>43344</v>
      </c>
      <c r="BB90" s="113">
        <f t="shared" si="259"/>
        <v>-6.1547783933518012</v>
      </c>
      <c r="BC90" s="113">
        <f t="shared" si="260"/>
        <v>2.3922422999700963</v>
      </c>
      <c r="BD90" s="113">
        <f t="shared" si="261"/>
        <v>-5.2276599220518554</v>
      </c>
      <c r="BE90" s="113">
        <f t="shared" si="262"/>
        <v>-2.8537455410225925</v>
      </c>
      <c r="BF90" s="113">
        <f t="shared" si="263"/>
        <v>-0.33354061846345184</v>
      </c>
      <c r="BG90" s="113">
        <f t="shared" si="264"/>
        <v>6.812283737024222</v>
      </c>
      <c r="BH90" s="113" t="str">
        <f t="shared" si="265"/>
        <v/>
      </c>
      <c r="BI90" s="113" t="str">
        <f t="shared" si="266"/>
        <v/>
      </c>
      <c r="BJ90" s="113">
        <f t="shared" si="267"/>
        <v>-2.6086832699673907</v>
      </c>
      <c r="BL90" s="139">
        <v>43344</v>
      </c>
      <c r="BM90" s="113">
        <f t="shared" si="268"/>
        <v>-1.6847731994459838</v>
      </c>
      <c r="BN90" s="113">
        <f t="shared" si="269"/>
        <v>20.342797783933516</v>
      </c>
      <c r="BO90" s="113">
        <f t="shared" si="270"/>
        <v>7.5240962449532072</v>
      </c>
      <c r="BP90" s="113">
        <f t="shared" si="271"/>
        <v>3.329369797859691</v>
      </c>
      <c r="BQ90" s="113">
        <f t="shared" si="272"/>
        <v>39.770409649787304</v>
      </c>
      <c r="BR90" s="113">
        <f t="shared" si="273"/>
        <v>35.294117647058819</v>
      </c>
      <c r="BS90" s="113" t="str">
        <f t="shared" si="274"/>
        <v/>
      </c>
      <c r="BT90" s="113" t="str">
        <f t="shared" si="275"/>
        <v/>
      </c>
      <c r="BU90" s="113">
        <f t="shared" si="276"/>
        <v>11.411508256442415</v>
      </c>
      <c r="BW90" s="139">
        <v>43344</v>
      </c>
      <c r="BX90" s="113">
        <f t="shared" si="277"/>
        <v>26.707496537396118</v>
      </c>
      <c r="BY90" s="113">
        <f t="shared" si="278"/>
        <v>23.700286214703748</v>
      </c>
      <c r="BZ90" s="113">
        <f t="shared" si="279"/>
        <v>25.819739083759245</v>
      </c>
      <c r="CA90" s="113">
        <f t="shared" si="280"/>
        <v>35.315101070154576</v>
      </c>
      <c r="CB90" s="113">
        <f t="shared" si="281"/>
        <v>17.253660466956866</v>
      </c>
      <c r="CC90" s="113">
        <f t="shared" si="282"/>
        <v>31.628460207612459</v>
      </c>
      <c r="CD90" s="113" t="str">
        <f t="shared" si="283"/>
        <v/>
      </c>
      <c r="CE90" s="113" t="str">
        <f t="shared" si="284"/>
        <v/>
      </c>
      <c r="CF90" s="113">
        <f t="shared" si="285"/>
        <v>25.216262975778541</v>
      </c>
      <c r="CH90" s="139">
        <v>43344</v>
      </c>
      <c r="CI90" s="113">
        <f t="shared" si="286"/>
        <v>-28.426895775623269</v>
      </c>
      <c r="CJ90" s="113">
        <f t="shared" si="287"/>
        <v>-23.414071510957321</v>
      </c>
      <c r="CK90" s="113">
        <f t="shared" si="288"/>
        <v>-29.732315806669934</v>
      </c>
      <c r="CL90" s="113">
        <f t="shared" si="78"/>
        <v>-19.024970273483948</v>
      </c>
      <c r="CM90" s="113">
        <f t="shared" si="289"/>
        <v>-11.922663802363051</v>
      </c>
      <c r="CN90" s="113">
        <f t="shared" si="290"/>
        <v>-14.013840830449825</v>
      </c>
      <c r="CO90" s="113" t="str">
        <f t="shared" si="291"/>
        <v/>
      </c>
      <c r="CP90" s="113" t="str">
        <f t="shared" si="292"/>
        <v/>
      </c>
      <c r="CQ90" s="113">
        <f t="shared" si="293"/>
        <v>-23.772907855952838</v>
      </c>
    </row>
    <row r="91" spans="26:95" ht="15" customHeight="1">
      <c r="Z91" s="22"/>
      <c r="AE91" s="139">
        <v>43435</v>
      </c>
      <c r="AF91" s="113">
        <f t="shared" si="242"/>
        <v>118.62249083799358</v>
      </c>
      <c r="AG91" s="113">
        <f t="shared" si="243"/>
        <v>117.56695425431552</v>
      </c>
      <c r="AH91" s="113">
        <f t="shared" si="244"/>
        <v>122.61931535771254</v>
      </c>
      <c r="AI91" s="113">
        <f t="shared" si="245"/>
        <v>129.63390107783491</v>
      </c>
      <c r="AJ91" s="113">
        <f t="shared" si="246"/>
        <v>128.56678058393692</v>
      </c>
      <c r="AK91" s="113">
        <f t="shared" si="247"/>
        <v>144.22634204769179</v>
      </c>
      <c r="AL91" s="113" t="str">
        <f t="shared" si="248"/>
        <v/>
      </c>
      <c r="AM91" s="113" t="str">
        <f t="shared" si="249"/>
        <v/>
      </c>
      <c r="AN91" s="113">
        <f>IF($AU$15=$AS$7,EN34,"")</f>
        <v>123.25725351266613</v>
      </c>
      <c r="AP91" s="139">
        <v>43435</v>
      </c>
      <c r="AQ91" s="113">
        <f t="shared" si="250"/>
        <v>29.814324842296379</v>
      </c>
      <c r="AR91" s="113">
        <f t="shared" si="251"/>
        <v>26.024691358024693</v>
      </c>
      <c r="AS91" s="113">
        <f t="shared" si="252"/>
        <v>31.693059836326924</v>
      </c>
      <c r="AT91" s="113">
        <f t="shared" si="253"/>
        <v>44.996347699050396</v>
      </c>
      <c r="AU91" s="113">
        <f t="shared" si="254"/>
        <v>36.244191635955787</v>
      </c>
      <c r="AV91" s="113">
        <f t="shared" si="255"/>
        <v>41.269841269841272</v>
      </c>
      <c r="AW91" s="113" t="str">
        <f t="shared" si="256"/>
        <v/>
      </c>
      <c r="AX91" s="113" t="str">
        <f t="shared" si="257"/>
        <v/>
      </c>
      <c r="AY91" s="113">
        <f t="shared" si="258"/>
        <v>32.021723603183901</v>
      </c>
      <c r="BA91" s="139">
        <v>43435</v>
      </c>
      <c r="BB91" s="113">
        <f t="shared" si="259"/>
        <v>-7.8211683646154189</v>
      </c>
      <c r="BC91" s="113">
        <f t="shared" si="260"/>
        <v>-4.0617283950617278</v>
      </c>
      <c r="BD91" s="113">
        <f t="shared" si="261"/>
        <v>-5.5611648421723894</v>
      </c>
      <c r="BE91" s="113">
        <f t="shared" si="262"/>
        <v>-2.0452885317750185</v>
      </c>
      <c r="BF91" s="113">
        <f t="shared" si="263"/>
        <v>1.2497997115846817</v>
      </c>
      <c r="BG91" s="113">
        <f t="shared" si="264"/>
        <v>9.1836734693877577</v>
      </c>
      <c r="BH91" s="113" t="str">
        <f t="shared" si="265"/>
        <v/>
      </c>
      <c r="BI91" s="113" t="str">
        <f t="shared" si="266"/>
        <v/>
      </c>
      <c r="BJ91" s="113">
        <f t="shared" si="267"/>
        <v>-3.3887975261272492</v>
      </c>
      <c r="BL91" s="139">
        <v>43435</v>
      </c>
      <c r="BM91" s="113">
        <f t="shared" si="268"/>
        <v>-2.6661152897849618</v>
      </c>
      <c r="BN91" s="113">
        <f t="shared" si="269"/>
        <v>7.7085128794407733</v>
      </c>
      <c r="BO91" s="113">
        <f t="shared" si="270"/>
        <v>2.7920212623157665</v>
      </c>
      <c r="BP91" s="113">
        <f t="shared" si="271"/>
        <v>-3.2140248356464571</v>
      </c>
      <c r="BQ91" s="113">
        <f t="shared" si="272"/>
        <v>35.299606474907705</v>
      </c>
      <c r="BR91" s="113">
        <f t="shared" si="273"/>
        <v>32.426303854875279</v>
      </c>
      <c r="BS91" s="113" t="str">
        <f t="shared" si="274"/>
        <v/>
      </c>
      <c r="BT91" s="113" t="str">
        <f t="shared" si="275"/>
        <v/>
      </c>
      <c r="BU91" s="113">
        <f t="shared" si="276"/>
        <v>7.9114238926359226</v>
      </c>
      <c r="BW91" s="139">
        <v>43435</v>
      </c>
      <c r="BX91" s="113">
        <f t="shared" si="277"/>
        <v>12.689224943940536</v>
      </c>
      <c r="BY91" s="113">
        <f t="shared" si="278"/>
        <v>9.7222222222222232</v>
      </c>
      <c r="BZ91" s="113">
        <f t="shared" si="279"/>
        <v>12.620894887873312</v>
      </c>
      <c r="CA91" s="113">
        <f t="shared" si="280"/>
        <v>15.522279035792547</v>
      </c>
      <c r="CB91" s="113">
        <f t="shared" si="281"/>
        <v>6.4893446563050796</v>
      </c>
      <c r="CC91" s="113">
        <f t="shared" si="282"/>
        <v>9.1836734693877542</v>
      </c>
      <c r="CD91" s="113" t="str">
        <f t="shared" si="283"/>
        <v/>
      </c>
      <c r="CE91" s="113" t="str">
        <f t="shared" si="284"/>
        <v/>
      </c>
      <c r="CF91" s="113">
        <f t="shared" si="285"/>
        <v>11.110181652049135</v>
      </c>
      <c r="CH91" s="139">
        <v>43435</v>
      </c>
      <c r="CI91" s="113">
        <f t="shared" si="286"/>
        <v>-34.305289375470402</v>
      </c>
      <c r="CJ91" s="113">
        <f t="shared" si="287"/>
        <v>-29.64506172839506</v>
      </c>
      <c r="CK91" s="113">
        <f t="shared" si="288"/>
        <v>-19.991497502391329</v>
      </c>
      <c r="CL91" s="113">
        <f t="shared" si="78"/>
        <v>-35.062089116143177</v>
      </c>
      <c r="CM91" s="113">
        <f t="shared" si="289"/>
        <v>-21.442877743951293</v>
      </c>
      <c r="CN91" s="113">
        <f t="shared" si="290"/>
        <v>-17.460317460317459</v>
      </c>
      <c r="CO91" s="113" t="str">
        <f t="shared" si="291"/>
        <v/>
      </c>
      <c r="CP91" s="113" t="str">
        <f t="shared" si="292"/>
        <v/>
      </c>
      <c r="CQ91" s="113">
        <f t="shared" si="293"/>
        <v>-27.364735363088084</v>
      </c>
    </row>
    <row r="92" spans="26:95" ht="15" customHeight="1">
      <c r="Z92" s="22"/>
      <c r="AE92" s="139">
        <v>43525</v>
      </c>
      <c r="AF92" s="113">
        <f t="shared" ref="AF92:AF95" si="294">IF($AU$7=$AS$7,BL35,"")</f>
        <v>108.56326282489407</v>
      </c>
      <c r="AG92" s="113">
        <f t="shared" ref="AG92:AG95" si="295">IF($AU$8=$AS$7,BV35,"")</f>
        <v>113.31899106228578</v>
      </c>
      <c r="AH92" s="113">
        <f t="shared" ref="AH92:AH95" si="296">IF($AU$9=$AS$7,CF35,"")</f>
        <v>113.87098044619506</v>
      </c>
      <c r="AI92" s="113">
        <f t="shared" ref="AI92:AI95" si="297">IF($AU$10=$AS$7,CP35,"")</f>
        <v>136.42725297814286</v>
      </c>
      <c r="AJ92" s="113">
        <f t="shared" ref="AJ92:AJ95" si="298">IF($AU$11=$AS$7,CZ35,"")</f>
        <v>124.88737997073042</v>
      </c>
      <c r="AK92" s="113">
        <f t="shared" ref="AK92:AK95" si="299">IF($AU$12=$AS$7,DJ35,"")</f>
        <v>136.86391645192651</v>
      </c>
      <c r="AL92" s="113" t="str">
        <f t="shared" ref="AL92:AL95" si="300">IF($AU$13=$AS$7,DT35,"")</f>
        <v/>
      </c>
      <c r="AM92" s="113" t="str">
        <f t="shared" ref="AM92:AM95" si="301">IF($AU$14=$AS$7,ED35,"")</f>
        <v/>
      </c>
      <c r="AN92" s="113">
        <f t="shared" ref="AN92:AN95" si="302">IF($AU$15=$AS$7,EN35,"")</f>
        <v>115.23473724136861</v>
      </c>
      <c r="AP92" s="139">
        <v>43525</v>
      </c>
      <c r="AQ92" s="113">
        <f t="shared" ref="AQ92:AQ95" si="303">IF($AU$7=$AS$7,BM35,"")</f>
        <v>24.983409112099558</v>
      </c>
      <c r="AR92" s="113">
        <f t="shared" ref="AR92:AR95" si="304">IF($AU$8=$AS$7,BW35,"")</f>
        <v>28.941740317967486</v>
      </c>
      <c r="AS92" s="113">
        <f t="shared" ref="AS92:AS95" si="305">IF($AU$9=$AS$7,CG35,"")</f>
        <v>29.857653035561594</v>
      </c>
      <c r="AT92" s="113">
        <f t="shared" ref="AT92:AT95" si="306">IF($AU$10=$AS$7,CQ35,"")</f>
        <v>44.953173777315293</v>
      </c>
      <c r="AU92" s="113">
        <f t="shared" ref="AU92:AU95" si="307">IF($AU$11=$AS$7,DA35,"")</f>
        <v>41.313192520775623</v>
      </c>
      <c r="AV92" s="113">
        <f t="shared" ref="AV92:AV95" si="308">IF($AU$12=$AS$7,DK35,"")</f>
        <v>42.848641142630434</v>
      </c>
      <c r="AW92" s="113" t="str">
        <f t="shared" ref="AW92:AW95" si="309">IF($AU$13=$AS$7,DU35,"")</f>
        <v/>
      </c>
      <c r="AX92" s="113" t="str">
        <f t="shared" ref="AX92:AX95" si="310">IF($AU$14=$AS$7,EE35,"")</f>
        <v/>
      </c>
      <c r="AY92" s="113">
        <f t="shared" ref="AY92:AY95" si="311">IF($AU$15=$AS$7,EO35,"")</f>
        <v>30.884769905040176</v>
      </c>
      <c r="BA92" s="139">
        <v>43525</v>
      </c>
      <c r="BB92" s="113">
        <f t="shared" ref="BB92:BB95" si="312">IF($AU$7=$AS$7,BO35,"")</f>
        <v>-23.566190786983967</v>
      </c>
      <c r="BC92" s="113">
        <f t="shared" ref="BC92:BC95" si="313">IF($AU$8=$AS$7,BY35,"")</f>
        <v>-21.229611688010511</v>
      </c>
      <c r="BD92" s="113">
        <f t="shared" ref="BD92:BD95" si="314">IF($AU$9=$AS$7,CI35,"")</f>
        <v>-20.094562647754138</v>
      </c>
      <c r="BE92" s="113">
        <f t="shared" ref="BE92:BE95" si="315">IF($AU$10=$AS$7,CS35,"")</f>
        <v>-9.8855359001040597</v>
      </c>
      <c r="BF92" s="113">
        <f t="shared" ref="BF92:BF95" si="316">IF($AU$11=$AS$7,DC35,"")</f>
        <v>-13.157894736842104</v>
      </c>
      <c r="BG92" s="113">
        <f t="shared" ref="BG92:BG95" si="317">IF($AU$12=$AS$7,DM35,"")</f>
        <v>-3.1739734179726233</v>
      </c>
      <c r="BH92" s="113" t="str">
        <f t="shared" ref="BH92:BH95" si="318">IF($AU$13=$AS$7,DW35,"")</f>
        <v/>
      </c>
      <c r="BI92" s="113" t="str">
        <f t="shared" ref="BI92:BI95" si="319">IF($AU$14=$AS$7,EG35,"")</f>
        <v/>
      </c>
      <c r="BJ92" s="113">
        <f t="shared" ref="BJ92:BJ95" si="320">IF($AU$15=$AS$7,EQ35,"")</f>
        <v>-19.230006505661066</v>
      </c>
      <c r="BL92" s="139">
        <v>43525</v>
      </c>
      <c r="BM92" s="113">
        <f t="shared" ref="BM92:BM95" si="321">IF($AU$7=$AS$7,BP35,"")</f>
        <v>-16.531127625489496</v>
      </c>
      <c r="BN92" s="113">
        <f t="shared" ref="BN92:BN95" si="322">IF($AU$8=$AS$7,BZ35,"")</f>
        <v>-2.6551436901291114</v>
      </c>
      <c r="BO92" s="113">
        <f t="shared" ref="BO92:BO95" si="323">IF($AU$9=$AS$7,CJ35,"")</f>
        <v>-12.286989795918368</v>
      </c>
      <c r="BP92" s="113">
        <f t="shared" ref="BP92:BP95" si="324">IF($AU$10=$AS$7,CT35,"")</f>
        <v>8.8449531737773164</v>
      </c>
      <c r="BQ92" s="113">
        <f t="shared" ref="BQ92:BQ95" si="325">IF($AU$11=$AS$7,DD35,"")</f>
        <v>23.711111111111116</v>
      </c>
      <c r="BR92" s="113">
        <f t="shared" ref="BR92:BR95" si="326">IF($AU$12=$AS$7,DN35,"")</f>
        <v>23.269192620511802</v>
      </c>
      <c r="BS92" s="113" t="str">
        <f t="shared" ref="BS92:BS95" si="327">IF($AU$13=$AS$7,DX35,"")</f>
        <v/>
      </c>
      <c r="BT92" s="113" t="str">
        <f t="shared" ref="BT92:BT95" si="328">IF($AU$14=$AS$7,EH35,"")</f>
        <v/>
      </c>
      <c r="BU92" s="113">
        <f t="shared" ref="BU92:BU95" si="329">IF($AU$15=$AS$7,ER35,"")</f>
        <v>-5.0149098755148325</v>
      </c>
      <c r="BW92" s="139">
        <v>43525</v>
      </c>
      <c r="BX92" s="113">
        <f t="shared" ref="BX92:BX95" si="330">IF($AU$7=$AS$7,BQ35,"")</f>
        <v>-5.7599175117507357</v>
      </c>
      <c r="BY92" s="113">
        <f t="shared" ref="BY92:BY95" si="331">IF($AU$8=$AS$7,CA35,"")</f>
        <v>-2.8807750779458372</v>
      </c>
      <c r="BZ92" s="113">
        <f t="shared" ref="BZ92:BZ95" si="332">IF($AU$9=$AS$7,CK35,"")</f>
        <v>-3.5649615210502481</v>
      </c>
      <c r="CA92" s="113">
        <f t="shared" ref="CA92:CA95" si="333">IF($AU$10=$AS$7,CU35,"")</f>
        <v>3.3818938605619144</v>
      </c>
      <c r="CB92" s="113">
        <f t="shared" ref="CB92:CB95" si="334">IF($AU$11=$AS$7,DE35,"")</f>
        <v>-6.5140235457063707</v>
      </c>
      <c r="CC92" s="113">
        <f t="shared" ref="CC92:CC95" si="335">IF($AU$12=$AS$7,DO35,"")</f>
        <v>2.4102360642729619</v>
      </c>
      <c r="CD92" s="113" t="str">
        <f t="shared" ref="CD92:CD95" si="336">IF($AU$13=$AS$7,DY35,"")</f>
        <v/>
      </c>
      <c r="CE92" s="113" t="str">
        <f t="shared" ref="CE92:CE95" si="337">IF($AU$14=$AS$7,EI35,"")</f>
        <v/>
      </c>
      <c r="CF92" s="113">
        <f t="shared" ref="CF92:CF95" si="338">IF($AU$15=$AS$7,ES35,"")</f>
        <v>-3.8605249041271001</v>
      </c>
      <c r="CH92" s="139">
        <v>43525</v>
      </c>
      <c r="CI92" s="113">
        <f t="shared" ref="CI92:CI95" si="339">IF($AU$7=$AS$7,BR35,"")</f>
        <v>-17.274267944210738</v>
      </c>
      <c r="CJ92" s="113">
        <f t="shared" ref="CJ92:CJ95" si="340">IF($AU$8=$AS$7,CB35,"")</f>
        <v>-14.749156123579581</v>
      </c>
      <c r="CK92" s="113">
        <f t="shared" ref="CK92:CK95" si="341">IF($AU$9=$AS$7,CL35,"")</f>
        <v>-16.781097530305324</v>
      </c>
      <c r="CL92" s="113">
        <f t="shared" si="78"/>
        <v>-15.920915712799166</v>
      </c>
      <c r="CM92" s="113">
        <f t="shared" ref="CM92:CM95" si="342">IF($AU$11=$AS$7,DF35,"")</f>
        <v>-11.64733379501385</v>
      </c>
      <c r="CN92" s="113">
        <f t="shared" ref="CN92:CN95" si="343">IF($AU$12=$AS$7,DP35,"")</f>
        <v>-16.246776433247369</v>
      </c>
      <c r="CO92" s="113" t="str">
        <f t="shared" ref="CO92:CO95" si="344">IF($AU$13=$AS$7,DZ35,"")</f>
        <v/>
      </c>
      <c r="CP92" s="113" t="str">
        <f t="shared" ref="CP92:CP95" si="345">IF($AU$14=$AS$7,EJ35,"")</f>
        <v/>
      </c>
      <c r="CQ92" s="113">
        <f t="shared" ref="CQ92:CQ95" si="346">IF($AU$15=$AS$7,ET35,"")</f>
        <v>-16.19567202337473</v>
      </c>
    </row>
    <row r="93" spans="26:95" ht="15" customHeight="1">
      <c r="Z93" s="22"/>
      <c r="AE93" s="139">
        <v>43617</v>
      </c>
      <c r="AF93" s="113">
        <f t="shared" si="294"/>
        <v>125.88993012423087</v>
      </c>
      <c r="AG93" s="113">
        <f t="shared" si="295"/>
        <v>124.00984491626724</v>
      </c>
      <c r="AH93" s="113">
        <f t="shared" si="296"/>
        <v>126.84689585848757</v>
      </c>
      <c r="AI93" s="113">
        <f t="shared" si="297"/>
        <v>122.64567181672444</v>
      </c>
      <c r="AJ93" s="113">
        <f t="shared" si="298"/>
        <v>134.3673886668729</v>
      </c>
      <c r="AK93" s="113">
        <f t="shared" si="299"/>
        <v>144.37988004235507</v>
      </c>
      <c r="AL93" s="113" t="str">
        <f t="shared" si="300"/>
        <v/>
      </c>
      <c r="AM93" s="113" t="str">
        <f t="shared" si="301"/>
        <v/>
      </c>
      <c r="AN93" s="113">
        <f t="shared" si="302"/>
        <v>127.82909835113821</v>
      </c>
      <c r="AP93" s="139">
        <v>43617</v>
      </c>
      <c r="AQ93" s="113">
        <f t="shared" si="303"/>
        <v>39.100936524453701</v>
      </c>
      <c r="AR93" s="113">
        <f t="shared" si="304"/>
        <v>32.09472849782005</v>
      </c>
      <c r="AS93" s="113">
        <f t="shared" si="305"/>
        <v>36.218404941888586</v>
      </c>
      <c r="AT93" s="113">
        <f t="shared" si="306"/>
        <v>25.96952908587258</v>
      </c>
      <c r="AU93" s="113">
        <f t="shared" si="307"/>
        <v>42.94459749005204</v>
      </c>
      <c r="AV93" s="113">
        <f t="shared" si="308"/>
        <v>58.45145557079713</v>
      </c>
      <c r="AW93" s="113" t="str">
        <f t="shared" si="309"/>
        <v/>
      </c>
      <c r="AX93" s="113" t="str">
        <f t="shared" si="310"/>
        <v/>
      </c>
      <c r="AY93" s="113">
        <f t="shared" si="311"/>
        <v>38.442200480614758</v>
      </c>
      <c r="BA93" s="139">
        <v>43617</v>
      </c>
      <c r="BB93" s="113">
        <f t="shared" si="312"/>
        <v>0.79084287200832681</v>
      </c>
      <c r="BC93" s="113">
        <f t="shared" si="313"/>
        <v>8.0724005813185364</v>
      </c>
      <c r="BD93" s="113">
        <f t="shared" si="314"/>
        <v>0</v>
      </c>
      <c r="BE93" s="113">
        <f t="shared" si="315"/>
        <v>-1.5927977839335163</v>
      </c>
      <c r="BF93" s="113">
        <f t="shared" si="316"/>
        <v>9.5500459136822791</v>
      </c>
      <c r="BG93" s="113">
        <f t="shared" si="317"/>
        <v>12.17802164304222</v>
      </c>
      <c r="BH93" s="113" t="str">
        <f t="shared" si="318"/>
        <v/>
      </c>
      <c r="BI93" s="113" t="str">
        <f t="shared" si="319"/>
        <v/>
      </c>
      <c r="BJ93" s="113">
        <f t="shared" si="320"/>
        <v>3.562934152082442</v>
      </c>
      <c r="BL93" s="139">
        <v>43617</v>
      </c>
      <c r="BM93" s="113">
        <f t="shared" si="321"/>
        <v>5.3792798110979927</v>
      </c>
      <c r="BN93" s="113">
        <f t="shared" si="322"/>
        <v>9.9006219578150336</v>
      </c>
      <c r="BO93" s="113">
        <f t="shared" si="323"/>
        <v>7.0756346650820188</v>
      </c>
      <c r="BP93" s="113">
        <f t="shared" si="324"/>
        <v>4.7783933518005552</v>
      </c>
      <c r="BQ93" s="113">
        <f t="shared" si="325"/>
        <v>37.312519130700949</v>
      </c>
      <c r="BR93" s="113">
        <f t="shared" si="326"/>
        <v>24.386526444139616</v>
      </c>
      <c r="BS93" s="113" t="str">
        <f t="shared" si="327"/>
        <v/>
      </c>
      <c r="BT93" s="113" t="str">
        <f t="shared" si="328"/>
        <v/>
      </c>
      <c r="BU93" s="113">
        <f t="shared" si="329"/>
        <v>10.520662037961728</v>
      </c>
      <c r="BW93" s="139">
        <v>43617</v>
      </c>
      <c r="BX93" s="113">
        <f t="shared" si="330"/>
        <v>-21.635796045785639</v>
      </c>
      <c r="BY93" s="113">
        <f t="shared" si="331"/>
        <v>-18.456863522261855</v>
      </c>
      <c r="BZ93" s="113">
        <f t="shared" si="332"/>
        <v>-17.56056439242133</v>
      </c>
      <c r="CA93" s="113">
        <f t="shared" si="333"/>
        <v>-11.218836565096954</v>
      </c>
      <c r="CB93" s="113">
        <f t="shared" si="334"/>
        <v>-23.176206509539838</v>
      </c>
      <c r="CC93" s="113">
        <f t="shared" si="335"/>
        <v>-20.5761316872428</v>
      </c>
      <c r="CD93" s="113" t="str">
        <f t="shared" si="336"/>
        <v/>
      </c>
      <c r="CE93" s="113" t="str">
        <f t="shared" si="337"/>
        <v/>
      </c>
      <c r="CF93" s="113">
        <f t="shared" si="338"/>
        <v>-19.512014855738585</v>
      </c>
      <c r="CH93" s="139">
        <v>43617</v>
      </c>
      <c r="CI93" s="113">
        <f t="shared" si="339"/>
        <v>12.237252861602498</v>
      </c>
      <c r="CJ93" s="113">
        <f t="shared" si="340"/>
        <v>9.0071343638525558</v>
      </c>
      <c r="CK93" s="113">
        <f t="shared" si="341"/>
        <v>8.6455411063970917</v>
      </c>
      <c r="CL93" s="113">
        <f t="shared" si="78"/>
        <v>10.180055401662049</v>
      </c>
      <c r="CM93" s="113">
        <f t="shared" si="342"/>
        <v>11.029486787062543</v>
      </c>
      <c r="CN93" s="113">
        <f t="shared" si="343"/>
        <v>0.65538789818625209</v>
      </c>
      <c r="CO93" s="113" t="str">
        <f t="shared" si="344"/>
        <v/>
      </c>
      <c r="CP93" s="113" t="str">
        <f t="shared" si="345"/>
        <v/>
      </c>
      <c r="CQ93" s="113">
        <f t="shared" si="346"/>
        <v>9.323638916861448</v>
      </c>
    </row>
    <row r="94" spans="26:95" ht="15" customHeight="1">
      <c r="Z94" s="22"/>
      <c r="AE94" s="139">
        <v>43709</v>
      </c>
      <c r="AF94" s="113">
        <f t="shared" si="294"/>
        <v>116.49304286894895</v>
      </c>
      <c r="AG94" s="113">
        <f t="shared" si="295"/>
        <v>116.39079683160494</v>
      </c>
      <c r="AH94" s="113">
        <f t="shared" si="296"/>
        <v>124.15870476622871</v>
      </c>
      <c r="AI94" s="113">
        <f t="shared" si="297"/>
        <v>143.52635766213353</v>
      </c>
      <c r="AJ94" s="113">
        <f t="shared" si="298"/>
        <v>121.54260103002541</v>
      </c>
      <c r="AK94" s="113">
        <f t="shared" si="299"/>
        <v>100.81124139570049</v>
      </c>
      <c r="AL94" s="113" t="str">
        <f t="shared" si="300"/>
        <v/>
      </c>
      <c r="AM94" s="113" t="str">
        <f t="shared" si="301"/>
        <v/>
      </c>
      <c r="AN94" s="113">
        <f t="shared" si="302"/>
        <v>118.42869964606723</v>
      </c>
      <c r="AP94" s="139">
        <v>43709</v>
      </c>
      <c r="AQ94" s="113">
        <f t="shared" si="303"/>
        <v>35.515393114156893</v>
      </c>
      <c r="AR94" s="113">
        <f t="shared" si="304"/>
        <v>29.156549890160711</v>
      </c>
      <c r="AS94" s="113">
        <f t="shared" si="305"/>
        <v>35.559388019943988</v>
      </c>
      <c r="AT94" s="113">
        <f t="shared" si="306"/>
        <v>63.555555555555564</v>
      </c>
      <c r="AU94" s="113">
        <f t="shared" si="307"/>
        <v>36.7188033604262</v>
      </c>
      <c r="AV94" s="113">
        <f t="shared" si="308"/>
        <v>14.665228899127536</v>
      </c>
      <c r="AW94" s="113" t="str">
        <f t="shared" si="309"/>
        <v/>
      </c>
      <c r="AX94" s="113" t="str">
        <f t="shared" si="310"/>
        <v/>
      </c>
      <c r="AY94" s="113">
        <f t="shared" si="311"/>
        <v>33.472204687960279</v>
      </c>
      <c r="BA94" s="139">
        <v>43709</v>
      </c>
      <c r="BB94" s="113">
        <f t="shared" si="312"/>
        <v>-20.603780345785182</v>
      </c>
      <c r="BC94" s="113">
        <f t="shared" si="313"/>
        <v>-14.264654873395767</v>
      </c>
      <c r="BD94" s="113">
        <f t="shared" si="314"/>
        <v>-9.324841199371626</v>
      </c>
      <c r="BE94" s="113">
        <f t="shared" si="315"/>
        <v>-7.1111111111111098</v>
      </c>
      <c r="BF94" s="113">
        <f t="shared" si="316"/>
        <v>-3.8726862919199516</v>
      </c>
      <c r="BG94" s="113">
        <f t="shared" si="317"/>
        <v>-23.576119988236446</v>
      </c>
      <c r="BH94" s="113" t="str">
        <f t="shared" si="318"/>
        <v/>
      </c>
      <c r="BI94" s="113" t="str">
        <f t="shared" si="319"/>
        <v/>
      </c>
      <c r="BJ94" s="113">
        <f t="shared" si="320"/>
        <v>-14.164089130160331</v>
      </c>
      <c r="BL94" s="139">
        <v>43709</v>
      </c>
      <c r="BM94" s="113">
        <f t="shared" si="321"/>
        <v>-6.4817976914145188</v>
      </c>
      <c r="BN94" s="113">
        <f t="shared" si="322"/>
        <v>-4.5323158746675922</v>
      </c>
      <c r="BO94" s="113">
        <f t="shared" si="323"/>
        <v>3.2784645857523396</v>
      </c>
      <c r="BP94" s="113">
        <f t="shared" si="324"/>
        <v>17.777777777777779</v>
      </c>
      <c r="BQ94" s="113">
        <f t="shared" si="325"/>
        <v>11.8125</v>
      </c>
      <c r="BR94" s="113">
        <f t="shared" si="326"/>
        <v>-20.968532496814035</v>
      </c>
      <c r="BS94" s="113" t="str">
        <f t="shared" si="327"/>
        <v/>
      </c>
      <c r="BT94" s="113" t="str">
        <f t="shared" si="328"/>
        <v/>
      </c>
      <c r="BU94" s="113">
        <f t="shared" si="329"/>
        <v>-1.4740799366838131</v>
      </c>
      <c r="BW94" s="139">
        <v>43709</v>
      </c>
      <c r="BX94" s="113">
        <f t="shared" si="330"/>
        <v>-14.109110454178984</v>
      </c>
      <c r="BY94" s="113">
        <f t="shared" si="331"/>
        <v>-15.514799398774425</v>
      </c>
      <c r="BZ94" s="113">
        <f t="shared" si="332"/>
        <v>-9.1899460419370254</v>
      </c>
      <c r="CA94" s="113">
        <f t="shared" si="333"/>
        <v>-7.9999999999999991</v>
      </c>
      <c r="CB94" s="113">
        <f t="shared" si="334"/>
        <v>-18.075951096236597</v>
      </c>
      <c r="CC94" s="113">
        <f t="shared" si="335"/>
        <v>-18.262915400450936</v>
      </c>
      <c r="CD94" s="113" t="str">
        <f t="shared" si="336"/>
        <v/>
      </c>
      <c r="CE94" s="113" t="str">
        <f t="shared" si="337"/>
        <v/>
      </c>
      <c r="CF94" s="113">
        <f t="shared" si="338"/>
        <v>-13.552231059490245</v>
      </c>
      <c r="CH94" s="139">
        <v>43709</v>
      </c>
      <c r="CI94" s="113">
        <f t="shared" si="339"/>
        <v>6.4379348442772226</v>
      </c>
      <c r="CJ94" s="113">
        <f t="shared" si="340"/>
        <v>2.3586541796739513</v>
      </c>
      <c r="CK94" s="113">
        <f t="shared" si="341"/>
        <v>10.188853220408445</v>
      </c>
      <c r="CL94" s="113">
        <f t="shared" si="78"/>
        <v>5.6666666666666652</v>
      </c>
      <c r="CM94" s="113">
        <f t="shared" si="342"/>
        <v>5.3548254900621535</v>
      </c>
      <c r="CN94" s="113">
        <f t="shared" si="343"/>
        <v>-3.1761592000784238</v>
      </c>
      <c r="CO94" s="113" t="str">
        <f t="shared" si="344"/>
        <v/>
      </c>
      <c r="CP94" s="113" t="str">
        <f t="shared" si="345"/>
        <v/>
      </c>
      <c r="CQ94" s="113">
        <f t="shared" si="346"/>
        <v>5.4770020620292037</v>
      </c>
    </row>
    <row r="95" spans="26:95" ht="15" customHeight="1">
      <c r="Z95" s="22"/>
      <c r="AE95" s="139">
        <v>43800</v>
      </c>
      <c r="AF95" s="113">
        <f t="shared" si="294"/>
        <v>123.9122487712749</v>
      </c>
      <c r="AG95" s="113">
        <f t="shared" si="295"/>
        <v>118.52420685100299</v>
      </c>
      <c r="AH95" s="113">
        <f t="shared" si="296"/>
        <v>123.8248751423347</v>
      </c>
      <c r="AI95" s="113">
        <f t="shared" si="297"/>
        <v>126.60078350846601</v>
      </c>
      <c r="AJ95" s="113">
        <f t="shared" si="298"/>
        <v>123.93550686496927</v>
      </c>
      <c r="AK95" s="113">
        <f t="shared" si="299"/>
        <v>116.95127840823207</v>
      </c>
      <c r="AL95" s="113" t="str">
        <f t="shared" si="300"/>
        <v/>
      </c>
      <c r="AM95" s="113" t="str">
        <f t="shared" si="301"/>
        <v/>
      </c>
      <c r="AN95" s="113">
        <f t="shared" si="302"/>
        <v>122.77409308781941</v>
      </c>
      <c r="AP95" s="139">
        <v>43800</v>
      </c>
      <c r="AQ95" s="113">
        <f t="shared" si="303"/>
        <v>39.6298828125</v>
      </c>
      <c r="AR95" s="113">
        <f t="shared" si="304"/>
        <v>32.131060906328443</v>
      </c>
      <c r="AS95" s="113">
        <f t="shared" si="305"/>
        <v>36.13365412237863</v>
      </c>
      <c r="AT95" s="113">
        <f t="shared" si="306"/>
        <v>29.432132963988927</v>
      </c>
      <c r="AU95" s="113">
        <f t="shared" si="307"/>
        <v>41.652892561983471</v>
      </c>
      <c r="AV95" s="113">
        <f t="shared" si="308"/>
        <v>20.184544405997691</v>
      </c>
      <c r="AW95" s="113" t="str">
        <f t="shared" si="309"/>
        <v/>
      </c>
      <c r="AX95" s="113" t="str">
        <f t="shared" si="310"/>
        <v/>
      </c>
      <c r="AY95" s="113">
        <f t="shared" si="311"/>
        <v>36.171409884729179</v>
      </c>
      <c r="BA95" s="139">
        <v>43800</v>
      </c>
      <c r="BB95" s="113">
        <f t="shared" si="312"/>
        <v>-11.842773437500002</v>
      </c>
      <c r="BC95" s="113">
        <f t="shared" si="313"/>
        <v>-7.4514466904478782</v>
      </c>
      <c r="BD95" s="113">
        <f t="shared" si="314"/>
        <v>-6.3343866704969845</v>
      </c>
      <c r="BE95" s="113">
        <f t="shared" si="315"/>
        <v>-3.5318559556786697</v>
      </c>
      <c r="BF95" s="113">
        <f t="shared" si="316"/>
        <v>2.107438016528925</v>
      </c>
      <c r="BG95" s="113">
        <f t="shared" si="317"/>
        <v>-2.3068050749711633</v>
      </c>
      <c r="BH95" s="113" t="str">
        <f t="shared" si="318"/>
        <v/>
      </c>
      <c r="BI95" s="113" t="str">
        <f t="shared" si="319"/>
        <v/>
      </c>
      <c r="BJ95" s="113">
        <f t="shared" si="320"/>
        <v>-6.7813686056843734</v>
      </c>
      <c r="BL95" s="139">
        <v>43800</v>
      </c>
      <c r="BM95" s="113">
        <f t="shared" si="321"/>
        <v>1.6116193826711593</v>
      </c>
      <c r="BN95" s="113">
        <f t="shared" si="322"/>
        <v>-1.6539142637575621</v>
      </c>
      <c r="BO95" s="113">
        <f t="shared" si="323"/>
        <v>-0.21006894570525658</v>
      </c>
      <c r="BP95" s="113">
        <f t="shared" si="324"/>
        <v>6.20891161431702</v>
      </c>
      <c r="BQ95" s="113">
        <f t="shared" si="325"/>
        <v>12.190082644628101</v>
      </c>
      <c r="BR95" s="113">
        <f t="shared" si="326"/>
        <v>3.5755478662053037</v>
      </c>
      <c r="BS95" s="113" t="str">
        <f t="shared" si="327"/>
        <v/>
      </c>
      <c r="BT95" s="113" t="str">
        <f t="shared" si="328"/>
        <v/>
      </c>
      <c r="BU95" s="113">
        <f t="shared" si="329"/>
        <v>2.3361772853185583</v>
      </c>
      <c r="BW95" s="139">
        <v>43800</v>
      </c>
      <c r="BX95" s="113">
        <f t="shared" si="330"/>
        <v>-11.66748046875</v>
      </c>
      <c r="BY95" s="113">
        <f t="shared" si="331"/>
        <v>-9.420002642356982</v>
      </c>
      <c r="BZ95" s="113">
        <f t="shared" si="332"/>
        <v>-9.46207986210859</v>
      </c>
      <c r="CA95" s="113">
        <f t="shared" si="333"/>
        <v>-1.1772853185595566</v>
      </c>
      <c r="CB95" s="113">
        <f t="shared" si="334"/>
        <v>-8.2190082644628077</v>
      </c>
      <c r="CC95" s="113">
        <f t="shared" si="335"/>
        <v>-8.6120722798923488</v>
      </c>
      <c r="CD95" s="113" t="str">
        <f t="shared" si="336"/>
        <v/>
      </c>
      <c r="CE95" s="113" t="str">
        <f t="shared" si="337"/>
        <v/>
      </c>
      <c r="CF95" s="113">
        <f t="shared" si="338"/>
        <v>-9.6811967289467518</v>
      </c>
      <c r="CH95" s="139">
        <v>43800</v>
      </c>
      <c r="CI95" s="113">
        <f t="shared" si="339"/>
        <v>8.5166015625</v>
      </c>
      <c r="CJ95" s="113">
        <f t="shared" si="340"/>
        <v>6.0278768661646183</v>
      </c>
      <c r="CK95" s="113">
        <f t="shared" si="341"/>
        <v>7.3524130996840009</v>
      </c>
      <c r="CL95" s="113">
        <f t="shared" si="78"/>
        <v>2.2160664819944595</v>
      </c>
      <c r="CM95" s="113">
        <f t="shared" si="342"/>
        <v>2.9008264462809916</v>
      </c>
      <c r="CN95" s="113">
        <f t="shared" si="343"/>
        <v>6.9204152249134951</v>
      </c>
      <c r="CO95" s="113" t="str">
        <f t="shared" si="344"/>
        <v/>
      </c>
      <c r="CP95" s="113" t="str">
        <f t="shared" si="345"/>
        <v/>
      </c>
      <c r="CQ95" s="113">
        <f t="shared" si="346"/>
        <v>6.0828509737296157</v>
      </c>
    </row>
    <row r="96" spans="26:95" ht="15" customHeight="1">
      <c r="Z96" s="22"/>
      <c r="AE96" s="139">
        <v>43891</v>
      </c>
      <c r="AF96" s="113">
        <f t="shared" ref="AF96:AF98" si="347">IF($AU$7=$AS$7,BL39,"")</f>
        <v>65.181981939772697</v>
      </c>
      <c r="AG96" s="113">
        <f t="shared" ref="AG96:AG98" si="348">IF($AU$8=$AS$7,BV39,"")</f>
        <v>58.159588787338762</v>
      </c>
      <c r="AH96" s="113">
        <f t="shared" ref="AH96:AH98" si="349">IF($AU$9=$AS$7,CF39,"")</f>
        <v>61.478575724412778</v>
      </c>
      <c r="AI96" s="113">
        <f t="shared" ref="AI96:AI98" si="350">IF($AU$10=$AS$7,CP39,"")</f>
        <v>64.176987122047592</v>
      </c>
      <c r="AJ96" s="113">
        <f t="shared" ref="AJ96:AJ98" si="351">IF($AU$11=$AS$7,CZ39,"")</f>
        <v>62.622740156415567</v>
      </c>
      <c r="AK96" s="113">
        <f t="shared" ref="AK96:AK98" si="352">IF($AU$12=$AS$7,DJ39,"")</f>
        <v>60.454100559397844</v>
      </c>
      <c r="AL96" s="113" t="str">
        <f t="shared" ref="AL96:AL98" si="353">IF($AU$13=$AS$7,DT39,"")</f>
        <v/>
      </c>
      <c r="AM96" s="113" t="str">
        <f t="shared" ref="AM96:AM98" si="354">IF($AU$14=$AS$7,ED39,"")</f>
        <v/>
      </c>
      <c r="AN96" s="113">
        <f t="shared" ref="AN96:AN98" si="355">IF($AU$15=$AS$7,EN39,"")</f>
        <v>62.215327942832246</v>
      </c>
      <c r="AP96" s="139">
        <v>43891</v>
      </c>
      <c r="AQ96" s="113">
        <f t="shared" ref="AQ96:AQ98" si="356">IF($AU$7=$AS$7,BM39,"")</f>
        <v>-15.805594342597185</v>
      </c>
      <c r="AR96" s="113">
        <f t="shared" ref="AR96:AR98" si="357">IF($AU$8=$AS$7,BW39,"")</f>
        <v>-25.813051333829307</v>
      </c>
      <c r="AS96" s="113">
        <f t="shared" ref="AS96:AS98" si="358">IF($AU$9=$AS$7,CG39,"")</f>
        <v>-26.038282906923676</v>
      </c>
      <c r="AT96" s="113">
        <f t="shared" ref="AT96:AT98" si="359">IF($AU$10=$AS$7,CQ39,"")</f>
        <v>-16.40625</v>
      </c>
      <c r="AU96" s="113">
        <f t="shared" ref="AU96:AU98" si="360">IF($AU$11=$AS$7,DA39,"")</f>
        <v>-19.316555845467555</v>
      </c>
      <c r="AV96" s="113">
        <f t="shared" ref="AV96:AV98" si="361">IF($AU$12=$AS$7,DK39,"")</f>
        <v>-27.428571428571431</v>
      </c>
      <c r="AW96" s="113" t="str">
        <f t="shared" ref="AW96:AW98" si="362">IF($AU$13=$AS$7,DU39,"")</f>
        <v/>
      </c>
      <c r="AX96" s="113" t="str">
        <f t="shared" ref="AX96:AX98" si="363">IF($AU$14=$AS$7,EE39,"")</f>
        <v/>
      </c>
      <c r="AY96" s="113">
        <f t="shared" ref="AY96:AY98" si="364">IF($AU$15=$AS$7,EO39,"")</f>
        <v>-21.600429084729996</v>
      </c>
      <c r="BA96" s="139">
        <v>43891</v>
      </c>
      <c r="BB96" s="113">
        <f t="shared" ref="BB96:BB98" si="365">IF($AU$7=$AS$7,BO39,"")</f>
        <v>-86.330570695013748</v>
      </c>
      <c r="BC96" s="113">
        <f t="shared" ref="BC96:BC98" si="366">IF($AU$8=$AS$7,BY39,"")</f>
        <v>-78.475395897544914</v>
      </c>
      <c r="BD96" s="113">
        <f t="shared" ref="BD96:BD98" si="367">IF($AU$9=$AS$7,CI39,"")</f>
        <v>-81.212918467609867</v>
      </c>
      <c r="BE96" s="113">
        <f t="shared" ref="BE96:BE98" si="368">IF($AU$10=$AS$7,CS39,"")</f>
        <v>-93.84765625</v>
      </c>
      <c r="BF96" s="113">
        <f t="shared" ref="BF96:BF98" si="369">IF($AU$11=$AS$7,DC39,"")</f>
        <v>-82.080632943354942</v>
      </c>
      <c r="BG96" s="113">
        <f t="shared" ref="BG96:BG98" si="370">IF($AU$12=$AS$7,DM39,"")</f>
        <v>-80.816326530612244</v>
      </c>
      <c r="BH96" s="113" t="str">
        <f t="shared" ref="BH96:BH98" si="371">IF($AU$13=$AS$7,DW39,"")</f>
        <v/>
      </c>
      <c r="BI96" s="113" t="str">
        <f t="shared" ref="BI96:BI98" si="372">IF($AU$14=$AS$7,EG39,"")</f>
        <v/>
      </c>
      <c r="BJ96" s="113">
        <f t="shared" ref="BJ96:BJ98" si="373">IF($AU$15=$AS$7,EQ39,"")</f>
        <v>-83.024691358024683</v>
      </c>
      <c r="BL96" s="139">
        <v>43891</v>
      </c>
      <c r="BM96" s="113">
        <f t="shared" ref="BM96:BM98" si="374">IF($AU$7=$AS$7,BP39,"")</f>
        <v>-79.498690609801727</v>
      </c>
      <c r="BN96" s="113">
        <f t="shared" ref="BN96:BN98" si="375">IF($AU$8=$AS$7,BZ39,"")</f>
        <v>-76.657987033691143</v>
      </c>
      <c r="BO96" s="113">
        <f t="shared" ref="BO96:BO98" si="376">IF($AU$9=$AS$7,CJ39,"")</f>
        <v>-76.03650513703424</v>
      </c>
      <c r="BP96" s="113">
        <f t="shared" ref="BP96:BP98" si="377">IF($AU$10=$AS$7,CT39,"")</f>
        <v>-76.46484375</v>
      </c>
      <c r="BQ96" s="113">
        <f t="shared" ref="BQ96:BQ98" si="378">IF($AU$11=$AS$7,DD39,"")</f>
        <v>-73.456790123456798</v>
      </c>
      <c r="BR96" s="113">
        <f t="shared" ref="BR96:BR98" si="379">IF($AU$12=$AS$7,DN39,"")</f>
        <v>-73.142857142857139</v>
      </c>
      <c r="BS96" s="113" t="str">
        <f t="shared" ref="BS96:BS98" si="380">IF($AU$13=$AS$7,DX39,"")</f>
        <v/>
      </c>
      <c r="BT96" s="113" t="str">
        <f t="shared" ref="BT96:BT98" si="381">IF($AU$14=$AS$7,EH39,"")</f>
        <v/>
      </c>
      <c r="BU96" s="113">
        <f t="shared" ref="BU96:BU98" si="382">IF($AU$15=$AS$7,ER39,"")</f>
        <v>-77.14909876115729</v>
      </c>
      <c r="BW96" s="139">
        <v>43891</v>
      </c>
      <c r="BX96" s="113">
        <f t="shared" ref="BX96:BX98" si="383">IF($AU$7=$AS$7,BQ39,"")</f>
        <v>-43.683843070131971</v>
      </c>
      <c r="BY96" s="113">
        <f t="shared" ref="BY96:BY98" si="384">IF($AU$8=$AS$7,CA39,"")</f>
        <v>-40.830587735147198</v>
      </c>
      <c r="BZ96" s="113">
        <f t="shared" ref="BZ96:BZ98" si="385">IF($AU$9=$AS$7,CK39,"")</f>
        <v>-53.276598029477306</v>
      </c>
      <c r="CA96" s="113">
        <f t="shared" ref="CA96:CA98" si="386">IF($AU$10=$AS$7,CU39,"")</f>
        <v>-47.16796875</v>
      </c>
      <c r="CB96" s="113">
        <f t="shared" ref="CB96:CB98" si="387">IF($AU$11=$AS$7,DE39,"")</f>
        <v>-46.090396431276822</v>
      </c>
      <c r="CC96" s="113">
        <f t="shared" ref="CC96:CC98" si="388">IF($AU$12=$AS$7,DO39,"")</f>
        <v>-55.183673469387763</v>
      </c>
      <c r="CD96" s="113" t="str">
        <f t="shared" ref="CD96:CD98" si="389">IF($AU$13=$AS$7,DY39,"")</f>
        <v/>
      </c>
      <c r="CE96" s="113" t="str">
        <f t="shared" ref="CE96:CE98" si="390">IF($AU$14=$AS$7,EI39,"")</f>
        <v/>
      </c>
      <c r="CF96" s="113">
        <f t="shared" ref="CF96:CF98" si="391">IF($AU$15=$AS$7,ES39,"")</f>
        <v>-46.477850399419026</v>
      </c>
      <c r="CH96" s="139">
        <v>43891</v>
      </c>
      <c r="CI96" s="113">
        <f t="shared" ref="CI96:CI98" si="392">IF($AU$7=$AS$7,BR39,"")</f>
        <v>-11.996081257601007</v>
      </c>
      <c r="CJ96" s="113">
        <f t="shared" ref="CJ96:CJ98" si="393">IF($AU$8=$AS$7,CB39,"")</f>
        <v>-12.368476990115848</v>
      </c>
      <c r="CK96" s="113">
        <f t="shared" ref="CK96:CK98" si="394">IF($AU$9=$AS$7,CL39,"")</f>
        <v>-13.74533544524685</v>
      </c>
      <c r="CL96" s="113">
        <f t="shared" si="78"/>
        <v>0</v>
      </c>
      <c r="CM96" s="113">
        <f t="shared" ref="CM96:CM98" si="395">IF($AU$11=$AS$7,DF39,"")</f>
        <v>-15.183907078528744</v>
      </c>
      <c r="CN96" s="113">
        <f t="shared" ref="CN96:CN98" si="396">IF($AU$12=$AS$7,DP39,"")</f>
        <v>-10.999999999999998</v>
      </c>
      <c r="CO96" s="113" t="str">
        <f t="shared" ref="CO96:CO98" si="397">IF($AU$13=$AS$7,DZ39,"")</f>
        <v/>
      </c>
      <c r="CP96" s="113" t="str">
        <f t="shared" ref="CP96:CP98" si="398">IF($AU$14=$AS$7,EJ39,"")</f>
        <v/>
      </c>
      <c r="CQ96" s="113">
        <f t="shared" ref="CQ96:CQ98" si="399">IF($AU$15=$AS$7,ET39,"")</f>
        <v>-11.995386389850058</v>
      </c>
    </row>
    <row r="97" spans="26:95" ht="15" customHeight="1">
      <c r="Z97" s="22"/>
      <c r="AE97" s="139">
        <v>43983</v>
      </c>
      <c r="AF97" s="113">
        <f t="shared" si="347"/>
        <v>75.788274954473636</v>
      </c>
      <c r="AG97" s="113">
        <f t="shared" si="348"/>
        <v>71.419166858233694</v>
      </c>
      <c r="AH97" s="113">
        <f t="shared" si="349"/>
        <v>70.984755615498216</v>
      </c>
      <c r="AI97" s="113">
        <f t="shared" si="350"/>
        <v>93.712346681096676</v>
      </c>
      <c r="AJ97" s="113">
        <f t="shared" si="351"/>
        <v>82.456579683455459</v>
      </c>
      <c r="AK97" s="113">
        <f t="shared" si="352"/>
        <v>85.979393856322645</v>
      </c>
      <c r="AL97" s="113" t="str">
        <f t="shared" si="353"/>
        <v/>
      </c>
      <c r="AM97" s="113" t="str">
        <f t="shared" si="354"/>
        <v/>
      </c>
      <c r="AN97" s="113">
        <f t="shared" si="355"/>
        <v>75.613748161324551</v>
      </c>
      <c r="AP97" s="139">
        <v>43983</v>
      </c>
      <c r="AQ97" s="113">
        <f t="shared" si="356"/>
        <v>-7.0617966249808113</v>
      </c>
      <c r="AR97" s="113">
        <f t="shared" si="357"/>
        <v>-8.184088981053824</v>
      </c>
      <c r="AS97" s="113">
        <f t="shared" si="358"/>
        <v>-15.446039188386806</v>
      </c>
      <c r="AT97" s="113">
        <f t="shared" si="359"/>
        <v>11.188271604938272</v>
      </c>
      <c r="AU97" s="113">
        <f t="shared" si="360"/>
        <v>0.72495414446676565</v>
      </c>
      <c r="AV97" s="113">
        <f t="shared" si="361"/>
        <v>-3.8781959207124412</v>
      </c>
      <c r="AW97" s="113" t="str">
        <f t="shared" si="362"/>
        <v/>
      </c>
      <c r="AX97" s="113" t="str">
        <f t="shared" si="363"/>
        <v/>
      </c>
      <c r="AY97" s="113">
        <f t="shared" si="364"/>
        <v>-7.8870914127423823</v>
      </c>
      <c r="BA97" s="139">
        <v>43983</v>
      </c>
      <c r="BB97" s="113">
        <f t="shared" si="365"/>
        <v>-61.728132638962684</v>
      </c>
      <c r="BC97" s="113">
        <f t="shared" si="366"/>
        <v>-75.7763236168947</v>
      </c>
      <c r="BD97" s="113">
        <f t="shared" si="367"/>
        <v>-73.440920748107828</v>
      </c>
      <c r="BE97" s="113">
        <f t="shared" si="368"/>
        <v>-44.135802469135797</v>
      </c>
      <c r="BF97" s="113">
        <f t="shared" si="369"/>
        <v>-68.895747599451312</v>
      </c>
      <c r="BG97" s="113">
        <f t="shared" si="370"/>
        <v>-48.513674197384063</v>
      </c>
      <c r="BH97" s="113" t="str">
        <f t="shared" si="371"/>
        <v/>
      </c>
      <c r="BI97" s="113" t="str">
        <f t="shared" si="372"/>
        <v/>
      </c>
      <c r="BJ97" s="113">
        <f t="shared" si="373"/>
        <v>-66.865854379249086</v>
      </c>
      <c r="BL97" s="139">
        <v>43983</v>
      </c>
      <c r="BM97" s="113">
        <f t="shared" si="374"/>
        <v>-57.674197384066581</v>
      </c>
      <c r="BN97" s="113">
        <f t="shared" si="375"/>
        <v>-67.421528890564616</v>
      </c>
      <c r="BO97" s="113">
        <f t="shared" si="376"/>
        <v>-56.852442609620311</v>
      </c>
      <c r="BP97" s="113">
        <f t="shared" si="377"/>
        <v>-18.75</v>
      </c>
      <c r="BQ97" s="113">
        <f t="shared" si="378"/>
        <v>-43.567123766267791</v>
      </c>
      <c r="BR97" s="113">
        <f t="shared" si="379"/>
        <v>-42.487790864694055</v>
      </c>
      <c r="BS97" s="113" t="str">
        <f t="shared" si="380"/>
        <v/>
      </c>
      <c r="BT97" s="113" t="str">
        <f t="shared" si="381"/>
        <v/>
      </c>
      <c r="BU97" s="113">
        <f t="shared" si="382"/>
        <v>-55.775533028772017</v>
      </c>
      <c r="BW97" s="139">
        <v>43983</v>
      </c>
      <c r="BX97" s="113">
        <f t="shared" si="383"/>
        <v>-7.3389260522769488</v>
      </c>
      <c r="BY97" s="113">
        <f t="shared" si="384"/>
        <v>-6.9601427721594291</v>
      </c>
      <c r="BZ97" s="113">
        <f t="shared" si="385"/>
        <v>-8.4083831327329346</v>
      </c>
      <c r="CA97" s="113">
        <f t="shared" si="386"/>
        <v>-3.7037037037037042</v>
      </c>
      <c r="CB97" s="113">
        <f t="shared" si="387"/>
        <v>-7.8609485544589051</v>
      </c>
      <c r="CC97" s="113">
        <f t="shared" si="388"/>
        <v>-7.5802615933412616</v>
      </c>
      <c r="CD97" s="113" t="str">
        <f t="shared" si="389"/>
        <v/>
      </c>
      <c r="CE97" s="113" t="str">
        <f t="shared" si="390"/>
        <v/>
      </c>
      <c r="CF97" s="113">
        <f t="shared" si="391"/>
        <v>-7.1869624264373</v>
      </c>
      <c r="CH97" s="139">
        <v>43983</v>
      </c>
      <c r="CI97" s="113">
        <f t="shared" si="392"/>
        <v>-14.800347222222221</v>
      </c>
      <c r="CJ97" s="113">
        <f t="shared" si="393"/>
        <v>-17.703747769185011</v>
      </c>
      <c r="CK97" s="113">
        <f t="shared" si="394"/>
        <v>-15.537412675700695</v>
      </c>
      <c r="CL97" s="113">
        <f t="shared" si="78"/>
        <v>-9.2592592592592595</v>
      </c>
      <c r="CM97" s="113">
        <f t="shared" si="395"/>
        <v>-13.057908987684513</v>
      </c>
      <c r="CN97" s="113">
        <f t="shared" si="396"/>
        <v>-8.1153388822829982</v>
      </c>
      <c r="CO97" s="113" t="str">
        <f t="shared" si="397"/>
        <v/>
      </c>
      <c r="CP97" s="113" t="str">
        <f t="shared" si="398"/>
        <v/>
      </c>
      <c r="CQ97" s="113">
        <f t="shared" si="399"/>
        <v>-14.715730772314709</v>
      </c>
    </row>
    <row r="98" spans="26:95" ht="15" customHeight="1">
      <c r="Z98" s="22"/>
      <c r="AE98" s="139">
        <v>44075</v>
      </c>
      <c r="AF98" s="113">
        <f t="shared" si="347"/>
        <v>84.406242910488942</v>
      </c>
      <c r="AG98" s="113">
        <f t="shared" si="348"/>
        <v>78.981340430209244</v>
      </c>
      <c r="AH98" s="113">
        <f t="shared" si="349"/>
        <v>64.29535547442002</v>
      </c>
      <c r="AI98" s="113">
        <f t="shared" si="350"/>
        <v>81.027398007345539</v>
      </c>
      <c r="AJ98" s="113">
        <f t="shared" si="351"/>
        <v>107.44976368300014</v>
      </c>
      <c r="AK98" s="113">
        <f t="shared" si="352"/>
        <v>97.637197191341471</v>
      </c>
      <c r="AL98" s="113" t="str">
        <f t="shared" si="353"/>
        <v/>
      </c>
      <c r="AM98" s="113" t="str">
        <f t="shared" si="354"/>
        <v/>
      </c>
      <c r="AN98" s="113">
        <f t="shared" si="355"/>
        <v>81.522924515005329</v>
      </c>
      <c r="AP98" s="139">
        <v>44075</v>
      </c>
      <c r="AQ98" s="113">
        <f t="shared" si="356"/>
        <v>0</v>
      </c>
      <c r="AR98" s="113">
        <f t="shared" si="357"/>
        <v>-7.0567008586989219</v>
      </c>
      <c r="AS98" s="113">
        <f t="shared" si="358"/>
        <v>-23.455888320753182</v>
      </c>
      <c r="AT98" s="113">
        <f t="shared" si="359"/>
        <v>-7.6099881093935799</v>
      </c>
      <c r="AU98" s="113">
        <f t="shared" si="360"/>
        <v>17.655047532820277</v>
      </c>
      <c r="AV98" s="113">
        <f t="shared" si="361"/>
        <v>3.6213017751479288</v>
      </c>
      <c r="AW98" s="113" t="str">
        <f t="shared" si="362"/>
        <v/>
      </c>
      <c r="AX98" s="113" t="str">
        <f t="shared" si="363"/>
        <v/>
      </c>
      <c r="AY98" s="113">
        <f t="shared" si="364"/>
        <v>-4.6752172678836592</v>
      </c>
      <c r="BA98" s="139">
        <v>44075</v>
      </c>
      <c r="BB98" s="113">
        <f t="shared" si="365"/>
        <v>-49.545975064918309</v>
      </c>
      <c r="BC98" s="113">
        <f t="shared" si="366"/>
        <v>-53.847438938821867</v>
      </c>
      <c r="BD98" s="113">
        <f t="shared" si="367"/>
        <v>-64.8152989201472</v>
      </c>
      <c r="BE98" s="113">
        <f t="shared" si="368"/>
        <v>-56.48038049940547</v>
      </c>
      <c r="BF98" s="113">
        <f t="shared" si="369"/>
        <v>-36.441828881846995</v>
      </c>
      <c r="BG98" s="113">
        <f t="shared" si="370"/>
        <v>-42.414201183431963</v>
      </c>
      <c r="BH98" s="113" t="str">
        <f t="shared" si="371"/>
        <v/>
      </c>
      <c r="BI98" s="113" t="str">
        <f t="shared" si="372"/>
        <v/>
      </c>
      <c r="BJ98" s="113">
        <f t="shared" si="373"/>
        <v>-52.413357173022405</v>
      </c>
      <c r="BL98" s="139">
        <v>44075</v>
      </c>
      <c r="BM98" s="113">
        <f t="shared" si="374"/>
        <v>-40.249350816922302</v>
      </c>
      <c r="BN98" s="113">
        <f t="shared" si="375"/>
        <v>-35.85485649370176</v>
      </c>
      <c r="BO98" s="113">
        <f t="shared" si="376"/>
        <v>-70.099941683926886</v>
      </c>
      <c r="BP98" s="113">
        <f t="shared" si="377"/>
        <v>-15.81450653983353</v>
      </c>
      <c r="BQ98" s="113">
        <f t="shared" si="378"/>
        <v>19.013128112267999</v>
      </c>
      <c r="BR98" s="113">
        <f t="shared" si="379"/>
        <v>-16.68639053254438</v>
      </c>
      <c r="BS98" s="113" t="str">
        <f t="shared" si="380"/>
        <v/>
      </c>
      <c r="BT98" s="113" t="str">
        <f t="shared" si="381"/>
        <v/>
      </c>
      <c r="BU98" s="113">
        <f t="shared" si="382"/>
        <v>-35.604117506241238</v>
      </c>
      <c r="BW98" s="139">
        <v>44075</v>
      </c>
      <c r="BX98" s="113">
        <f t="shared" si="383"/>
        <v>-2.0815461914182167</v>
      </c>
      <c r="BY98" s="113">
        <f t="shared" si="384"/>
        <v>-6.0887223836700395</v>
      </c>
      <c r="BZ98" s="113">
        <f t="shared" si="385"/>
        <v>-5.9917355371900838</v>
      </c>
      <c r="CA98" s="113">
        <f t="shared" si="386"/>
        <v>-2.6785714285714288</v>
      </c>
      <c r="CB98" s="113">
        <f t="shared" si="387"/>
        <v>-2.6465028355387523</v>
      </c>
      <c r="CC98" s="113">
        <f t="shared" si="388"/>
        <v>-11.111111111111112</v>
      </c>
      <c r="CD98" s="113" t="str">
        <f t="shared" si="389"/>
        <v/>
      </c>
      <c r="CE98" s="113" t="str">
        <f t="shared" si="390"/>
        <v/>
      </c>
      <c r="CF98" s="113">
        <f t="shared" si="391"/>
        <v>-4.4514324337177849</v>
      </c>
      <c r="CH98" s="139">
        <v>44075</v>
      </c>
      <c r="CI98" s="113">
        <f t="shared" si="392"/>
        <v>-15.262421956295528</v>
      </c>
      <c r="CJ98" s="113">
        <f t="shared" si="393"/>
        <v>-13.399548208971277</v>
      </c>
      <c r="CK98" s="113">
        <f t="shared" si="394"/>
        <v>-13.499165476884714</v>
      </c>
      <c r="CL98" s="113">
        <f t="shared" si="78"/>
        <v>-12.244897959183671</v>
      </c>
      <c r="CM98" s="113">
        <f t="shared" si="395"/>
        <v>-11.411723898716614</v>
      </c>
      <c r="CN98" s="113">
        <f t="shared" si="396"/>
        <v>-1.7988165680473371</v>
      </c>
      <c r="CO98" s="113" t="str">
        <f t="shared" si="397"/>
        <v/>
      </c>
      <c r="CP98" s="113" t="str">
        <f t="shared" si="398"/>
        <v/>
      </c>
      <c r="CQ98" s="113">
        <f t="shared" si="399"/>
        <v>-13.089968646781683</v>
      </c>
    </row>
    <row r="99" spans="26:95" ht="15" customHeight="1">
      <c r="Z99" s="22"/>
      <c r="AE99" s="139">
        <v>44166</v>
      </c>
      <c r="AF99" s="113">
        <f t="shared" ref="AF99" si="400">IF($AU$7=$AS$7,BL42,"")</f>
        <v>122.6427377412206</v>
      </c>
      <c r="AG99" s="113">
        <f t="shared" ref="AG99" si="401">IF($AU$8=$AS$7,BV42,"")</f>
        <v>124.41395711939026</v>
      </c>
      <c r="AH99" s="113">
        <f t="shared" ref="AH99" si="402">IF($AU$9=$AS$7,CF42,"")</f>
        <v>115.0813989329363</v>
      </c>
      <c r="AI99" s="113">
        <f t="shared" ref="AI99" si="403">IF($AU$10=$AS$7,CP42,"")</f>
        <v>125.35518483709274</v>
      </c>
      <c r="AJ99" s="113">
        <f t="shared" ref="AJ99" si="404">IF($AU$11=$AS$7,CZ42,"")</f>
        <v>133.06716698413098</v>
      </c>
      <c r="AK99" s="113">
        <f t="shared" ref="AK99" si="405">IF($AU$12=$AS$7,DJ42,"")</f>
        <v>128.4422683968312</v>
      </c>
      <c r="AL99" s="113" t="str">
        <f t="shared" ref="AL99" si="406">IF($AU$13=$AS$7,DT42,"")</f>
        <v/>
      </c>
      <c r="AM99" s="113" t="str">
        <f t="shared" ref="AM99" si="407">IF($AU$14=$AS$7,ED42,"")</f>
        <v/>
      </c>
      <c r="AN99" s="113">
        <f t="shared" ref="AN99" si="408">IF($AU$15=$AS$7,EN42,"")</f>
        <v>122.6950284142642</v>
      </c>
      <c r="AP99" s="139">
        <v>44166</v>
      </c>
      <c r="AQ99" s="113">
        <f t="shared" ref="AQ99" si="409">IF($AU$7=$AS$7,BM42,"")</f>
        <v>26.556010947563351</v>
      </c>
      <c r="AR99" s="113">
        <f t="shared" ref="AR99" si="410">IF($AU$8=$AS$7,BW42,"")</f>
        <v>34.698958804889088</v>
      </c>
      <c r="AS99" s="113">
        <f t="shared" ref="AS99" si="411">IF($AU$9=$AS$7,CG42,"")</f>
        <v>27.481860758572157</v>
      </c>
      <c r="AT99" s="113">
        <f t="shared" ref="AT99" si="412">IF($AU$10=$AS$7,CQ42,"")</f>
        <v>45.706371191135737</v>
      </c>
      <c r="AU99" s="113">
        <f t="shared" ref="AU99" si="413">IF($AU$11=$AS$7,DA42,"")</f>
        <v>34.346938775510203</v>
      </c>
      <c r="AV99" s="113">
        <f t="shared" ref="AV99" si="414">IF($AU$12=$AS$7,DK42,"")</f>
        <v>44.174579985390793</v>
      </c>
      <c r="AW99" s="113" t="str">
        <f t="shared" ref="AW99" si="415">IF($AU$13=$AS$7,DU42,"")</f>
        <v/>
      </c>
      <c r="AX99" s="113" t="str">
        <f t="shared" ref="AX99" si="416">IF($AU$14=$AS$7,EE42,"")</f>
        <v/>
      </c>
      <c r="AY99" s="113">
        <f t="shared" ref="AY99" si="417">IF($AU$15=$AS$7,EO42,"")</f>
        <v>31.42457599770519</v>
      </c>
      <c r="BA99" s="139">
        <v>44166</v>
      </c>
      <c r="BB99" s="113">
        <f t="shared" ref="BB99" si="418">IF($AU$7=$AS$7,BO42,"")</f>
        <v>14.107104238754328</v>
      </c>
      <c r="BC99" s="113">
        <f t="shared" ref="BC99" si="419">IF($AU$8=$AS$7,BY42,"")</f>
        <v>20.598244159112358</v>
      </c>
      <c r="BD99" s="113">
        <f t="shared" ref="BD99" si="420">IF($AU$9=$AS$7,CI42,"")</f>
        <v>2.0218606019017717</v>
      </c>
      <c r="BE99" s="113">
        <f t="shared" ref="BE99" si="421">IF($AU$10=$AS$7,CS42,"")</f>
        <v>-4.1551246537396125</v>
      </c>
      <c r="BF99" s="113">
        <f t="shared" ref="BF99" si="422">IF($AU$11=$AS$7,DC42,"")</f>
        <v>31.674018063432051</v>
      </c>
      <c r="BG99" s="113">
        <f t="shared" ref="BG99" si="423">IF($AU$12=$AS$7,DM42,"")</f>
        <v>12.27173119065011</v>
      </c>
      <c r="BH99" s="113" t="str">
        <f t="shared" ref="BH99" si="424">IF($AU$13=$AS$7,DW42,"")</f>
        <v/>
      </c>
      <c r="BI99" s="113" t="str">
        <f t="shared" ref="BI99" si="425">IF($AU$14=$AS$7,EG42,"")</f>
        <v/>
      </c>
      <c r="BJ99" s="113">
        <f t="shared" ref="BJ99" si="426">IF($AU$15=$AS$7,EQ42,"")</f>
        <v>13.356603145459864</v>
      </c>
      <c r="BL99" s="139">
        <v>44166</v>
      </c>
      <c r="BM99" s="113">
        <f t="shared" ref="BM99" si="427">IF($AU$7=$AS$7,BP42,"")</f>
        <v>22.498307099127981</v>
      </c>
      <c r="BN99" s="113">
        <f t="shared" ref="BN99" si="428">IF($AU$8=$AS$7,BZ42,"")</f>
        <v>22.068809416025349</v>
      </c>
      <c r="BO99" s="113">
        <f t="shared" ref="BO99" si="429">IF($AU$9=$AS$7,CJ42,"")</f>
        <v>6.7444368199196161</v>
      </c>
      <c r="BP99" s="113">
        <f t="shared" ref="BP99" si="430">IF($AU$10=$AS$7,CT42,"")</f>
        <v>19.944598337950136</v>
      </c>
      <c r="BQ99" s="113">
        <f t="shared" ref="BQ99" si="431">IF($AU$11=$AS$7,DD42,"")</f>
        <v>46.691871455576553</v>
      </c>
      <c r="BR99" s="113">
        <f t="shared" ref="BR99" si="432">IF($AU$12=$AS$7,DN42,"")</f>
        <v>16.453615777940101</v>
      </c>
      <c r="BS99" s="113" t="str">
        <f t="shared" ref="BS99" si="433">IF($AU$13=$AS$7,DX42,"")</f>
        <v/>
      </c>
      <c r="BT99" s="113" t="str">
        <f t="shared" ref="BT99" si="434">IF($AU$14=$AS$7,EH42,"")</f>
        <v/>
      </c>
      <c r="BU99" s="113">
        <f t="shared" ref="BU99" si="435">IF($AU$15=$AS$7,ER42,"")</f>
        <v>20.368511977942571</v>
      </c>
      <c r="BW99" s="139">
        <v>44166</v>
      </c>
      <c r="BX99" s="113">
        <f t="shared" ref="BX99" si="436">IF($AU$7=$AS$7,BQ42,"")</f>
        <v>-1.6408502459155403</v>
      </c>
      <c r="BY99" s="113">
        <f t="shared" ref="BY99" si="437">IF($AU$8=$AS$7,CA42,"")</f>
        <v>-1.9077349982656946</v>
      </c>
      <c r="BZ99" s="113">
        <f t="shared" ref="BZ99" si="438">IF($AU$9=$AS$7,CK42,"")</f>
        <v>-1.2474938739140125</v>
      </c>
      <c r="CA99" s="113">
        <f t="shared" ref="CA99" si="439">IF($AU$10=$AS$7,CU42,"")</f>
        <v>-2.7681660899653986</v>
      </c>
      <c r="CB99" s="113">
        <f t="shared" ref="CB99" si="440">IF($AU$11=$AS$7,DE42,"")</f>
        <v>-1.5714285714285712</v>
      </c>
      <c r="CC99" s="113">
        <f t="shared" ref="CC99" si="441">IF($AU$12=$AS$7,DO42,"")</f>
        <v>-2.1365960555149743</v>
      </c>
      <c r="CD99" s="113" t="str">
        <f t="shared" ref="CD99" si="442">IF($AU$13=$AS$7,DY42,"")</f>
        <v/>
      </c>
      <c r="CE99" s="113" t="str">
        <f t="shared" ref="CE99" si="443">IF($AU$14=$AS$7,EI42,"")</f>
        <v/>
      </c>
      <c r="CF99" s="113">
        <f t="shared" ref="CF99" si="444">IF($AU$15=$AS$7,ES42,"")</f>
        <v>-1.6465972287680275</v>
      </c>
      <c r="CH99" s="139">
        <v>44166</v>
      </c>
      <c r="CI99" s="113">
        <f t="shared" ref="CI99" si="445">IF($AU$7=$AS$7,BR42,"")</f>
        <v>8.6904290802193476</v>
      </c>
      <c r="CJ99" s="113">
        <f t="shared" ref="CJ99" si="446">IF($AU$8=$AS$7,CB42,"")</f>
        <v>13.0315422231119</v>
      </c>
      <c r="CK99" s="113">
        <f t="shared" ref="CK99" si="447">IF($AU$9=$AS$7,CL42,"")</f>
        <v>5.726904317018124</v>
      </c>
      <c r="CL99" s="113">
        <f t="shared" ref="CL99" si="448">IF($AU$10=$AS$7,CV42,"")</f>
        <v>8.3333333333333321</v>
      </c>
      <c r="CM99" s="113">
        <f t="shared" ref="CM99" si="449">IF($AU$11=$AS$7,DF42,"")</f>
        <v>8.3265306122449001</v>
      </c>
      <c r="CN99" s="113">
        <f t="shared" ref="CN99" si="450">IF($AU$12=$AS$7,DP42,"")</f>
        <v>3.1828703703703707</v>
      </c>
      <c r="CO99" s="113" t="str">
        <f t="shared" ref="CO99" si="451">IF($AU$13=$AS$7,DZ42,"")</f>
        <v/>
      </c>
      <c r="CP99" s="113" t="str">
        <f t="shared" ref="CP99" si="452">IF($AU$14=$AS$7,EJ42,"")</f>
        <v/>
      </c>
      <c r="CQ99" s="113">
        <f t="shared" ref="CQ99" si="453">IF($AU$15=$AS$7,ET42,"")</f>
        <v>8.6467939660782456</v>
      </c>
    </row>
    <row r="100" spans="26:95" ht="15" customHeight="1">
      <c r="Z100" s="22"/>
      <c r="AE100" s="139">
        <v>44256</v>
      </c>
      <c r="AF100" s="113">
        <f t="shared" ref="AF100:AF103" si="454">IF($AU$7=$AS$7,BL43,"")</f>
        <v>144.8648382273787</v>
      </c>
      <c r="AG100" s="113">
        <f t="shared" ref="AG100:AG103" si="455">IF($AU$8=$AS$7,BV43,"")</f>
        <v>144.01865803544342</v>
      </c>
      <c r="AH100" s="113">
        <f t="shared" ref="AH100:AH103" si="456">IF($AU$9=$AS$7,CF43,"")</f>
        <v>123.87005688434307</v>
      </c>
      <c r="AI100" s="113">
        <f t="shared" ref="AI100:AI103" si="457">IF($AU$10=$AS$7,CP43,"")</f>
        <v>144.91279023048699</v>
      </c>
      <c r="AJ100" s="113">
        <f t="shared" ref="AJ100:AJ103" si="458">IF($AU$11=$AS$7,CZ43,"")</f>
        <v>156.96861542989276</v>
      </c>
      <c r="AK100" s="113">
        <f t="shared" ref="AK100:AK103" si="459">IF($AU$12=$AS$7,DJ43,"")</f>
        <v>142.20958903492436</v>
      </c>
      <c r="AL100" s="113" t="str">
        <f t="shared" ref="AL100:AL103" si="460">IF($AU$13=$AS$7,DT43,"")</f>
        <v/>
      </c>
      <c r="AM100" s="113" t="str">
        <f t="shared" ref="AM100:AM103" si="461">IF($AU$14=$AS$7,ED43,"")</f>
        <v/>
      </c>
      <c r="AN100" s="113">
        <f t="shared" ref="AN100:AN103" si="462">IF($AU$15=$AS$7,EN43,"")</f>
        <v>142.4660493444492</v>
      </c>
      <c r="AP100" s="139">
        <v>44256</v>
      </c>
      <c r="AQ100" s="113">
        <f t="shared" ref="AQ100:AQ103" si="463">IF($AU$7=$AS$7,BM43,"")</f>
        <v>53.711262282690861</v>
      </c>
      <c r="AR100" s="113">
        <f t="shared" ref="AR100:AR103" si="464">IF($AU$8=$AS$7,BW43,"")</f>
        <v>60.499980222301339</v>
      </c>
      <c r="AS100" s="113">
        <f t="shared" ref="AS100:AS103" si="465">IF($AU$9=$AS$7,CG43,"")</f>
        <v>35.21894290123457</v>
      </c>
      <c r="AT100" s="113">
        <f t="shared" ref="AT100:AT103" si="466">IF($AU$10=$AS$7,CQ43,"")</f>
        <v>48.484848484848492</v>
      </c>
      <c r="AU100" s="113">
        <f t="shared" ref="AU100:AU103" si="467">IF($AU$11=$AS$7,DA43,"")</f>
        <v>69.563578094071076</v>
      </c>
      <c r="AV100" s="113">
        <f t="shared" ref="AV100:AV103" si="468">IF($AU$12=$AS$7,DK43,"")</f>
        <v>40.928819444444443</v>
      </c>
      <c r="AW100" s="113" t="str">
        <f t="shared" ref="AW100:AW103" si="469">IF($AU$13=$AS$7,DU43,"")</f>
        <v/>
      </c>
      <c r="AX100" s="113" t="str">
        <f t="shared" ref="AX100:AX103" si="470">IF($AU$14=$AS$7,EE43,"")</f>
        <v/>
      </c>
      <c r="AY100" s="113">
        <f t="shared" ref="AY100:AY103" si="471">IF($AU$15=$AS$7,EO43,"")</f>
        <v>52.842119560804278</v>
      </c>
      <c r="BA100" s="139">
        <v>44256</v>
      </c>
      <c r="BB100" s="113">
        <f t="shared" ref="BB100:BB103" si="472">IF($AU$7=$AS$7,BO43,"")</f>
        <v>39.386400501547435</v>
      </c>
      <c r="BC100" s="113">
        <f t="shared" ref="BC100:BC103" si="473">IF($AU$8=$AS$7,BY43,"")</f>
        <v>42.50390625</v>
      </c>
      <c r="BD100" s="113">
        <f t="shared" ref="BD100:BD103" si="474">IF($AU$9=$AS$7,CI43,"")</f>
        <v>15.410225921521997</v>
      </c>
      <c r="BE100" s="113">
        <f t="shared" ref="BE100:BE103" si="475">IF($AU$10=$AS$7,CS43,"")</f>
        <v>40.404040404040408</v>
      </c>
      <c r="BF100" s="113">
        <f t="shared" ref="BF100:BF103" si="476">IF($AU$11=$AS$7,DC43,"")</f>
        <v>59.484364278011959</v>
      </c>
      <c r="BG100" s="113">
        <f t="shared" ref="BG100:BG103" si="477">IF($AU$12=$AS$7,DM43,"")</f>
        <v>34.939236111111107</v>
      </c>
      <c r="BH100" s="113" t="str">
        <f t="shared" ref="BH100:BH103" si="478">IF($AU$13=$AS$7,DW43,"")</f>
        <v/>
      </c>
      <c r="BI100" s="113" t="str">
        <f t="shared" ref="BI100:BI103" si="479">IF($AU$14=$AS$7,EG43,"")</f>
        <v/>
      </c>
      <c r="BJ100" s="113">
        <f t="shared" ref="BJ100:BJ103" si="480">IF($AU$15=$AS$7,EQ43,"")</f>
        <v>37.864462809917356</v>
      </c>
      <c r="BL100" s="139">
        <v>44256</v>
      </c>
      <c r="BM100" s="113">
        <f t="shared" ref="BM100:BM103" si="481">IF($AU$7=$AS$7,BP43,"")</f>
        <v>48.181381188912027</v>
      </c>
      <c r="BN100" s="113">
        <f t="shared" ref="BN100:BN103" si="482">IF($AU$8=$AS$7,BZ43,"")</f>
        <v>43.72265625</v>
      </c>
      <c r="BO100" s="113">
        <f t="shared" ref="BO100:BO103" si="483">IF($AU$9=$AS$7,CJ43,"")</f>
        <v>13.194444444444445</v>
      </c>
      <c r="BP100" s="113">
        <f t="shared" ref="BP100:BP103" si="484">IF($AU$10=$AS$7,CT43,"")</f>
        <v>40.404040404040408</v>
      </c>
      <c r="BQ100" s="113">
        <f t="shared" ref="BQ100:BQ103" si="485">IF($AU$11=$AS$7,DD43,"")</f>
        <v>76.340842680742767</v>
      </c>
      <c r="BR100" s="113">
        <f t="shared" ref="BR100:BR103" si="486">IF($AU$12=$AS$7,DN43,"")</f>
        <v>29.513888888888886</v>
      </c>
      <c r="BS100" s="113" t="str">
        <f t="shared" ref="BS100:BS103" si="487">IF($AU$13=$AS$7,DX43,"")</f>
        <v/>
      </c>
      <c r="BT100" s="113" t="str">
        <f t="shared" ref="BT100:BT103" si="488">IF($AU$14=$AS$7,EH43,"")</f>
        <v/>
      </c>
      <c r="BU100" s="113">
        <f t="shared" ref="BU100:BU103" si="489">IF($AU$15=$AS$7,ER43,"")</f>
        <v>43.490615243342511</v>
      </c>
      <c r="BW100" s="139">
        <v>44256</v>
      </c>
      <c r="BX100" s="113">
        <f t="shared" ref="BX100:BX103" si="490">IF($AU$7=$AS$7,BQ43,"")</f>
        <v>2.1907582457706192</v>
      </c>
      <c r="BY100" s="113">
        <f t="shared" ref="BY100:BY103" si="491">IF($AU$8=$AS$7,CA43,"")</f>
        <v>4.0658548309565772</v>
      </c>
      <c r="BZ100" s="113">
        <f t="shared" ref="BZ100:BZ103" si="492">IF($AU$9=$AS$7,CK43,"")</f>
        <v>3.6860879904875148</v>
      </c>
      <c r="CA100" s="113">
        <f t="shared" ref="CA100:CA103" si="493">IF($AU$10=$AS$7,CU43,"")</f>
        <v>10.284664830119373</v>
      </c>
      <c r="CB100" s="113">
        <f t="shared" ref="CB100:CB103" si="494">IF($AU$11=$AS$7,DE43,"")</f>
        <v>3.2295271049596321</v>
      </c>
      <c r="CC100" s="113">
        <f t="shared" ref="CC100:CC103" si="495">IF($AU$12=$AS$7,DO43,"")</f>
        <v>5.2965142598460835</v>
      </c>
      <c r="CD100" s="113" t="str">
        <f t="shared" ref="CD100:CD103" si="496">IF($AU$13=$AS$7,DY43,"")</f>
        <v/>
      </c>
      <c r="CE100" s="113" t="str">
        <f t="shared" ref="CE100:CE103" si="497">IF($AU$14=$AS$7,EI43,"")</f>
        <v/>
      </c>
      <c r="CF100" s="113">
        <f t="shared" ref="CF100:CF103" si="498">IF($AU$15=$AS$7,ES43,"")</f>
        <v>3.3563355145746576</v>
      </c>
      <c r="CH100" s="139">
        <v>44256</v>
      </c>
      <c r="CI100" s="113">
        <f t="shared" ref="CI100:CI103" si="499">IF($AU$7=$AS$7,BR43,"")</f>
        <v>9.8039808515998992</v>
      </c>
      <c r="CJ100" s="113">
        <f t="shared" ref="CJ100:CJ103" si="500">IF($AU$8=$AS$7,CB43,"")</f>
        <v>5.7082198365646537</v>
      </c>
      <c r="CK100" s="113">
        <f t="shared" ref="CK100:CK103" si="501">IF($AU$9=$AS$7,CL43,"")</f>
        <v>8.9001907183725351</v>
      </c>
      <c r="CL100" s="113">
        <f t="shared" ref="CL100:CL103" si="502">IF($AU$10=$AS$7,CV43,"")</f>
        <v>15.426997245179061</v>
      </c>
      <c r="CM100" s="113">
        <f t="shared" ref="CM100:CM103" si="503">IF($AU$11=$AS$7,DF43,"")</f>
        <v>11.072664359861593</v>
      </c>
      <c r="CN100" s="113">
        <f t="shared" ref="CN100:CN103" si="504">IF($AU$12=$AS$7,DP43,"")</f>
        <v>6.2854442344045358</v>
      </c>
      <c r="CO100" s="113" t="str">
        <f t="shared" ref="CO100:CO103" si="505">IF($AU$13=$AS$7,DZ43,"")</f>
        <v/>
      </c>
      <c r="CP100" s="113" t="str">
        <f t="shared" ref="CP100:CP103" si="506">IF($AU$14=$AS$7,EJ43,"")</f>
        <v/>
      </c>
      <c r="CQ100" s="113">
        <f t="shared" ref="CQ100:CQ103" si="507">IF($AU$15=$AS$7,ET43,"")</f>
        <v>9.0064024007508312</v>
      </c>
    </row>
    <row r="101" spans="26:95" ht="15" customHeight="1">
      <c r="Z101" s="22"/>
      <c r="AE101" s="139">
        <v>44348</v>
      </c>
      <c r="AF101" s="113">
        <f t="shared" si="454"/>
        <v>144.60469962222186</v>
      </c>
      <c r="AG101" s="113">
        <f t="shared" si="455"/>
        <v>146.7457833079709</v>
      </c>
      <c r="AH101" s="113">
        <f t="shared" si="456"/>
        <v>121.62433995938336</v>
      </c>
      <c r="AI101" s="113">
        <f t="shared" si="457"/>
        <v>140.41681630726254</v>
      </c>
      <c r="AJ101" s="113">
        <f t="shared" si="458"/>
        <v>144.2464765643403</v>
      </c>
      <c r="AK101" s="113">
        <f t="shared" si="459"/>
        <v>135.46043442150824</v>
      </c>
      <c r="AL101" s="113" t="str">
        <f t="shared" si="460"/>
        <v/>
      </c>
      <c r="AM101" s="113" t="str">
        <f t="shared" si="461"/>
        <v/>
      </c>
      <c r="AN101" s="113">
        <f t="shared" si="462"/>
        <v>138.81631626071874</v>
      </c>
      <c r="AP101" s="139">
        <v>44348</v>
      </c>
      <c r="AQ101" s="113">
        <f t="shared" si="463"/>
        <v>54.110301768990631</v>
      </c>
      <c r="AR101" s="113">
        <f t="shared" si="464"/>
        <v>59.618352214987389</v>
      </c>
      <c r="AS101" s="113">
        <f t="shared" si="465"/>
        <v>31.871747780838689</v>
      </c>
      <c r="AT101" s="113">
        <f t="shared" si="466"/>
        <v>47.781065088757401</v>
      </c>
      <c r="AU101" s="113">
        <f t="shared" si="467"/>
        <v>56.584032425299277</v>
      </c>
      <c r="AV101" s="113">
        <f t="shared" si="468"/>
        <v>34.448289119569395</v>
      </c>
      <c r="AW101" s="113" t="str">
        <f t="shared" si="469"/>
        <v/>
      </c>
      <c r="AX101" s="113" t="str">
        <f t="shared" si="470"/>
        <v/>
      </c>
      <c r="AY101" s="113">
        <f t="shared" si="471"/>
        <v>48.364905139585126</v>
      </c>
      <c r="BA101" s="139">
        <v>44348</v>
      </c>
      <c r="BB101" s="113">
        <f t="shared" si="472"/>
        <v>37.412070759625394</v>
      </c>
      <c r="BC101" s="113">
        <f t="shared" si="473"/>
        <v>43.587105624142666</v>
      </c>
      <c r="BD101" s="113">
        <f t="shared" si="474"/>
        <v>21.436380674718865</v>
      </c>
      <c r="BE101" s="113">
        <f t="shared" si="475"/>
        <v>28.402366863905325</v>
      </c>
      <c r="BF101" s="113">
        <f t="shared" si="476"/>
        <v>37.802768166089969</v>
      </c>
      <c r="BG101" s="113">
        <f t="shared" si="477"/>
        <v>25.374855824682811</v>
      </c>
      <c r="BH101" s="113" t="str">
        <f t="shared" si="478"/>
        <v/>
      </c>
      <c r="BI101" s="113" t="str">
        <f t="shared" si="479"/>
        <v/>
      </c>
      <c r="BJ101" s="113">
        <f t="shared" si="480"/>
        <v>33.277012678120158</v>
      </c>
      <c r="BL101" s="139">
        <v>44348</v>
      </c>
      <c r="BM101" s="113">
        <f t="shared" si="481"/>
        <v>44.65761511216057</v>
      </c>
      <c r="BN101" s="113">
        <f t="shared" si="482"/>
        <v>45.924154160719112</v>
      </c>
      <c r="BO101" s="113">
        <f t="shared" si="483"/>
        <v>5.7774716865625946</v>
      </c>
      <c r="BP101" s="113">
        <f t="shared" si="484"/>
        <v>21.301775147928996</v>
      </c>
      <c r="BQ101" s="113">
        <f t="shared" si="485"/>
        <v>54.293524366104251</v>
      </c>
      <c r="BR101" s="113">
        <f t="shared" si="486"/>
        <v>23.068050749711649</v>
      </c>
      <c r="BS101" s="113" t="str">
        <f t="shared" si="487"/>
        <v/>
      </c>
      <c r="BT101" s="113" t="str">
        <f t="shared" si="488"/>
        <v/>
      </c>
      <c r="BU101" s="113">
        <f t="shared" si="489"/>
        <v>34.681666631272698</v>
      </c>
      <c r="BW101" s="139">
        <v>44348</v>
      </c>
      <c r="BX101" s="113">
        <f t="shared" si="490"/>
        <v>9.854340231120668</v>
      </c>
      <c r="BY101" s="113">
        <f t="shared" si="491"/>
        <v>12.26824617631547</v>
      </c>
      <c r="BZ101" s="113">
        <f t="shared" si="492"/>
        <v>9.5467546187739956</v>
      </c>
      <c r="CA101" s="113">
        <f t="shared" si="493"/>
        <v>6.8052930056710785</v>
      </c>
      <c r="CB101" s="113">
        <f t="shared" si="494"/>
        <v>11.322419370649936</v>
      </c>
      <c r="CC101" s="113">
        <f t="shared" si="495"/>
        <v>8.1632653061224492</v>
      </c>
      <c r="CD101" s="113" t="str">
        <f t="shared" si="496"/>
        <v/>
      </c>
      <c r="CE101" s="113" t="str">
        <f t="shared" si="497"/>
        <v/>
      </c>
      <c r="CF101" s="113">
        <f t="shared" si="498"/>
        <v>10.070243771036367</v>
      </c>
      <c r="CH101" s="139">
        <v>44348</v>
      </c>
      <c r="CI101" s="113">
        <f t="shared" si="499"/>
        <v>6.8782678360600435</v>
      </c>
      <c r="CJ101" s="113">
        <f t="shared" si="500"/>
        <v>5.3360231003520431</v>
      </c>
      <c r="CK101" s="113">
        <f t="shared" si="501"/>
        <v>5.0709886881908828</v>
      </c>
      <c r="CL101" s="113">
        <f t="shared" si="502"/>
        <v>9.5486111111111107</v>
      </c>
      <c r="CM101" s="113">
        <f t="shared" si="503"/>
        <v>9.1265562199784345</v>
      </c>
      <c r="CN101" s="113">
        <f t="shared" si="504"/>
        <v>1.6000000000000003</v>
      </c>
      <c r="CO101" s="113" t="str">
        <f t="shared" si="505"/>
        <v/>
      </c>
      <c r="CP101" s="113" t="str">
        <f t="shared" si="506"/>
        <v/>
      </c>
      <c r="CQ101" s="113">
        <f t="shared" si="507"/>
        <v>6.2911032990805857</v>
      </c>
    </row>
    <row r="102" spans="26:95" ht="15" customHeight="1">
      <c r="Z102" s="22"/>
      <c r="AE102" s="139">
        <v>44440</v>
      </c>
      <c r="AF102" s="113">
        <f t="shared" si="454"/>
        <v>136.33864841209993</v>
      </c>
      <c r="AG102" s="113">
        <f t="shared" si="455"/>
        <v>135.03740434388516</v>
      </c>
      <c r="AH102" s="113">
        <f t="shared" si="456"/>
        <v>115.15775910090082</v>
      </c>
      <c r="AI102" s="113">
        <f t="shared" si="457"/>
        <v>122.49143812288625</v>
      </c>
      <c r="AJ102" s="113">
        <f t="shared" si="458"/>
        <v>140.2323870766692</v>
      </c>
      <c r="AK102" s="113">
        <f t="shared" si="459"/>
        <v>136.93510157414804</v>
      </c>
      <c r="AL102" s="113" t="str">
        <f t="shared" si="460"/>
        <v/>
      </c>
      <c r="AM102" s="113" t="str">
        <f t="shared" si="461"/>
        <v/>
      </c>
      <c r="AN102" s="113">
        <f t="shared" si="462"/>
        <v>130.32428826799855</v>
      </c>
      <c r="AP102" s="139">
        <v>44440</v>
      </c>
      <c r="AQ102" s="113">
        <f t="shared" si="463"/>
        <v>42.345607648924364</v>
      </c>
      <c r="AR102" s="113">
        <f t="shared" si="464"/>
        <v>45.610625202461932</v>
      </c>
      <c r="AS102" s="113">
        <f t="shared" si="465"/>
        <v>25.605536332179931</v>
      </c>
      <c r="AT102" s="113">
        <f t="shared" si="466"/>
        <v>27.083333333333336</v>
      </c>
      <c r="AU102" s="113">
        <f t="shared" si="467"/>
        <v>49.306062819576333</v>
      </c>
      <c r="AV102" s="113">
        <f t="shared" si="468"/>
        <v>43.435794311979322</v>
      </c>
      <c r="AW102" s="113" t="str">
        <f t="shared" si="469"/>
        <v/>
      </c>
      <c r="AX102" s="113" t="str">
        <f t="shared" si="470"/>
        <v/>
      </c>
      <c r="AY102" s="113">
        <f t="shared" si="471"/>
        <v>38.602371875796791</v>
      </c>
      <c r="BA102" s="139">
        <v>44440</v>
      </c>
      <c r="BB102" s="113">
        <f t="shared" si="472"/>
        <v>24.691358024691365</v>
      </c>
      <c r="BC102" s="113">
        <f t="shared" si="473"/>
        <v>14.776250636308946</v>
      </c>
      <c r="BD102" s="113">
        <f t="shared" si="474"/>
        <v>0</v>
      </c>
      <c r="BE102" s="113">
        <f t="shared" si="475"/>
        <v>7.8367346938775535</v>
      </c>
      <c r="BF102" s="113">
        <f t="shared" si="476"/>
        <v>6.6653441777425106</v>
      </c>
      <c r="BG102" s="113">
        <f t="shared" si="477"/>
        <v>13.817868428612465</v>
      </c>
      <c r="BH102" s="113" t="str">
        <f t="shared" si="478"/>
        <v/>
      </c>
      <c r="BI102" s="113" t="str">
        <f t="shared" si="479"/>
        <v/>
      </c>
      <c r="BJ102" s="113">
        <f t="shared" si="480"/>
        <v>12.518714312926926</v>
      </c>
      <c r="BL102" s="139">
        <v>44440</v>
      </c>
      <c r="BM102" s="113">
        <f t="shared" si="481"/>
        <v>27.328987150415717</v>
      </c>
      <c r="BN102" s="113">
        <f t="shared" si="482"/>
        <v>31.334166319589059</v>
      </c>
      <c r="BO102" s="113">
        <f t="shared" si="483"/>
        <v>-0.38098473634400637</v>
      </c>
      <c r="BP102" s="113">
        <f t="shared" si="484"/>
        <v>8.571428571428573</v>
      </c>
      <c r="BQ102" s="113">
        <f t="shared" si="485"/>
        <v>39.682249817384943</v>
      </c>
      <c r="BR102" s="113">
        <f t="shared" si="486"/>
        <v>18.06952025280092</v>
      </c>
      <c r="BS102" s="113" t="str">
        <f t="shared" si="487"/>
        <v/>
      </c>
      <c r="BT102" s="113" t="str">
        <f t="shared" si="488"/>
        <v/>
      </c>
      <c r="BU102" s="113">
        <f t="shared" si="489"/>
        <v>20.84207261580104</v>
      </c>
      <c r="BW102" s="139">
        <v>44440</v>
      </c>
      <c r="BX102" s="113">
        <f t="shared" si="490"/>
        <v>1.7754942767950046</v>
      </c>
      <c r="BY102" s="113">
        <f t="shared" si="491"/>
        <v>8.6689148978377304</v>
      </c>
      <c r="BZ102" s="113">
        <f t="shared" si="492"/>
        <v>2.0488187432604636</v>
      </c>
      <c r="CA102" s="113">
        <f t="shared" si="493"/>
        <v>1.4692378328741966</v>
      </c>
      <c r="CB102" s="113">
        <f t="shared" si="494"/>
        <v>4.0905770635500369</v>
      </c>
      <c r="CC102" s="113">
        <f t="shared" si="495"/>
        <v>5.707491082045185</v>
      </c>
      <c r="CD102" s="113" t="str">
        <f t="shared" si="496"/>
        <v/>
      </c>
      <c r="CE102" s="113" t="str">
        <f t="shared" si="497"/>
        <v/>
      </c>
      <c r="CF102" s="113">
        <f t="shared" si="498"/>
        <v>3.4045218810092646</v>
      </c>
      <c r="CH102" s="139">
        <v>44440</v>
      </c>
      <c r="CI102" s="113">
        <f t="shared" si="499"/>
        <v>5.0983048660505483</v>
      </c>
      <c r="CJ102" s="113">
        <f t="shared" si="500"/>
        <v>1.7122473246135557</v>
      </c>
      <c r="CK102" s="113">
        <f t="shared" si="501"/>
        <v>1.8935174871909106</v>
      </c>
      <c r="CL102" s="113">
        <f t="shared" si="502"/>
        <v>9.0830449826989614</v>
      </c>
      <c r="CM102" s="113">
        <f t="shared" si="503"/>
        <v>-1.1687363038714391</v>
      </c>
      <c r="CN102" s="113">
        <f t="shared" si="504"/>
        <v>-8.532031025567365</v>
      </c>
      <c r="CO102" s="113" t="str">
        <f t="shared" si="505"/>
        <v/>
      </c>
      <c r="CP102" s="113" t="str">
        <f t="shared" si="506"/>
        <v/>
      </c>
      <c r="CQ102" s="113">
        <f t="shared" si="507"/>
        <v>2.2083138212603552</v>
      </c>
    </row>
    <row r="103" spans="26:95" ht="15" customHeight="1">
      <c r="Z103" s="22"/>
      <c r="AE103" s="139">
        <v>44531</v>
      </c>
      <c r="AF103" s="113">
        <f t="shared" si="454"/>
        <v>144.61236517647447</v>
      </c>
      <c r="AG103" s="113">
        <f t="shared" si="455"/>
        <v>142.04587290404896</v>
      </c>
      <c r="AH103" s="113">
        <f t="shared" si="456"/>
        <v>139.944544881513</v>
      </c>
      <c r="AI103" s="113">
        <f t="shared" si="457"/>
        <v>154.77531897926636</v>
      </c>
      <c r="AJ103" s="113">
        <f t="shared" si="458"/>
        <v>143.73433694616446</v>
      </c>
      <c r="AK103" s="113">
        <f t="shared" si="459"/>
        <v>138.12294254255036</v>
      </c>
      <c r="AL103" s="113" t="str">
        <f t="shared" si="460"/>
        <v/>
      </c>
      <c r="AM103" s="113" t="str">
        <f t="shared" si="461"/>
        <v/>
      </c>
      <c r="AN103" s="113">
        <f t="shared" si="462"/>
        <v>142.36054162842962</v>
      </c>
      <c r="AP103" s="139">
        <v>44531</v>
      </c>
      <c r="AQ103" s="113">
        <f t="shared" si="463"/>
        <v>52.117617894395607</v>
      </c>
      <c r="AR103" s="113">
        <f t="shared" si="464"/>
        <v>49.646781789638929</v>
      </c>
      <c r="AS103" s="113">
        <f t="shared" si="465"/>
        <v>47.279610600324503</v>
      </c>
      <c r="AT103" s="113">
        <f t="shared" si="466"/>
        <v>66.735537190082653</v>
      </c>
      <c r="AU103" s="113">
        <f t="shared" si="467"/>
        <v>44.7014998529556</v>
      </c>
      <c r="AV103" s="113">
        <f t="shared" si="468"/>
        <v>39.737221599102703</v>
      </c>
      <c r="AW103" s="113" t="str">
        <f t="shared" si="469"/>
        <v/>
      </c>
      <c r="AX103" s="113" t="str">
        <f t="shared" si="470"/>
        <v/>
      </c>
      <c r="AY103" s="113">
        <f t="shared" si="471"/>
        <v>48.587306462493622</v>
      </c>
      <c r="BA103" s="139">
        <v>44531</v>
      </c>
      <c r="BB103" s="113">
        <f t="shared" si="472"/>
        <v>40.404739919975377</v>
      </c>
      <c r="BC103" s="113">
        <f t="shared" si="473"/>
        <v>34.788315374988557</v>
      </c>
      <c r="BD103" s="113">
        <f t="shared" si="474"/>
        <v>34.653635116598075</v>
      </c>
      <c r="BE103" s="113">
        <f t="shared" si="475"/>
        <v>52.685950413223146</v>
      </c>
      <c r="BF103" s="113">
        <f t="shared" si="476"/>
        <v>37.721791981178313</v>
      </c>
      <c r="BG103" s="113">
        <f t="shared" si="477"/>
        <v>22.304404996712691</v>
      </c>
      <c r="BH103" s="113" t="str">
        <f t="shared" si="478"/>
        <v/>
      </c>
      <c r="BI103" s="113" t="str">
        <f t="shared" si="479"/>
        <v/>
      </c>
      <c r="BJ103" s="113">
        <f t="shared" si="480"/>
        <v>36.141555908219267</v>
      </c>
      <c r="BL103" s="139">
        <v>44531</v>
      </c>
      <c r="BM103" s="113">
        <f t="shared" si="481"/>
        <v>47.590625655498556</v>
      </c>
      <c r="BN103" s="113">
        <f t="shared" si="482"/>
        <v>52.529887694722852</v>
      </c>
      <c r="BO103" s="113">
        <f t="shared" si="483"/>
        <v>33.075665229671472</v>
      </c>
      <c r="BP103" s="113">
        <f t="shared" si="484"/>
        <v>59.504132231404959</v>
      </c>
      <c r="BQ103" s="113">
        <f t="shared" si="485"/>
        <v>38.408304498269899</v>
      </c>
      <c r="BR103" s="113">
        <f t="shared" si="486"/>
        <v>21</v>
      </c>
      <c r="BS103" s="113" t="str">
        <f t="shared" si="487"/>
        <v/>
      </c>
      <c r="BT103" s="113" t="str">
        <f t="shared" si="488"/>
        <v/>
      </c>
      <c r="BU103" s="113">
        <f t="shared" si="489"/>
        <v>41.654712808558962</v>
      </c>
      <c r="BW103" s="139">
        <v>44531</v>
      </c>
      <c r="BX103" s="113">
        <f t="shared" si="490"/>
        <v>38.366356018482257</v>
      </c>
      <c r="BY103" s="113">
        <f t="shared" si="491"/>
        <v>33.309387755102044</v>
      </c>
      <c r="BZ103" s="113">
        <f t="shared" si="492"/>
        <v>36.057660517093169</v>
      </c>
      <c r="CA103" s="113">
        <f t="shared" si="493"/>
        <v>44.44444444444445</v>
      </c>
      <c r="CB103" s="113">
        <f t="shared" si="494"/>
        <v>41.326530612244902</v>
      </c>
      <c r="CC103" s="113">
        <f t="shared" si="495"/>
        <v>31.185697419463654</v>
      </c>
      <c r="CD103" s="113" t="str">
        <f t="shared" si="496"/>
        <v/>
      </c>
      <c r="CE103" s="113" t="str">
        <f t="shared" si="497"/>
        <v/>
      </c>
      <c r="CF103" s="113">
        <f t="shared" si="498"/>
        <v>35.620750440695033</v>
      </c>
      <c r="CH103" s="139">
        <v>44531</v>
      </c>
      <c r="CI103" s="113">
        <f t="shared" si="499"/>
        <v>-10.844568181384796</v>
      </c>
      <c r="CJ103" s="113">
        <f t="shared" si="500"/>
        <v>-8.4016326530612258</v>
      </c>
      <c r="CK103" s="113">
        <f t="shared" si="501"/>
        <v>-5.0921477858328235</v>
      </c>
      <c r="CL103" s="113">
        <f t="shared" si="502"/>
        <v>2.0408163265306123</v>
      </c>
      <c r="CM103" s="113">
        <f t="shared" si="503"/>
        <v>-10.289999999999997</v>
      </c>
      <c r="CN103" s="113">
        <f t="shared" si="504"/>
        <v>1.1536612722320139</v>
      </c>
      <c r="CO103" s="113" t="str">
        <f t="shared" si="505"/>
        <v/>
      </c>
      <c r="CP103" s="113" t="str">
        <f t="shared" si="506"/>
        <v/>
      </c>
      <c r="CQ103" s="113">
        <f t="shared" si="507"/>
        <v>-7.2763415017632127</v>
      </c>
    </row>
    <row r="104" spans="26:95" ht="15" customHeight="1">
      <c r="Z104" s="22"/>
      <c r="AE104" s="139">
        <v>44621</v>
      </c>
      <c r="AF104" s="113">
        <f t="shared" ref="AF104:AF107" si="508">IF($AU$7=$AS$7,BL47,"")</f>
        <v>137.54878215658408</v>
      </c>
      <c r="AG104" s="113">
        <f t="shared" ref="AG104:AG107" si="509">IF($AU$8=$AS$7,BV47,"")</f>
        <v>140.14378108093345</v>
      </c>
      <c r="AH104" s="113">
        <f t="shared" ref="AH104:AH107" si="510">IF($AU$9=$AS$7,CF47,"")</f>
        <v>131.74111672928893</v>
      </c>
      <c r="AI104" s="113">
        <f t="shared" ref="AI104:AI107" si="511">IF($AU$10=$AS$7,CP47,"")</f>
        <v>130.4032738095238</v>
      </c>
      <c r="AJ104" s="113">
        <f t="shared" ref="AJ104:AJ107" si="512">IF($AU$11=$AS$7,CZ47,"")</f>
        <v>143.24121874815421</v>
      </c>
      <c r="AK104" s="113">
        <f t="shared" ref="AK104:AK107" si="513">IF($AU$12=$AS$7,DJ47,"")</f>
        <v>139.27816579377713</v>
      </c>
      <c r="AL104" s="113" t="str">
        <f t="shared" ref="AL104:AL107" si="514">IF($AU$13=$AS$7,DT47,"")</f>
        <v/>
      </c>
      <c r="AM104" s="113" t="str">
        <f t="shared" ref="AM104:AM107" si="515">IF($AU$14=$AS$7,ED47,"")</f>
        <v/>
      </c>
      <c r="AN104" s="113">
        <f t="shared" ref="AN104:AN107" si="516">IF($AU$15=$AS$7,EN47,"")</f>
        <v>136.78522600570454</v>
      </c>
      <c r="AP104" s="139">
        <v>44621</v>
      </c>
      <c r="AQ104" s="113">
        <f t="shared" ref="AQ104:AQ107" si="517">IF($AU$7=$AS$7,BM47,"")</f>
        <v>57.816983738973313</v>
      </c>
      <c r="AR104" s="113">
        <f t="shared" ref="AR104:AR107" si="518">IF($AU$8=$AS$7,BW47,"")</f>
        <v>52.864052211409593</v>
      </c>
      <c r="AS104" s="113">
        <f t="shared" ref="AS104:AS107" si="519">IF($AU$9=$AS$7,CG47,"")</f>
        <v>51.752116135257232</v>
      </c>
      <c r="AT104" s="113">
        <f t="shared" ref="AT104:AT107" si="520">IF($AU$10=$AS$7,CQ47,"")</f>
        <v>55.859375</v>
      </c>
      <c r="AU104" s="113">
        <f t="shared" ref="AU104:AU107" si="521">IF($AU$11=$AS$7,DA47,"")</f>
        <v>53.083333333333329</v>
      </c>
      <c r="AV104" s="113">
        <f t="shared" ref="AV104:AV107" si="522">IF($AU$12=$AS$7,DK47,"")</f>
        <v>48.234374999999993</v>
      </c>
      <c r="AW104" s="113" t="str">
        <f t="shared" ref="AW104:AW107" si="523">IF($AU$13=$AS$7,DU47,"")</f>
        <v/>
      </c>
      <c r="AX104" s="113" t="str">
        <f t="shared" ref="AX104:AX107" si="524">IF($AU$14=$AS$7,EE47,"")</f>
        <v/>
      </c>
      <c r="AY104" s="113">
        <f t="shared" ref="AY104:AY107" si="525">IF($AU$15=$AS$7,EO47,"")</f>
        <v>52.879526627218929</v>
      </c>
      <c r="BA104" s="139">
        <v>44621</v>
      </c>
      <c r="BB104" s="113">
        <f t="shared" ref="BB104:BB107" si="526">IF($AU$7=$AS$7,BO47,"")</f>
        <v>15.584310988214447</v>
      </c>
      <c r="BC104" s="113">
        <f t="shared" ref="BC104:BC107" si="527">IF($AU$8=$AS$7,BY47,"")</f>
        <v>18.745562130177518</v>
      </c>
      <c r="BD104" s="113">
        <f t="shared" ref="BD104:BD107" si="528">IF($AU$9=$AS$7,CI47,"")</f>
        <v>4.561203455988772</v>
      </c>
      <c r="BE104" s="113">
        <f t="shared" ref="BE104:BE107" si="529">IF($AU$10=$AS$7,CS47,"")</f>
        <v>0</v>
      </c>
      <c r="BF104" s="113">
        <f t="shared" ref="BF104:BF107" si="530">IF($AU$11=$AS$7,DC47,"")</f>
        <v>23.75</v>
      </c>
      <c r="BG104" s="113">
        <f t="shared" ref="BG104:BG107" si="531">IF($AU$12=$AS$7,DM47,"")</f>
        <v>13.5</v>
      </c>
      <c r="BH104" s="113" t="str">
        <f t="shared" ref="BH104:BH107" si="532">IF($AU$13=$AS$7,DW47,"")</f>
        <v/>
      </c>
      <c r="BI104" s="113" t="str">
        <f t="shared" ref="BI104:BI107" si="533">IF($AU$14=$AS$7,EG47,"")</f>
        <v/>
      </c>
      <c r="BJ104" s="113">
        <f t="shared" ref="BJ104:BJ107" si="534">IF($AU$15=$AS$7,EQ47,"")</f>
        <v>13.068463267794545</v>
      </c>
      <c r="BL104" s="139">
        <v>44621</v>
      </c>
      <c r="BM104" s="113">
        <f t="shared" ref="BM104:BM107" si="535">IF($AU$7=$AS$7,BP47,"")</f>
        <v>23.39249654586035</v>
      </c>
      <c r="BN104" s="113">
        <f t="shared" ref="BN104:BN107" si="536">IF($AU$8=$AS$7,BZ47,"")</f>
        <v>30.575141308781539</v>
      </c>
      <c r="BO104" s="113">
        <f t="shared" ref="BO104:BO107" si="537">IF($AU$9=$AS$7,CJ47,"")</f>
        <v>12.433665190123241</v>
      </c>
      <c r="BP104" s="113">
        <f t="shared" ref="BP104:BP107" si="538">IF($AU$10=$AS$7,CT47,"")</f>
        <v>17.578125</v>
      </c>
      <c r="BQ104" s="113">
        <f t="shared" ref="BQ104:BQ107" si="539">IF($AU$11=$AS$7,DD47,"")</f>
        <v>46.25</v>
      </c>
      <c r="BR104" s="113">
        <f t="shared" ref="BR104:BR107" si="540">IF($AU$12=$AS$7,DN47,"")</f>
        <v>12.890625</v>
      </c>
      <c r="BS104" s="113" t="str">
        <f t="shared" ref="BS104:BS107" si="541">IF($AU$13=$AS$7,DX47,"")</f>
        <v/>
      </c>
      <c r="BT104" s="113" t="str">
        <f t="shared" ref="BT104:BT107" si="542">IF($AU$14=$AS$7,EH47,"")</f>
        <v/>
      </c>
      <c r="BU104" s="113">
        <f t="shared" ref="BU104:BU107" si="543">IF($AU$15=$AS$7,ER47,"")</f>
        <v>21.995976331360954</v>
      </c>
      <c r="BW104" s="139">
        <v>44621</v>
      </c>
      <c r="BX104" s="113">
        <f t="shared" ref="BX104:BX107" si="544">IF($AU$7=$AS$7,BQ47,"")</f>
        <v>73.841688368055557</v>
      </c>
      <c r="BY104" s="113">
        <f t="shared" ref="BY104:BY107" si="545">IF($AU$8=$AS$7,CA47,"")</f>
        <v>67.266845703125</v>
      </c>
      <c r="BZ104" s="113">
        <f t="shared" ref="BZ104:BZ107" si="546">IF($AU$9=$AS$7,CK47,"")</f>
        <v>70.007867092415196</v>
      </c>
      <c r="CA104" s="113">
        <f t="shared" ref="CA104:CA107" si="547">IF($AU$10=$AS$7,CU47,"")</f>
        <v>87.890625</v>
      </c>
      <c r="CB104" s="113">
        <f t="shared" ref="CB104:CB107" si="548">IF($AU$11=$AS$7,DE47,"")</f>
        <v>74.197384066587389</v>
      </c>
      <c r="CC104" s="113">
        <f t="shared" ref="CC104:CC107" si="549">IF($AU$12=$AS$7,DO47,"")</f>
        <v>74.026598301554245</v>
      </c>
      <c r="CD104" s="113" t="str">
        <f t="shared" ref="CD104:CD107" si="550">IF($AU$13=$AS$7,DY47,"")</f>
        <v/>
      </c>
      <c r="CE104" s="113" t="str">
        <f t="shared" ref="CE104:CE107" si="551">IF($AU$14=$AS$7,EI47,"")</f>
        <v/>
      </c>
      <c r="CF104" s="113">
        <f t="shared" ref="CF104:CF107" si="552">IF($AU$15=$AS$7,ES47,"")</f>
        <v>71.884120635606962</v>
      </c>
      <c r="CH104" s="139">
        <v>44621</v>
      </c>
      <c r="CI104" s="113">
        <f t="shared" ref="CI104:CI107" si="553">IF($AU$7=$AS$7,BR47,"")</f>
        <v>-7.046444893187374</v>
      </c>
      <c r="CJ104" s="113">
        <f t="shared" ref="CJ104:CJ107" si="554">IF($AU$8=$AS$7,CB47,"")</f>
        <v>-12.65680473372781</v>
      </c>
      <c r="CK104" s="113">
        <f t="shared" ref="CK104:CK107" si="555">IF($AU$9=$AS$7,CL47,"")</f>
        <v>-2.7027027027027026</v>
      </c>
      <c r="CL104" s="113">
        <f t="shared" ref="CL104:CL107" si="556">IF($AU$10=$AS$7,CV47,"")</f>
        <v>-12.5</v>
      </c>
      <c r="CM104" s="113">
        <f t="shared" ref="CM104:CM107" si="557">IF($AU$11=$AS$7,DF47,"")</f>
        <v>-7.4691180695202544</v>
      </c>
      <c r="CN104" s="113">
        <f t="shared" ref="CN104:CN107" si="558">IF($AU$12=$AS$7,DP47,"")</f>
        <v>-3.1244992789617032</v>
      </c>
      <c r="CO104" s="113" t="str">
        <f t="shared" ref="CO104:CO107" si="559">IF($AU$13=$AS$7,DZ47,"")</f>
        <v/>
      </c>
      <c r="CP104" s="113" t="str">
        <f t="shared" ref="CP104:CP107" si="560">IF($AU$14=$AS$7,EJ47,"")</f>
        <v/>
      </c>
      <c r="CQ104" s="113">
        <f t="shared" ref="CQ104:CQ107" si="561">IF($AU$15=$AS$7,ET47,"")</f>
        <v>-7.0172350603757581</v>
      </c>
    </row>
    <row r="105" spans="26:95" ht="15" customHeight="1">
      <c r="Z105" s="22"/>
      <c r="AE105" s="139">
        <v>44713</v>
      </c>
      <c r="AF105" s="113">
        <f t="shared" si="508"/>
        <v>111.81563367782299</v>
      </c>
      <c r="AG105" s="113">
        <f t="shared" si="509"/>
        <v>119.33976522042283</v>
      </c>
      <c r="AH105" s="113">
        <f t="shared" si="510"/>
        <v>117.22877215415268</v>
      </c>
      <c r="AI105" s="113">
        <f t="shared" si="511"/>
        <v>120.46428571428571</v>
      </c>
      <c r="AJ105" s="113">
        <f t="shared" si="512"/>
        <v>131.38872147974527</v>
      </c>
      <c r="AK105" s="113">
        <f t="shared" si="513"/>
        <v>117.74681141643167</v>
      </c>
      <c r="AL105" s="113" t="str">
        <f t="shared" si="514"/>
        <v/>
      </c>
      <c r="AM105" s="113" t="str">
        <f t="shared" si="515"/>
        <v/>
      </c>
      <c r="AN105" s="113">
        <f t="shared" si="516"/>
        <v>117.70445391508586</v>
      </c>
      <c r="AP105" s="139">
        <v>44713</v>
      </c>
      <c r="AQ105" s="113">
        <f t="shared" si="517"/>
        <v>36.291152263374485</v>
      </c>
      <c r="AR105" s="113">
        <f t="shared" si="518"/>
        <v>42.301608734230932</v>
      </c>
      <c r="AS105" s="113">
        <f t="shared" si="519"/>
        <v>43.08310249307479</v>
      </c>
      <c r="AT105" s="113">
        <f t="shared" si="520"/>
        <v>44.628099173553714</v>
      </c>
      <c r="AU105" s="113">
        <f t="shared" si="521"/>
        <v>57.617728531855953</v>
      </c>
      <c r="AV105" s="113">
        <f t="shared" si="522"/>
        <v>43.40650536772953</v>
      </c>
      <c r="AW105" s="113" t="str">
        <f t="shared" si="523"/>
        <v/>
      </c>
      <c r="AX105" s="113" t="str">
        <f t="shared" si="524"/>
        <v/>
      </c>
      <c r="AY105" s="113">
        <f t="shared" si="525"/>
        <v>42.21767425066961</v>
      </c>
      <c r="BA105" s="139">
        <v>44713</v>
      </c>
      <c r="BB105" s="113">
        <f t="shared" si="526"/>
        <v>-30.598422496570649</v>
      </c>
      <c r="BC105" s="113">
        <f t="shared" si="527"/>
        <v>-25.288376220053237</v>
      </c>
      <c r="BD105" s="113">
        <f t="shared" si="528"/>
        <v>-25.293244869964447</v>
      </c>
      <c r="BE105" s="113">
        <f t="shared" si="529"/>
        <v>-6.6115702479338871</v>
      </c>
      <c r="BF105" s="113">
        <f t="shared" si="530"/>
        <v>-13.244459833795016</v>
      </c>
      <c r="BG105" s="113">
        <f t="shared" si="531"/>
        <v>-19.674556213017752</v>
      </c>
      <c r="BH105" s="113" t="str">
        <f t="shared" si="532"/>
        <v/>
      </c>
      <c r="BI105" s="113" t="str">
        <f t="shared" si="533"/>
        <v/>
      </c>
      <c r="BJ105" s="113">
        <f t="shared" si="534"/>
        <v>-24.696840933323326</v>
      </c>
      <c r="BL105" s="139">
        <v>44713</v>
      </c>
      <c r="BM105" s="113">
        <f t="shared" si="535"/>
        <v>-20.770372958336974</v>
      </c>
      <c r="BN105" s="113">
        <f t="shared" si="536"/>
        <v>-6.5625000000000018</v>
      </c>
      <c r="BO105" s="113">
        <f t="shared" si="537"/>
        <v>-16.752050614484475</v>
      </c>
      <c r="BP105" s="113">
        <f t="shared" si="538"/>
        <v>29.545454545454536</v>
      </c>
      <c r="BQ105" s="113">
        <f t="shared" si="539"/>
        <v>18.715373961218837</v>
      </c>
      <c r="BR105" s="113">
        <f t="shared" si="540"/>
        <v>-9.693959301394008</v>
      </c>
      <c r="BS105" s="113" t="str">
        <f t="shared" si="541"/>
        <v/>
      </c>
      <c r="BT105" s="113" t="str">
        <f t="shared" si="542"/>
        <v/>
      </c>
      <c r="BU105" s="113">
        <f t="shared" si="543"/>
        <v>-8.7004955922985836</v>
      </c>
      <c r="BW105" s="139">
        <v>44713</v>
      </c>
      <c r="BX105" s="113">
        <f t="shared" si="544"/>
        <v>95.318618725525084</v>
      </c>
      <c r="BY105" s="113">
        <f t="shared" si="545"/>
        <v>96.308012808147822</v>
      </c>
      <c r="BZ105" s="113">
        <f t="shared" si="546"/>
        <v>95.8007894515831</v>
      </c>
      <c r="CA105" s="113">
        <f t="shared" si="547"/>
        <v>100</v>
      </c>
      <c r="CB105" s="113">
        <f t="shared" si="548"/>
        <v>94.80609418282549</v>
      </c>
      <c r="CC105" s="113">
        <f t="shared" si="549"/>
        <v>97.452333990795537</v>
      </c>
      <c r="CD105" s="113" t="str">
        <f t="shared" si="550"/>
        <v/>
      </c>
      <c r="CE105" s="113" t="str">
        <f t="shared" si="551"/>
        <v/>
      </c>
      <c r="CF105" s="113">
        <f t="shared" si="552"/>
        <v>96.051209063700938</v>
      </c>
      <c r="CH105" s="139">
        <v>44713</v>
      </c>
      <c r="CI105" s="113">
        <f t="shared" si="553"/>
        <v>-30.287200511362382</v>
      </c>
      <c r="CJ105" s="113">
        <f t="shared" si="554"/>
        <v>-32.785156250000007</v>
      </c>
      <c r="CK105" s="113">
        <f t="shared" si="555"/>
        <v>-33.232686980609422</v>
      </c>
      <c r="CL105" s="113">
        <f t="shared" si="556"/>
        <v>-5.5785123966942143</v>
      </c>
      <c r="CM105" s="113">
        <f t="shared" si="557"/>
        <v>-37.967451523545712</v>
      </c>
      <c r="CN105" s="113">
        <f t="shared" si="558"/>
        <v>-21.230572023714149</v>
      </c>
      <c r="CO105" s="113" t="str">
        <f t="shared" si="559"/>
        <v/>
      </c>
      <c r="CP105" s="113" t="str">
        <f t="shared" si="560"/>
        <v/>
      </c>
      <c r="CQ105" s="113">
        <f t="shared" si="561"/>
        <v>-30.718652690671462</v>
      </c>
    </row>
    <row r="106" spans="26:95" ht="15" customHeight="1">
      <c r="Z106" s="22"/>
      <c r="AE106" s="139">
        <v>44805</v>
      </c>
      <c r="AF106" s="113">
        <f t="shared" si="508"/>
        <v>120.65126370369205</v>
      </c>
      <c r="AG106" s="113">
        <f t="shared" si="509"/>
        <v>113.31819509771367</v>
      </c>
      <c r="AH106" s="113">
        <f t="shared" si="510"/>
        <v>114.59862242241434</v>
      </c>
      <c r="AI106" s="113">
        <f t="shared" si="511"/>
        <v>135.45710784313727</v>
      </c>
      <c r="AJ106" s="113">
        <f t="shared" si="512"/>
        <v>130.68566598845877</v>
      </c>
      <c r="AK106" s="113">
        <f t="shared" si="513"/>
        <v>115.47930707166587</v>
      </c>
      <c r="AL106" s="113" t="str">
        <f t="shared" si="514"/>
        <v/>
      </c>
      <c r="AM106" s="113" t="str">
        <f t="shared" si="515"/>
        <v/>
      </c>
      <c r="AN106" s="113">
        <f t="shared" si="516"/>
        <v>118.54754255090225</v>
      </c>
      <c r="AP106" s="139">
        <v>44805</v>
      </c>
      <c r="AQ106" s="113">
        <f t="shared" si="517"/>
        <v>40.948275862068961</v>
      </c>
      <c r="AR106" s="113">
        <f t="shared" si="518"/>
        <v>25.386046979528192</v>
      </c>
      <c r="AS106" s="113">
        <f t="shared" si="519"/>
        <v>37.545923676442484</v>
      </c>
      <c r="AT106" s="113">
        <f t="shared" si="520"/>
        <v>58.477508650519027</v>
      </c>
      <c r="AU106" s="113">
        <f t="shared" si="521"/>
        <v>42.315631450553575</v>
      </c>
      <c r="AV106" s="113">
        <f t="shared" si="522"/>
        <v>25.600000000000005</v>
      </c>
      <c r="AW106" s="113" t="str">
        <f t="shared" si="523"/>
        <v/>
      </c>
      <c r="AX106" s="113" t="str">
        <f t="shared" si="524"/>
        <v/>
      </c>
      <c r="AY106" s="113">
        <f t="shared" si="525"/>
        <v>36.896513307793484</v>
      </c>
      <c r="BA106" s="139">
        <v>44805</v>
      </c>
      <c r="BB106" s="113">
        <f t="shared" si="526"/>
        <v>-16.330812854442346</v>
      </c>
      <c r="BC106" s="113">
        <f t="shared" si="527"/>
        <v>-21.964285714285719</v>
      </c>
      <c r="BD106" s="113">
        <f t="shared" si="528"/>
        <v>-21.329822251481236</v>
      </c>
      <c r="BE106" s="113">
        <f t="shared" si="529"/>
        <v>13.494809688581313</v>
      </c>
      <c r="BF106" s="113">
        <f t="shared" si="530"/>
        <v>5.1604428598236067</v>
      </c>
      <c r="BG106" s="113">
        <f t="shared" si="531"/>
        <v>-17.920000000000002</v>
      </c>
      <c r="BH106" s="113" t="str">
        <f t="shared" si="532"/>
        <v/>
      </c>
      <c r="BI106" s="113" t="str">
        <f t="shared" si="533"/>
        <v/>
      </c>
      <c r="BJ106" s="113">
        <f t="shared" si="534"/>
        <v>-16.237689045718771</v>
      </c>
      <c r="BL106" s="139">
        <v>44805</v>
      </c>
      <c r="BM106" s="113">
        <f t="shared" si="535"/>
        <v>-5.7164461247637046</v>
      </c>
      <c r="BN106" s="113">
        <f t="shared" si="536"/>
        <v>0.50802273527488639</v>
      </c>
      <c r="BO106" s="113">
        <f t="shared" si="537"/>
        <v>-16.564378092548154</v>
      </c>
      <c r="BP106" s="113">
        <f t="shared" si="538"/>
        <v>46.712802768166092</v>
      </c>
      <c r="BQ106" s="113">
        <f t="shared" si="539"/>
        <v>31.90091949709139</v>
      </c>
      <c r="BR106" s="113">
        <f t="shared" si="540"/>
        <v>-5.44</v>
      </c>
      <c r="BS106" s="113" t="str">
        <f t="shared" si="541"/>
        <v/>
      </c>
      <c r="BT106" s="113" t="str">
        <f t="shared" si="542"/>
        <v/>
      </c>
      <c r="BU106" s="113">
        <f t="shared" si="543"/>
        <v>-2.4253165105792553</v>
      </c>
      <c r="BW106" s="139">
        <v>44805</v>
      </c>
      <c r="BX106" s="113">
        <f t="shared" si="544"/>
        <v>83.211720226843099</v>
      </c>
      <c r="BY106" s="113">
        <f t="shared" si="545"/>
        <v>82.329862682963622</v>
      </c>
      <c r="BZ106" s="113">
        <f t="shared" si="546"/>
        <v>81.586145947310825</v>
      </c>
      <c r="CA106" s="113">
        <f t="shared" si="547"/>
        <v>88.581314878892741</v>
      </c>
      <c r="CB106" s="113">
        <f t="shared" si="548"/>
        <v>89.049791707994444</v>
      </c>
      <c r="CC106" s="113">
        <f t="shared" si="549"/>
        <v>88.129945855893382</v>
      </c>
      <c r="CD106" s="113" t="str">
        <f t="shared" si="550"/>
        <v/>
      </c>
      <c r="CE106" s="113" t="str">
        <f t="shared" si="551"/>
        <v/>
      </c>
      <c r="CF106" s="113">
        <f t="shared" si="552"/>
        <v>83.427721391155259</v>
      </c>
      <c r="CH106" s="139">
        <v>44805</v>
      </c>
      <c r="CI106" s="113">
        <f t="shared" si="553"/>
        <v>-24.962050936076913</v>
      </c>
      <c r="CJ106" s="113">
        <f t="shared" si="554"/>
        <v>-24.198979591836732</v>
      </c>
      <c r="CK106" s="113">
        <f t="shared" si="555"/>
        <v>-27.777777777777779</v>
      </c>
      <c r="CL106" s="113">
        <f t="shared" si="556"/>
        <v>-31.487889273356394</v>
      </c>
      <c r="CM106" s="113">
        <f t="shared" si="557"/>
        <v>-22.317000595120014</v>
      </c>
      <c r="CN106" s="113">
        <f t="shared" si="558"/>
        <v>-20.033319450229069</v>
      </c>
      <c r="CO106" s="113" t="str">
        <f t="shared" si="559"/>
        <v/>
      </c>
      <c r="CP106" s="113" t="str">
        <f t="shared" si="560"/>
        <v/>
      </c>
      <c r="CQ106" s="113">
        <f t="shared" si="561"/>
        <v>-25.302085069059792</v>
      </c>
    </row>
    <row r="107" spans="26:95" ht="15" customHeight="1">
      <c r="Z107" s="22"/>
      <c r="AE107" s="139">
        <v>44896</v>
      </c>
      <c r="AF107" s="113">
        <f t="shared" si="508"/>
        <v>110.18991508954554</v>
      </c>
      <c r="AG107" s="113">
        <f t="shared" si="509"/>
        <v>114.23515627836939</v>
      </c>
      <c r="AH107" s="113">
        <f t="shared" si="510"/>
        <v>107.75027876106452</v>
      </c>
      <c r="AI107" s="113">
        <f t="shared" si="511"/>
        <v>129.39605911330051</v>
      </c>
      <c r="AJ107" s="113">
        <f t="shared" si="512"/>
        <v>127.98216078592232</v>
      </c>
      <c r="AK107" s="113">
        <f t="shared" si="513"/>
        <v>110.50088652482269</v>
      </c>
      <c r="AL107" s="113" t="str">
        <f t="shared" si="514"/>
        <v/>
      </c>
      <c r="AM107" s="113" t="str">
        <f t="shared" si="515"/>
        <v/>
      </c>
      <c r="AN107" s="113">
        <f t="shared" si="516"/>
        <v>113.22335668369247</v>
      </c>
      <c r="AP107" s="139">
        <v>44896</v>
      </c>
      <c r="AQ107" s="113">
        <f t="shared" si="517"/>
        <v>37.096381252225406</v>
      </c>
      <c r="AR107" s="113">
        <f t="shared" si="518"/>
        <v>37.646700198140536</v>
      </c>
      <c r="AS107" s="113">
        <f t="shared" si="519"/>
        <v>30.046711273829057</v>
      </c>
      <c r="AT107" s="113">
        <f t="shared" si="520"/>
        <v>45.659928656361473</v>
      </c>
      <c r="AU107" s="113">
        <f t="shared" si="521"/>
        <v>48.592458677685954</v>
      </c>
      <c r="AV107" s="113">
        <f t="shared" si="522"/>
        <v>22.786458333333336</v>
      </c>
      <c r="AW107" s="113" t="str">
        <f t="shared" si="523"/>
        <v/>
      </c>
      <c r="AX107" s="113" t="str">
        <f t="shared" si="524"/>
        <v/>
      </c>
      <c r="AY107" s="113">
        <f t="shared" si="525"/>
        <v>35.712180781864312</v>
      </c>
      <c r="BA107" s="139">
        <v>44896</v>
      </c>
      <c r="BB107" s="113">
        <f t="shared" si="526"/>
        <v>-36.728895329989896</v>
      </c>
      <c r="BC107" s="113">
        <f t="shared" si="527"/>
        <v>-19.71484375</v>
      </c>
      <c r="BD107" s="113">
        <f t="shared" si="528"/>
        <v>-35.072935618755793</v>
      </c>
      <c r="BE107" s="113">
        <f t="shared" si="529"/>
        <v>8.5612366230677743</v>
      </c>
      <c r="BF107" s="113">
        <f t="shared" si="530"/>
        <v>-12.590392561983469</v>
      </c>
      <c r="BG107" s="113">
        <f t="shared" si="531"/>
        <v>-26.388888888888889</v>
      </c>
      <c r="BH107" s="113" t="str">
        <f t="shared" si="532"/>
        <v/>
      </c>
      <c r="BI107" s="113" t="str">
        <f t="shared" si="533"/>
        <v/>
      </c>
      <c r="BJ107" s="113">
        <f t="shared" si="534"/>
        <v>-27.091995534356499</v>
      </c>
      <c r="BL107" s="139">
        <v>44896</v>
      </c>
      <c r="BM107" s="113">
        <f t="shared" si="535"/>
        <v>-23.869565217391298</v>
      </c>
      <c r="BN107" s="113">
        <f t="shared" si="536"/>
        <v>0</v>
      </c>
      <c r="BO107" s="113">
        <f t="shared" si="537"/>
        <v>-26.343004883654114</v>
      </c>
      <c r="BP107" s="113">
        <f t="shared" si="538"/>
        <v>22.47324613555292</v>
      </c>
      <c r="BQ107" s="113">
        <f t="shared" si="539"/>
        <v>23.966942148760335</v>
      </c>
      <c r="BR107" s="113">
        <f t="shared" si="540"/>
        <v>-13.671875</v>
      </c>
      <c r="BS107" s="113" t="str">
        <f t="shared" si="541"/>
        <v/>
      </c>
      <c r="BT107" s="113" t="str">
        <f t="shared" si="542"/>
        <v/>
      </c>
      <c r="BU107" s="113">
        <f t="shared" si="543"/>
        <v>-9.9137183489420746</v>
      </c>
      <c r="BW107" s="139">
        <v>44896</v>
      </c>
      <c r="BX107" s="113">
        <f t="shared" si="544"/>
        <v>77.746691871455582</v>
      </c>
      <c r="BY107" s="113">
        <f t="shared" si="545"/>
        <v>78.57421875</v>
      </c>
      <c r="BZ107" s="113">
        <f t="shared" si="546"/>
        <v>82.441537851763769</v>
      </c>
      <c r="CA107" s="113">
        <f t="shared" si="547"/>
        <v>86.682520808561236</v>
      </c>
      <c r="CB107" s="113">
        <f t="shared" si="548"/>
        <v>82.454749636675913</v>
      </c>
      <c r="CC107" s="113">
        <f t="shared" si="549"/>
        <v>72.786458333333343</v>
      </c>
      <c r="CD107" s="113" t="str">
        <f t="shared" si="550"/>
        <v/>
      </c>
      <c r="CE107" s="113" t="str">
        <f t="shared" si="551"/>
        <v/>
      </c>
      <c r="CF107" s="113">
        <f t="shared" si="552"/>
        <v>79.931187410848509</v>
      </c>
      <c r="CH107" s="139">
        <v>44896</v>
      </c>
      <c r="CI107" s="113">
        <f t="shared" si="553"/>
        <v>-31.801453061535824</v>
      </c>
      <c r="CJ107" s="113">
        <f t="shared" si="554"/>
        <v>-33.852860614945406</v>
      </c>
      <c r="CK107" s="113">
        <f t="shared" si="555"/>
        <v>-28.502711776859506</v>
      </c>
      <c r="CL107" s="113">
        <f t="shared" si="556"/>
        <v>-17.122473246135552</v>
      </c>
      <c r="CM107" s="113">
        <f t="shared" si="557"/>
        <v>-22.314049586776861</v>
      </c>
      <c r="CN107" s="113">
        <f t="shared" si="558"/>
        <v>-24.943413309189676</v>
      </c>
      <c r="CO107" s="113" t="str">
        <f t="shared" si="559"/>
        <v/>
      </c>
      <c r="CP107" s="113" t="str">
        <f t="shared" si="560"/>
        <v/>
      </c>
      <c r="CQ107" s="113">
        <f t="shared" si="561"/>
        <v>-29.208805258240584</v>
      </c>
    </row>
    <row r="108" spans="26:95" ht="15" customHeight="1">
      <c r="Z108" s="22"/>
      <c r="AE108" s="139">
        <v>44986</v>
      </c>
      <c r="AF108" s="113">
        <f t="shared" ref="AF108:AF111" si="562">IF($AU$7=$AS$7,BL51,"")</f>
        <v>113.25637637256385</v>
      </c>
      <c r="AG108" s="113">
        <f t="shared" ref="AG108:AG111" si="563">IF($AU$8=$AS$7,BV51,"")</f>
        <v>111.91503586169266</v>
      </c>
      <c r="AH108" s="113">
        <f t="shared" ref="AH108:AH111" si="564">IF($AU$9=$AS$7,CF51,"")</f>
        <v>106.90267548291857</v>
      </c>
      <c r="AI108" s="113">
        <f t="shared" ref="AI108:AI111" si="565">IF($AU$10=$AS$7,CP51,"")</f>
        <v>107.70295837633299</v>
      </c>
      <c r="AJ108" s="113">
        <f t="shared" ref="AJ108:AJ111" si="566">IF($AU$11=$AS$7,CZ51,"")</f>
        <v>123.63274731577198</v>
      </c>
      <c r="AK108" s="113">
        <f t="shared" ref="AK108:AK111" si="567">IF($AU$12=$AS$7,DJ51,"")</f>
        <v>121.55785666539343</v>
      </c>
      <c r="AL108" s="113" t="str">
        <f t="shared" ref="AL108:AL111" si="568">IF($AU$13=$AS$7,DT51,"")</f>
        <v/>
      </c>
      <c r="AM108" s="113" t="str">
        <f t="shared" ref="AM108:AM111" si="569">IF($AU$14=$AS$7,ED51,"")</f>
        <v/>
      </c>
      <c r="AN108" s="113">
        <f t="shared" ref="AN108:AN115" si="570">IF($AU$15=$AS$7,EN51,"")</f>
        <v>112.84702215262124</v>
      </c>
      <c r="AP108" s="139">
        <v>44986</v>
      </c>
      <c r="AQ108" s="113">
        <f t="shared" ref="AQ108:AQ110" si="571">IF($AU$7=$AS$7,BM51,"")</f>
        <v>36.409544249463444</v>
      </c>
      <c r="AR108" s="113">
        <f t="shared" ref="AR108:AR110" si="572">IF($AU$8=$AS$7,BW51,"")</f>
        <v>32.669652602657237</v>
      </c>
      <c r="AS108" s="113">
        <f t="shared" ref="AS108:AS110" si="573">IF($AU$9=$AS$7,CG51,"")</f>
        <v>25.139647751900128</v>
      </c>
      <c r="AT108" s="113">
        <f t="shared" ref="AT108:AT110" si="574">IF($AU$10=$AS$7,CQ51,"")</f>
        <v>13.296398891966756</v>
      </c>
      <c r="AU108" s="113">
        <f t="shared" ref="AU108:AU110" si="575">IF($AU$11=$AS$7,DA51,"")</f>
        <v>37.771177685950413</v>
      </c>
      <c r="AV108" s="113">
        <f t="shared" ref="AV108:AV110" si="576">IF($AU$12=$AS$7,DK51,"")</f>
        <v>28.163265306122447</v>
      </c>
      <c r="AW108" s="113" t="str">
        <f t="shared" ref="AW108:AW111" si="577">IF($AU$13=$AS$7,DU51,"")</f>
        <v/>
      </c>
      <c r="AX108" s="113" t="str">
        <f t="shared" ref="AX108:AX111" si="578">IF($AU$14=$AS$7,EE51,"")</f>
        <v/>
      </c>
      <c r="AY108" s="113">
        <f t="shared" ref="AY108:AY115" si="579">IF($AU$15=$AS$7,EO51,"")</f>
        <v>32.040496414203837</v>
      </c>
      <c r="BA108" s="139">
        <v>44986</v>
      </c>
      <c r="BB108" s="113">
        <f t="shared" ref="BB108:BB111" si="580">IF($AU$7=$AS$7,BO51,"")</f>
        <v>-30.792969462329388</v>
      </c>
      <c r="BC108" s="113">
        <f t="shared" ref="BC108:BC111" si="581">IF($AU$8=$AS$7,BY51,"")</f>
        <v>-34.720317024843773</v>
      </c>
      <c r="BD108" s="113">
        <f t="shared" ref="BD108:BD111" si="582">IF($AU$9=$AS$7,CI51,"")</f>
        <v>-34.861573212050914</v>
      </c>
      <c r="BE108" s="113">
        <f t="shared" ref="BE108:BE111" si="583">IF($AU$10=$AS$7,CS51,"")</f>
        <v>-32.407407407407412</v>
      </c>
      <c r="BF108" s="113">
        <f t="shared" ref="BF108:BF111" si="584">IF($AU$11=$AS$7,DC51,"")</f>
        <v>-21.474561292766065</v>
      </c>
      <c r="BG108" s="113">
        <f t="shared" ref="BG108:BG111" si="585">IF($AU$12=$AS$7,DM51,"")</f>
        <v>-28.163265306122447</v>
      </c>
      <c r="BH108" s="113" t="str">
        <f t="shared" ref="BH108:BH111" si="586">IF($AU$13=$AS$7,DW51,"")</f>
        <v/>
      </c>
      <c r="BI108" s="113" t="str">
        <f t="shared" ref="BI108:BI111" si="587">IF($AU$14=$AS$7,EG51,"")</f>
        <v/>
      </c>
      <c r="BJ108" s="113">
        <f t="shared" ref="BJ108:BJ115" si="588">IF($AU$15=$AS$7,EQ51,"")</f>
        <v>-31.83746337890625</v>
      </c>
      <c r="BL108" s="139">
        <v>44986</v>
      </c>
      <c r="BM108" s="113">
        <f t="shared" ref="BM108:BM111" si="589">IF($AU$7=$AS$7,BP51,"")</f>
        <v>-21.089051013588776</v>
      </c>
      <c r="BN108" s="113">
        <f t="shared" ref="BN108:BN111" si="590">IF($AU$8=$AS$7,BZ51,"")</f>
        <v>-4.5165418344687405</v>
      </c>
      <c r="BO108" s="113">
        <f t="shared" ref="BO108:BO111" si="591">IF($AU$9=$AS$7,CJ51,"")</f>
        <v>-25.966730127024757</v>
      </c>
      <c r="BP108" s="113">
        <f t="shared" ref="BP108:BP111" si="592">IF($AU$10=$AS$7,CT51,"")</f>
        <v>0</v>
      </c>
      <c r="BQ108" s="113">
        <f t="shared" ref="BQ108:BQ111" si="593">IF($AU$11=$AS$7,DD51,"")</f>
        <v>12.233303875773263</v>
      </c>
      <c r="BR108" s="113">
        <f t="shared" ref="BR108:BR111" si="594">IF($AU$12=$AS$7,DN51,"")</f>
        <v>-4.6530612244897966</v>
      </c>
      <c r="BS108" s="113" t="str">
        <f t="shared" ref="BS108:BS111" si="595">IF($AU$13=$AS$7,DX51,"")</f>
        <v/>
      </c>
      <c r="BT108" s="113" t="str">
        <f t="shared" ref="BT108:BT111" si="596">IF($AU$14=$AS$7,EH51,"")</f>
        <v/>
      </c>
      <c r="BU108" s="113">
        <f t="shared" ref="BU108:BU115" si="597">IF($AU$15=$AS$7,ER51,"")</f>
        <v>-13.100627197261913</v>
      </c>
      <c r="BW108" s="139">
        <v>44986</v>
      </c>
      <c r="BX108" s="113">
        <f t="shared" ref="BX108:BX111" si="598">IF($AU$7=$AS$7,BQ51,"")</f>
        <v>52.013329223000248</v>
      </c>
      <c r="BY108" s="113">
        <f t="shared" ref="BY108:BY111" si="599">IF($AU$8=$AS$7,CA51,"")</f>
        <v>43.498061650796039</v>
      </c>
      <c r="BZ108" s="113">
        <f t="shared" ref="BZ108:BZ111" si="600">IF($AU$9=$AS$7,CK51,"")</f>
        <v>57.407407407407405</v>
      </c>
      <c r="CA108" s="113">
        <f t="shared" ref="CA108:CA111" si="601">IF($AU$10=$AS$7,CU51,"")</f>
        <v>62.04986149584488</v>
      </c>
      <c r="CB108" s="113">
        <f t="shared" ref="CB108:CB111" si="602">IF($AU$11=$AS$7,DE51,"")</f>
        <v>53.904082441537845</v>
      </c>
      <c r="CC108" s="113">
        <f t="shared" ref="CC108:CC111" si="603">IF($AU$12=$AS$7,DO51,"")</f>
        <v>44.081632653061227</v>
      </c>
      <c r="CD108" s="113" t="str">
        <f t="shared" ref="CD108:CD111" si="604">IF($AU$13=$AS$7,DY51,"")</f>
        <v/>
      </c>
      <c r="CE108" s="113" t="str">
        <f t="shared" ref="CE108:CE111" si="605">IF($AU$14=$AS$7,EI51,"")</f>
        <v/>
      </c>
      <c r="CF108" s="113">
        <f t="shared" ref="CF108:CF115" si="606">IF($AU$15=$AS$7,ES51,"")</f>
        <v>51.781924675499603</v>
      </c>
      <c r="CH108" s="139">
        <v>44986</v>
      </c>
      <c r="CI108" s="113">
        <f t="shared" ref="CI108:CI111" si="607">IF($AU$7=$AS$7,BR51,"")</f>
        <v>-23.530762167125804</v>
      </c>
      <c r="CJ108" s="113">
        <f t="shared" ref="CJ108:CJ111" si="608">IF($AU$8=$AS$7,CB51,"")</f>
        <v>-18.33262605609351</v>
      </c>
      <c r="CK108" s="113">
        <f t="shared" ref="CK108:CK111" si="609">IF($AU$9=$AS$7,CL51,"")</f>
        <v>-19.413326821525594</v>
      </c>
      <c r="CL108" s="113">
        <f t="shared" ref="CL108:CL111" si="610">IF($AU$10=$AS$7,CV51,"")</f>
        <v>-33.2409972299169</v>
      </c>
      <c r="CM108" s="113">
        <f t="shared" ref="CM108:CM111" si="611">IF($AU$11=$AS$7,DF51,"")</f>
        <v>-21.072796934865902</v>
      </c>
      <c r="CN108" s="113">
        <f t="shared" ref="CN108:CN111" si="612">IF($AU$12=$AS$7,DP51,"")</f>
        <v>-25.142857142857139</v>
      </c>
      <c r="CO108" s="113" t="str">
        <f t="shared" ref="CO108:CO111" si="613">IF($AU$13=$AS$7,DZ51,"")</f>
        <v/>
      </c>
      <c r="CP108" s="113" t="str">
        <f t="shared" ref="CP108:CP111" si="614">IF($AU$14=$AS$7,EJ51,"")</f>
        <v/>
      </c>
      <c r="CQ108" s="113">
        <f>IF($AU$15=$AS$7,ET51,"")</f>
        <v>-21.713282569150884</v>
      </c>
    </row>
    <row r="109" spans="26:95" ht="15" customHeight="1">
      <c r="Z109" s="22"/>
      <c r="AE109" s="139">
        <v>45078</v>
      </c>
      <c r="AF109" s="113">
        <f t="shared" si="562"/>
        <v>111.1761979649628</v>
      </c>
      <c r="AG109" s="113">
        <f t="shared" si="563"/>
        <v>110.21516689412657</v>
      </c>
      <c r="AH109" s="113">
        <f t="shared" si="564"/>
        <v>109.34383992313153</v>
      </c>
      <c r="AI109" s="113">
        <f t="shared" si="565"/>
        <v>116.72713156408808</v>
      </c>
      <c r="AJ109" s="113">
        <f t="shared" si="566"/>
        <v>133.0858743497399</v>
      </c>
      <c r="AK109" s="113">
        <f t="shared" si="567"/>
        <v>133.10971155524004</v>
      </c>
      <c r="AL109" s="113" t="str">
        <f t="shared" si="568"/>
        <v/>
      </c>
      <c r="AM109" s="113" t="str">
        <f t="shared" si="569"/>
        <v/>
      </c>
      <c r="AN109" s="113">
        <f t="shared" si="570"/>
        <v>113.68020945276075</v>
      </c>
      <c r="AP109" s="139">
        <v>45078</v>
      </c>
      <c r="AQ109" s="113">
        <f t="shared" si="571"/>
        <v>30.822716049382709</v>
      </c>
      <c r="AR109" s="113">
        <f t="shared" si="572"/>
        <v>23.885714285714286</v>
      </c>
      <c r="AS109" s="113">
        <f t="shared" si="573"/>
        <v>26.536471869508187</v>
      </c>
      <c r="AT109" s="113">
        <f t="shared" si="574"/>
        <v>35.349716446124759</v>
      </c>
      <c r="AU109" s="113">
        <f t="shared" si="575"/>
        <v>51.47999999999999</v>
      </c>
      <c r="AV109" s="113">
        <f t="shared" si="576"/>
        <v>45.631507469443186</v>
      </c>
      <c r="AW109" s="113" t="str">
        <f t="shared" si="577"/>
        <v/>
      </c>
      <c r="AX109" s="113" t="str">
        <f t="shared" si="578"/>
        <v/>
      </c>
      <c r="AY109" s="113">
        <f t="shared" si="579"/>
        <v>30.820124178232277</v>
      </c>
      <c r="BA109" s="139">
        <v>45078</v>
      </c>
      <c r="BB109" s="113">
        <f t="shared" si="580"/>
        <v>-33.048888888888882</v>
      </c>
      <c r="BC109" s="113">
        <f t="shared" si="581"/>
        <v>-29.714285714285715</v>
      </c>
      <c r="BD109" s="113">
        <f t="shared" si="582"/>
        <v>-27.922499999999996</v>
      </c>
      <c r="BE109" s="113">
        <f t="shared" si="583"/>
        <v>-24.196597353497161</v>
      </c>
      <c r="BF109" s="113">
        <f t="shared" si="584"/>
        <v>-11.879999999999997</v>
      </c>
      <c r="BG109" s="113">
        <f t="shared" si="585"/>
        <v>-14.886578449905485</v>
      </c>
      <c r="BH109" s="113" t="str">
        <f t="shared" si="586"/>
        <v/>
      </c>
      <c r="BI109" s="113" t="str">
        <f t="shared" si="587"/>
        <v/>
      </c>
      <c r="BJ109" s="113">
        <f t="shared" si="588"/>
        <v>-27.669450136235778</v>
      </c>
      <c r="BL109" s="139">
        <v>45078</v>
      </c>
      <c r="BM109" s="113">
        <f t="shared" si="589"/>
        <v>-27.137990445610455</v>
      </c>
      <c r="BN109" s="113">
        <f t="shared" si="590"/>
        <v>-5.2212244897959188</v>
      </c>
      <c r="BO109" s="113">
        <f t="shared" si="591"/>
        <v>-30.674983292492762</v>
      </c>
      <c r="BP109" s="113">
        <f t="shared" si="592"/>
        <v>5.2930056710775046</v>
      </c>
      <c r="BQ109" s="113">
        <f t="shared" si="593"/>
        <v>24.60592079969242</v>
      </c>
      <c r="BR109" s="113">
        <f t="shared" si="594"/>
        <v>8.6917157084653667</v>
      </c>
      <c r="BS109" s="113" t="str">
        <f t="shared" si="595"/>
        <v/>
      </c>
      <c r="BT109" s="113" t="str">
        <f t="shared" si="596"/>
        <v/>
      </c>
      <c r="BU109" s="113">
        <f t="shared" si="597"/>
        <v>-15.118133405017403</v>
      </c>
      <c r="BW109" s="139">
        <v>45078</v>
      </c>
      <c r="BX109" s="113">
        <f t="shared" si="598"/>
        <v>43.000637755102041</v>
      </c>
      <c r="BY109" s="113">
        <f t="shared" si="599"/>
        <v>42.497959183673466</v>
      </c>
      <c r="BZ109" s="113">
        <f t="shared" si="600"/>
        <v>37.21442538551026</v>
      </c>
      <c r="CA109" s="113">
        <f t="shared" si="601"/>
        <v>36.294896030245752</v>
      </c>
      <c r="CB109" s="113">
        <f t="shared" si="602"/>
        <v>41</v>
      </c>
      <c r="CC109" s="113">
        <f t="shared" si="603"/>
        <v>58.261656858306921</v>
      </c>
      <c r="CD109" s="113" t="str">
        <f t="shared" si="604"/>
        <v/>
      </c>
      <c r="CE109" s="113" t="str">
        <f t="shared" si="605"/>
        <v/>
      </c>
      <c r="CF109" s="113">
        <f t="shared" si="606"/>
        <v>41.99069436992901</v>
      </c>
      <c r="CH109" s="139">
        <v>45078</v>
      </c>
      <c r="CI109" s="113">
        <f t="shared" si="607"/>
        <v>-22.400779157535915</v>
      </c>
      <c r="CJ109" s="113">
        <f t="shared" si="608"/>
        <v>-14.701460122289417</v>
      </c>
      <c r="CK109" s="113">
        <f t="shared" si="609"/>
        <v>-15.625850845276107</v>
      </c>
      <c r="CL109" s="113">
        <f t="shared" si="610"/>
        <v>-14.555765595463138</v>
      </c>
      <c r="CM109" s="113">
        <f t="shared" si="611"/>
        <v>-18.658892128279884</v>
      </c>
      <c r="CN109" s="113">
        <f t="shared" si="612"/>
        <v>-13.444997736532368</v>
      </c>
      <c r="CO109" s="113" t="str">
        <f t="shared" si="613"/>
        <v/>
      </c>
      <c r="CP109" s="113" t="str">
        <f t="shared" si="614"/>
        <v/>
      </c>
      <c r="CQ109" s="113">
        <f t="shared" ref="CQ109:CQ115" si="615">IF($AU$15=$AS$7,ET52,"")</f>
        <v>-18.064764011908917</v>
      </c>
    </row>
    <row r="110" spans="26:95" ht="15" customHeight="1">
      <c r="Z110" s="22"/>
      <c r="AE110" s="139">
        <v>45170</v>
      </c>
      <c r="AF110" s="113">
        <f t="shared" si="562"/>
        <v>109.59053829026621</v>
      </c>
      <c r="AG110" s="113">
        <f t="shared" si="563"/>
        <v>113.63277896737124</v>
      </c>
      <c r="AH110" s="113">
        <f t="shared" si="564"/>
        <v>99.85892755995782</v>
      </c>
      <c r="AI110" s="113">
        <f t="shared" si="565"/>
        <v>123.83521303258146</v>
      </c>
      <c r="AJ110" s="113">
        <f t="shared" si="566"/>
        <v>131.48190869133214</v>
      </c>
      <c r="AK110" s="113">
        <f t="shared" si="567"/>
        <v>124.95766124906794</v>
      </c>
      <c r="AL110" s="113" t="str">
        <f t="shared" si="568"/>
        <v/>
      </c>
      <c r="AM110" s="113" t="str">
        <f t="shared" si="569"/>
        <v/>
      </c>
      <c r="AN110" s="113">
        <f t="shared" si="570"/>
        <v>112.51803538161069</v>
      </c>
      <c r="AP110" s="139">
        <v>45170</v>
      </c>
      <c r="AQ110" s="113">
        <f t="shared" si="571"/>
        <v>33.319349364047206</v>
      </c>
      <c r="AR110" s="113">
        <f t="shared" si="572"/>
        <v>28.641494221983333</v>
      </c>
      <c r="AS110" s="113">
        <f t="shared" si="573"/>
        <v>17.304773148928991</v>
      </c>
      <c r="AT110" s="113">
        <f t="shared" si="574"/>
        <v>56.009070294784578</v>
      </c>
      <c r="AU110" s="113">
        <f t="shared" si="575"/>
        <v>46.158555249464342</v>
      </c>
      <c r="AV110" s="113">
        <f t="shared" si="576"/>
        <v>37.481481481481481</v>
      </c>
      <c r="AW110" s="113" t="str">
        <f t="shared" si="577"/>
        <v/>
      </c>
      <c r="AX110" s="113" t="str">
        <f t="shared" si="578"/>
        <v/>
      </c>
      <c r="AY110" s="113">
        <f t="shared" si="579"/>
        <v>31.002699583857783</v>
      </c>
      <c r="BA110" s="139">
        <v>45170</v>
      </c>
      <c r="BB110" s="113">
        <f t="shared" si="580"/>
        <v>-25.26465028355388</v>
      </c>
      <c r="BC110" s="113">
        <f t="shared" si="581"/>
        <v>-19.517602794947596</v>
      </c>
      <c r="BD110" s="113">
        <f t="shared" si="582"/>
        <v>-33.394380853277831</v>
      </c>
      <c r="BE110" s="113">
        <f t="shared" si="583"/>
        <v>-10.204081632653061</v>
      </c>
      <c r="BF110" s="113">
        <f t="shared" si="584"/>
        <v>-8.9025406080799687</v>
      </c>
      <c r="BG110" s="113">
        <f t="shared" si="585"/>
        <v>-13.142239048134128</v>
      </c>
      <c r="BH110" s="113" t="str">
        <f t="shared" si="586"/>
        <v/>
      </c>
      <c r="BI110" s="113" t="str">
        <f t="shared" si="587"/>
        <v/>
      </c>
      <c r="BJ110" s="113">
        <f t="shared" si="588"/>
        <v>-22.742911153119088</v>
      </c>
      <c r="BL110" s="139">
        <v>45170</v>
      </c>
      <c r="BM110" s="113">
        <f t="shared" si="589"/>
        <v>-18.283553875236297</v>
      </c>
      <c r="BN110" s="113">
        <f t="shared" si="590"/>
        <v>0</v>
      </c>
      <c r="BO110" s="113">
        <f t="shared" si="591"/>
        <v>-37.814776274713843</v>
      </c>
      <c r="BP110" s="113">
        <f t="shared" si="592"/>
        <v>2.4943310657596371</v>
      </c>
      <c r="BQ110" s="113">
        <f t="shared" si="593"/>
        <v>15.36</v>
      </c>
      <c r="BR110" s="113">
        <f t="shared" si="594"/>
        <v>4.5454545454545459</v>
      </c>
      <c r="BS110" s="113" t="str">
        <f t="shared" si="595"/>
        <v/>
      </c>
      <c r="BT110" s="113" t="str">
        <f t="shared" si="596"/>
        <v/>
      </c>
      <c r="BU110" s="113">
        <f t="shared" si="597"/>
        <v>-11.853678706271506</v>
      </c>
      <c r="BW110" s="139">
        <v>45170</v>
      </c>
      <c r="BX110" s="113">
        <f t="shared" si="598"/>
        <v>1.5602864406450725</v>
      </c>
      <c r="BY110" s="113">
        <f t="shared" si="599"/>
        <v>6.1266306946246827</v>
      </c>
      <c r="BZ110" s="113">
        <f t="shared" si="600"/>
        <v>1.125822229718334</v>
      </c>
      <c r="CA110" s="113">
        <f t="shared" si="601"/>
        <v>2.947845804988662</v>
      </c>
      <c r="CB110" s="113">
        <f t="shared" si="602"/>
        <v>-4.95</v>
      </c>
      <c r="CC110" s="113">
        <f t="shared" si="603"/>
        <v>4.7407407407407423</v>
      </c>
      <c r="CD110" s="113" t="str">
        <f t="shared" si="604"/>
        <v/>
      </c>
      <c r="CE110" s="113" t="str">
        <f t="shared" si="605"/>
        <v/>
      </c>
      <c r="CF110" s="113">
        <f t="shared" si="606"/>
        <v>1.6683483561923724</v>
      </c>
      <c r="CH110" s="139">
        <v>45170</v>
      </c>
      <c r="CI110" s="113">
        <f t="shared" si="607"/>
        <v>-9.7158003826530592</v>
      </c>
      <c r="CJ110" s="113">
        <f t="shared" si="608"/>
        <v>-6.1458333333333348</v>
      </c>
      <c r="CK110" s="113">
        <f t="shared" si="609"/>
        <v>-5.8418490417086968</v>
      </c>
      <c r="CL110" s="113">
        <f t="shared" si="610"/>
        <v>4.5351473922902485</v>
      </c>
      <c r="CM110" s="113">
        <f t="shared" si="611"/>
        <v>-4.846423636943352</v>
      </c>
      <c r="CN110" s="113">
        <f t="shared" si="612"/>
        <v>-5.3333333333333339</v>
      </c>
      <c r="CO110" s="113" t="str">
        <f t="shared" si="613"/>
        <v/>
      </c>
      <c r="CP110" s="113" t="str">
        <f t="shared" si="614"/>
        <v/>
      </c>
      <c r="CQ110" s="113">
        <f t="shared" si="615"/>
        <v>-6.8382204619545766</v>
      </c>
    </row>
    <row r="111" spans="26:95" ht="15" customHeight="1">
      <c r="Z111" s="22"/>
      <c r="AE111" s="139">
        <v>45261</v>
      </c>
      <c r="AF111" s="113">
        <f t="shared" si="562"/>
        <v>111.18980830304199</v>
      </c>
      <c r="AG111" s="113">
        <f t="shared" si="563"/>
        <v>116.83711540250616</v>
      </c>
      <c r="AH111" s="113">
        <f t="shared" si="564"/>
        <v>106.28438353397058</v>
      </c>
      <c r="AI111" s="113">
        <f t="shared" si="565"/>
        <v>109.4047619047619</v>
      </c>
      <c r="AJ111" s="113">
        <f t="shared" si="566"/>
        <v>131.56790278556323</v>
      </c>
      <c r="AK111" s="113">
        <f t="shared" si="567"/>
        <v>115.36110480228128</v>
      </c>
      <c r="AL111" s="113" t="str">
        <f t="shared" si="568"/>
        <v/>
      </c>
      <c r="AM111" s="113" t="str">
        <f t="shared" si="569"/>
        <v/>
      </c>
      <c r="AN111" s="113">
        <f t="shared" si="570"/>
        <v>113.88385534830006</v>
      </c>
      <c r="AP111" s="139">
        <v>45261</v>
      </c>
      <c r="AQ111" s="113">
        <f t="shared" ref="AQ111:AQ115" si="616">IF($AU$7=$AS$7,BM54,"")</f>
        <v>24.620408163265306</v>
      </c>
      <c r="AR111" s="113">
        <f t="shared" ref="AR111:AR115" si="617">IF($AU$8=$AS$7,BW54,"")</f>
        <v>25.846153846153847</v>
      </c>
      <c r="AS111" s="113">
        <f t="shared" ref="AS111:AS115" si="618">IF($AU$9=$AS$7,CG54,"")</f>
        <v>17.240570463501594</v>
      </c>
      <c r="AT111" s="113">
        <f t="shared" ref="AT111:AT115" si="619">IF($AU$10=$AS$7,CQ54,"")</f>
        <v>34.222222222222229</v>
      </c>
      <c r="AU111" s="113">
        <f t="shared" ref="AU111:AU115" si="620">IF($AU$11=$AS$7,DA54,"")</f>
        <v>50.865051903114178</v>
      </c>
      <c r="AV111" s="113">
        <f t="shared" ref="AV111:AV115" si="621">IF($AU$12=$AS$7,DK54,"")</f>
        <v>25.925925925925931</v>
      </c>
      <c r="AW111" s="113" t="str">
        <f t="shared" si="577"/>
        <v/>
      </c>
      <c r="AX111" s="113" t="str">
        <f t="shared" si="578"/>
        <v/>
      </c>
      <c r="AY111" s="113">
        <f t="shared" si="579"/>
        <v>25.350713568282906</v>
      </c>
      <c r="BA111" s="139">
        <v>45261</v>
      </c>
      <c r="BB111" s="113">
        <f t="shared" si="580"/>
        <v>-28.692693882943587</v>
      </c>
      <c r="BC111" s="113">
        <f t="shared" si="581"/>
        <v>-21.301775147928996</v>
      </c>
      <c r="BD111" s="113">
        <f t="shared" si="582"/>
        <v>-33.952702702702695</v>
      </c>
      <c r="BE111" s="113">
        <f t="shared" si="583"/>
        <v>-28.888888888888886</v>
      </c>
      <c r="BF111" s="113">
        <f t="shared" si="584"/>
        <v>-20.055363321799309</v>
      </c>
      <c r="BG111" s="113">
        <f t="shared" si="585"/>
        <v>-28.086419753086421</v>
      </c>
      <c r="BH111" s="113" t="str">
        <f t="shared" si="586"/>
        <v/>
      </c>
      <c r="BI111" s="113" t="str">
        <f t="shared" si="587"/>
        <v/>
      </c>
      <c r="BJ111" s="113">
        <f t="shared" si="588"/>
        <v>-27.508395006724257</v>
      </c>
      <c r="BL111" s="139">
        <v>45261</v>
      </c>
      <c r="BM111" s="113">
        <f t="shared" si="589"/>
        <v>-22.925714285714282</v>
      </c>
      <c r="BN111" s="113">
        <f t="shared" si="590"/>
        <v>1.6765819361817189</v>
      </c>
      <c r="BO111" s="113">
        <f t="shared" si="591"/>
        <v>-35.091011446800522</v>
      </c>
      <c r="BP111" s="113">
        <f t="shared" si="592"/>
        <v>-14.66666666666667</v>
      </c>
      <c r="BQ111" s="113">
        <f t="shared" si="593"/>
        <v>15.294117647058824</v>
      </c>
      <c r="BR111" s="113">
        <f t="shared" si="594"/>
        <v>-7.6698319941563193</v>
      </c>
      <c r="BS111" s="113" t="str">
        <f t="shared" si="595"/>
        <v/>
      </c>
      <c r="BT111" s="113" t="str">
        <f t="shared" si="596"/>
        <v/>
      </c>
      <c r="BU111" s="113">
        <f t="shared" si="597"/>
        <v>-14.238253440911247</v>
      </c>
      <c r="BW111" s="139">
        <v>45261</v>
      </c>
      <c r="BX111" s="113">
        <f t="shared" si="598"/>
        <v>28.370855362207202</v>
      </c>
      <c r="BY111" s="113">
        <f t="shared" si="599"/>
        <v>24.609375</v>
      </c>
      <c r="BZ111" s="113">
        <f t="shared" si="600"/>
        <v>27.173119065010958</v>
      </c>
      <c r="CA111" s="113">
        <f t="shared" si="601"/>
        <v>44</v>
      </c>
      <c r="CB111" s="113">
        <f t="shared" si="602"/>
        <v>28.166089965397916</v>
      </c>
      <c r="CC111" s="113">
        <f t="shared" si="603"/>
        <v>29.629629629629633</v>
      </c>
      <c r="CD111" s="113" t="str">
        <f t="shared" si="604"/>
        <v/>
      </c>
      <c r="CE111" s="113" t="str">
        <f t="shared" si="605"/>
        <v/>
      </c>
      <c r="CF111" s="113">
        <f t="shared" si="606"/>
        <v>27.399194972106489</v>
      </c>
      <c r="CH111" s="139">
        <v>45261</v>
      </c>
      <c r="CI111" s="113">
        <f t="shared" si="607"/>
        <v>-14.955717307899171</v>
      </c>
      <c r="CJ111" s="113">
        <f t="shared" si="608"/>
        <v>-9.124755859375</v>
      </c>
      <c r="CK111" s="113">
        <f t="shared" si="609"/>
        <v>-23.97279035792549</v>
      </c>
      <c r="CL111" s="113">
        <f t="shared" si="610"/>
        <v>-8.8888888888888928</v>
      </c>
      <c r="CM111" s="113">
        <f t="shared" si="611"/>
        <v>-10.611119175497169</v>
      </c>
      <c r="CN111" s="113">
        <f t="shared" si="612"/>
        <v>-17.824074074074069</v>
      </c>
      <c r="CO111" s="113" t="str">
        <f t="shared" si="613"/>
        <v/>
      </c>
      <c r="CP111" s="113" t="str">
        <f t="shared" si="614"/>
        <v/>
      </c>
      <c r="CQ111" s="113">
        <f t="shared" si="615"/>
        <v>-15.06574141709277</v>
      </c>
    </row>
    <row r="112" spans="26:95" ht="15" customHeight="1">
      <c r="Z112" s="22"/>
      <c r="AE112" s="139">
        <v>45352</v>
      </c>
      <c r="AF112" s="113">
        <f t="shared" ref="AF112:AF115" si="622">IF($AU$7=$AS$7,BL55,"")</f>
        <v>123.26887153311596</v>
      </c>
      <c r="AG112" s="113">
        <f t="shared" ref="AG112:AG115" si="623">IF($AU$8=$AS$7,BV55,"")</f>
        <v>119.65762355297244</v>
      </c>
      <c r="AH112" s="113">
        <f t="shared" ref="AH112:AH115" si="624">IF($AU$9=$AS$7,CF55,"")</f>
        <v>103.61004351625634</v>
      </c>
      <c r="AI112" s="113">
        <f t="shared" ref="AI112:AI115" si="625">IF($AU$10=$AS$7,CP55,"")</f>
        <v>115.99404761904762</v>
      </c>
      <c r="AJ112" s="113">
        <f t="shared" ref="AJ112:AJ115" si="626">IF($AU$11=$AS$7,CZ55,"")</f>
        <v>136.38266534175523</v>
      </c>
      <c r="AK112" s="113">
        <f t="shared" ref="AK112:AK115" si="627">IF($AU$12=$AS$7,DJ55,"")</f>
        <v>139.02698863636363</v>
      </c>
      <c r="AN112" s="113">
        <f t="shared" si="570"/>
        <v>120.40699424982304</v>
      </c>
      <c r="AP112" s="139">
        <v>45352</v>
      </c>
      <c r="AQ112" s="113">
        <f t="shared" si="616"/>
        <v>40.605468749999993</v>
      </c>
      <c r="AR112" s="113">
        <f t="shared" si="617"/>
        <v>35.635581832840643</v>
      </c>
      <c r="AS112" s="113">
        <f t="shared" si="618"/>
        <v>15.272727272727273</v>
      </c>
      <c r="AT112" s="113">
        <f t="shared" si="619"/>
        <v>24.444444444444446</v>
      </c>
      <c r="AU112" s="113">
        <f t="shared" si="620"/>
        <v>53.58024691358024</v>
      </c>
      <c r="AV112" s="113">
        <f t="shared" si="621"/>
        <v>55.9228650137741</v>
      </c>
      <c r="AY112" s="113">
        <f t="shared" si="579"/>
        <v>35.002707413570263</v>
      </c>
      <c r="BA112" s="139">
        <v>45352</v>
      </c>
      <c r="BB112" s="113">
        <f t="shared" ref="BB112:BB115" si="628">IF($AU$7=$AS$7,BO55,"")</f>
        <v>0.41796875000000222</v>
      </c>
      <c r="BC112" s="113">
        <f t="shared" ref="BC112:BC115" si="629">IF($AU$8=$AS$7,BY55,"")</f>
        <v>-4.2222222222222205</v>
      </c>
      <c r="BD112" s="113">
        <f t="shared" ref="BD112:BD115" si="630">IF($AU$9=$AS$7,CI55,"")</f>
        <v>-18.049586776859503</v>
      </c>
      <c r="BE112" s="113">
        <f t="shared" ref="BE112:BE115" si="631">IF($AU$10=$AS$7,CS55,"")</f>
        <v>0</v>
      </c>
      <c r="BF112" s="113">
        <f t="shared" ref="BF112:BF115" si="632">IF($AU$11=$AS$7,DC55,"")</f>
        <v>2.6465028355387541</v>
      </c>
      <c r="BG112" s="113">
        <f t="shared" ref="BG112:BG115" si="633">IF($AU$12=$AS$7,DM55,"")</f>
        <v>8.8154269972451775</v>
      </c>
      <c r="BJ112" s="113">
        <f t="shared" si="588"/>
        <v>-3.2706346414554446</v>
      </c>
      <c r="BL112" s="139">
        <v>45352</v>
      </c>
      <c r="BM112" s="113">
        <f t="shared" ref="BM112:BM115" si="634">IF($AU$7=$AS$7,BP55,"")</f>
        <v>0</v>
      </c>
      <c r="BN112" s="113">
        <f t="shared" ref="BN112:BN115" si="635">IF($AU$8=$AS$7,BZ55,"")</f>
        <v>3.2249395323837677</v>
      </c>
      <c r="BO112" s="113">
        <f t="shared" ref="BO112:BO115" si="636">IF($AU$9=$AS$7,CJ55,"")</f>
        <v>-22.851239669421489</v>
      </c>
      <c r="BP112" s="113">
        <f t="shared" ref="BP112:BP115" si="637">IF($AU$10=$AS$7,CT55,"")</f>
        <v>5.3333333333333339</v>
      </c>
      <c r="BQ112" s="113">
        <f t="shared" ref="BQ112:BQ115" si="638">IF($AU$11=$AS$7,DD55,"")</f>
        <v>20.597555454956993</v>
      </c>
      <c r="BR112" s="113">
        <f t="shared" ref="BR112:BR115" si="639">IF($AU$12=$AS$7,DN55,"")</f>
        <v>29.38475665748393</v>
      </c>
      <c r="BU112" s="113">
        <f t="shared" si="597"/>
        <v>0.40273053665911041</v>
      </c>
      <c r="BW112" s="139">
        <v>45352</v>
      </c>
      <c r="BX112" s="113">
        <f t="shared" ref="BX112:BX115" si="640">IF($AU$7=$AS$7,BQ55,"")</f>
        <v>-23.634033007530835</v>
      </c>
      <c r="BY112" s="113">
        <f t="shared" ref="BY112:BY115" si="641">IF($AU$8=$AS$7,CA55,"")</f>
        <v>-27.108804043439655</v>
      </c>
      <c r="BZ112" s="113">
        <f t="shared" ref="BZ112:BZ115" si="642">IF($AU$9=$AS$7,CK55,"")</f>
        <v>-31.242903310332775</v>
      </c>
      <c r="CA112" s="113">
        <f t="shared" ref="CA112:CA115" si="643">IF($AU$10=$AS$7,CU55,"")</f>
        <v>-43.75</v>
      </c>
      <c r="CB112" s="113">
        <f t="shared" ref="CB112:CB115" si="644">IF($AU$11=$AS$7,DE55,"")</f>
        <v>-28.922495274102072</v>
      </c>
      <c r="CC112" s="113">
        <f t="shared" ref="CC112:CC115" si="645">IF($AU$12=$AS$7,DO55,"")</f>
        <v>0</v>
      </c>
      <c r="CF112" s="113">
        <f t="shared" si="606"/>
        <v>-25.376203308420443</v>
      </c>
      <c r="CH112" s="139">
        <v>45352</v>
      </c>
      <c r="CI112" s="113">
        <f t="shared" ref="CI112:CI115" si="646">IF($AU$7=$AS$7,BR55,"")</f>
        <v>6.982054157987502</v>
      </c>
      <c r="CJ112" s="113">
        <f t="shared" ref="CJ112:CJ115" si="647">IF($AU$8=$AS$7,CB55,"")</f>
        <v>2.3727137913989131</v>
      </c>
      <c r="CK112" s="113">
        <f t="shared" ref="CK112:CK115" si="648">IF($AU$9=$AS$7,CL55,"")</f>
        <v>0.41242319670061445</v>
      </c>
      <c r="CL112" s="113">
        <f t="shared" ref="CL112:CL115" si="649">IF($AU$10=$AS$7,CV55,"")</f>
        <v>0</v>
      </c>
      <c r="CM112" s="113">
        <f t="shared" ref="CM112:CM115" si="650">IF($AU$11=$AS$7,DF55,"")</f>
        <v>4.7532820280669981</v>
      </c>
      <c r="CN112" s="113">
        <f t="shared" ref="CN112:CN115" si="651">IF($AU$12=$AS$7,DP55,"")</f>
        <v>10.284664830119373</v>
      </c>
      <c r="CQ112" s="113">
        <f t="shared" si="615"/>
        <v>4.3804000000000007</v>
      </c>
    </row>
    <row r="113" spans="26:95" ht="15" customHeight="1">
      <c r="Z113" s="22"/>
      <c r="AE113" s="139">
        <v>45444</v>
      </c>
      <c r="AF113" s="113">
        <f t="shared" si="622"/>
        <v>104.74806362868789</v>
      </c>
      <c r="AG113" s="113">
        <f t="shared" si="623"/>
        <v>105.91856217259443</v>
      </c>
      <c r="AH113" s="113">
        <f t="shared" si="624"/>
        <v>89.610478419529116</v>
      </c>
      <c r="AI113" s="113">
        <f t="shared" si="625"/>
        <v>114.26515151515152</v>
      </c>
      <c r="AJ113" s="113">
        <f t="shared" si="626"/>
        <v>138.3915165165165</v>
      </c>
      <c r="AK113" s="113">
        <f t="shared" si="627"/>
        <v>120.60787098930481</v>
      </c>
      <c r="AN113" s="113">
        <f t="shared" si="570"/>
        <v>106.44210281070127</v>
      </c>
      <c r="AP113" s="139">
        <v>45444</v>
      </c>
      <c r="AQ113" s="113">
        <f t="shared" si="616"/>
        <v>18.983624065503736</v>
      </c>
      <c r="AR113" s="113">
        <f t="shared" si="617"/>
        <v>21.325443786982245</v>
      </c>
      <c r="AS113" s="113">
        <f t="shared" si="618"/>
        <v>0.89635147077388988</v>
      </c>
      <c r="AT113" s="113">
        <f t="shared" si="619"/>
        <v>13.223140495867769</v>
      </c>
      <c r="AU113" s="113">
        <f t="shared" si="620"/>
        <v>49.306062819576333</v>
      </c>
      <c r="AV113" s="113">
        <f t="shared" si="621"/>
        <v>23.788927335640143</v>
      </c>
      <c r="AY113" s="113">
        <f t="shared" si="579"/>
        <v>18.143225550486015</v>
      </c>
      <c r="BA113" s="139">
        <v>45444</v>
      </c>
      <c r="BB113" s="113">
        <f t="shared" si="628"/>
        <v>-28.10650887573965</v>
      </c>
      <c r="BC113" s="113">
        <f t="shared" si="629"/>
        <v>-28.994082840236686</v>
      </c>
      <c r="BD113" s="113">
        <f t="shared" si="630"/>
        <v>-28.70609504132231</v>
      </c>
      <c r="BE113" s="113">
        <f t="shared" si="631"/>
        <v>-26.446280991735531</v>
      </c>
      <c r="BF113" s="113">
        <f t="shared" si="632"/>
        <v>5.259313367421476</v>
      </c>
      <c r="BG113" s="113">
        <f t="shared" si="633"/>
        <v>-29.065743944636672</v>
      </c>
      <c r="BJ113" s="113">
        <f t="shared" si="588"/>
        <v>-24.21875</v>
      </c>
      <c r="BL113" s="139">
        <v>45444</v>
      </c>
      <c r="BM113" s="113">
        <f t="shared" si="634"/>
        <v>-21.495931952662716</v>
      </c>
      <c r="BN113" s="113">
        <f t="shared" si="635"/>
        <v>-7.6904296875</v>
      </c>
      <c r="BO113" s="113">
        <f t="shared" si="636"/>
        <v>-42.6840045448807</v>
      </c>
      <c r="BP113" s="113">
        <f t="shared" si="637"/>
        <v>0</v>
      </c>
      <c r="BQ113" s="113">
        <f t="shared" si="638"/>
        <v>14.60920379839299</v>
      </c>
      <c r="BR113" s="113">
        <f t="shared" si="639"/>
        <v>6.4878892733563998</v>
      </c>
      <c r="BU113" s="113">
        <f t="shared" si="597"/>
        <v>-15.701171256726813</v>
      </c>
      <c r="BW113" s="139">
        <v>45444</v>
      </c>
      <c r="BX113" s="113">
        <f t="shared" si="640"/>
        <v>-12.148451406194376</v>
      </c>
      <c r="BY113" s="113">
        <f t="shared" si="641"/>
        <v>-7.0295857988165675</v>
      </c>
      <c r="BZ113" s="113">
        <f t="shared" si="642"/>
        <v>-11.621900826446279</v>
      </c>
      <c r="CA113" s="113">
        <f t="shared" si="643"/>
        <v>-6.6115702479338827</v>
      </c>
      <c r="CB113" s="113">
        <f t="shared" si="644"/>
        <v>-3.9351851851851851</v>
      </c>
      <c r="CC113" s="113">
        <f t="shared" si="645"/>
        <v>-4.4117647058823541</v>
      </c>
      <c r="CF113" s="113">
        <f t="shared" si="606"/>
        <v>-8.7184713784718575</v>
      </c>
      <c r="CH113" s="139">
        <v>45444</v>
      </c>
      <c r="CI113" s="113">
        <f t="shared" si="646"/>
        <v>-5.0884353741496611</v>
      </c>
      <c r="CJ113" s="113">
        <f t="shared" si="647"/>
        <v>-1.6845703125</v>
      </c>
      <c r="CK113" s="113">
        <f t="shared" si="648"/>
        <v>-2.2093170054286073</v>
      </c>
      <c r="CL113" s="113">
        <f t="shared" si="649"/>
        <v>-4.1322314049586772</v>
      </c>
      <c r="CM113" s="113">
        <f t="shared" si="650"/>
        <v>-2.9218407596785978</v>
      </c>
      <c r="CN113" s="113">
        <f t="shared" si="651"/>
        <v>-2.34375</v>
      </c>
      <c r="CQ113" s="113">
        <f t="shared" si="615"/>
        <v>-3.2272465320898363</v>
      </c>
    </row>
    <row r="114" spans="26:95" ht="15" customHeight="1">
      <c r="Z114" s="22"/>
      <c r="AE114" s="139">
        <v>45536</v>
      </c>
      <c r="AF114" s="113">
        <f t="shared" si="622"/>
        <v>107</v>
      </c>
      <c r="AG114" s="113">
        <f t="shared" si="623"/>
        <v>113</v>
      </c>
      <c r="AH114" s="113">
        <f t="shared" si="624"/>
        <v>91</v>
      </c>
      <c r="AI114" s="113">
        <f t="shared" si="625"/>
        <v>104</v>
      </c>
      <c r="AJ114" s="113">
        <f t="shared" si="626"/>
        <v>119</v>
      </c>
      <c r="AK114" s="113">
        <f t="shared" si="627"/>
        <v>132</v>
      </c>
      <c r="AN114" s="113">
        <f t="shared" si="570"/>
        <v>108</v>
      </c>
      <c r="AP114" s="139">
        <v>45536</v>
      </c>
      <c r="AQ114" s="113">
        <f t="shared" si="616"/>
        <v>29.3</v>
      </c>
      <c r="AR114" s="113">
        <f t="shared" si="617"/>
        <v>27.4</v>
      </c>
      <c r="AS114" s="113">
        <f t="shared" si="618"/>
        <v>5.2</v>
      </c>
      <c r="AT114" s="113">
        <f t="shared" si="619"/>
        <v>9.4</v>
      </c>
      <c r="AU114" s="113">
        <f t="shared" si="620"/>
        <v>37.6</v>
      </c>
      <c r="AV114" s="113">
        <f t="shared" si="621"/>
        <v>46.4</v>
      </c>
      <c r="AY114" s="113">
        <f t="shared" si="579"/>
        <v>24.6</v>
      </c>
      <c r="BA114" s="139">
        <v>45536</v>
      </c>
      <c r="BB114" s="113">
        <f t="shared" si="628"/>
        <v>-20.594285714285711</v>
      </c>
      <c r="BC114" s="113">
        <f t="shared" si="629"/>
        <v>-12.516796560064497</v>
      </c>
      <c r="BD114" s="113">
        <f t="shared" si="630"/>
        <v>-30.81382001836548</v>
      </c>
      <c r="BE114" s="113">
        <f t="shared" si="631"/>
        <v>0</v>
      </c>
      <c r="BF114" s="113">
        <f t="shared" si="632"/>
        <v>-17.756638921918348</v>
      </c>
      <c r="BG114" s="113">
        <f t="shared" si="633"/>
        <v>7.03125</v>
      </c>
      <c r="BJ114" s="113">
        <f t="shared" si="588"/>
        <v>-18.072235802600346</v>
      </c>
      <c r="BL114" s="139">
        <v>45536</v>
      </c>
      <c r="BM114" s="113">
        <f t="shared" si="634"/>
        <v>-14.367346938775508</v>
      </c>
      <c r="BN114" s="113">
        <f t="shared" si="635"/>
        <v>10.339962375705456</v>
      </c>
      <c r="BO114" s="113">
        <f t="shared" si="636"/>
        <v>-43.627218934911241</v>
      </c>
      <c r="BP114" s="113">
        <f t="shared" si="637"/>
        <v>-7.8125</v>
      </c>
      <c r="BQ114" s="113">
        <f t="shared" si="638"/>
        <v>-2.7892561983471049</v>
      </c>
      <c r="BR114" s="113">
        <f t="shared" si="639"/>
        <v>16.69921875</v>
      </c>
      <c r="BU114" s="113">
        <f t="shared" si="597"/>
        <v>-10.643579072532697</v>
      </c>
      <c r="BW114" s="139">
        <v>45536</v>
      </c>
      <c r="BX114" s="113">
        <f t="shared" si="640"/>
        <v>-28.084627667295685</v>
      </c>
      <c r="BY114" s="113">
        <f t="shared" si="641"/>
        <v>-24.187303674483157</v>
      </c>
      <c r="BZ114" s="113">
        <f t="shared" si="642"/>
        <v>-34.271999999999998</v>
      </c>
      <c r="CA114" s="113">
        <f t="shared" si="643"/>
        <v>-26.666666666666671</v>
      </c>
      <c r="CB114" s="113">
        <f t="shared" si="644"/>
        <v>-30.991735537190092</v>
      </c>
      <c r="CC114" s="113">
        <f t="shared" si="645"/>
        <v>-15.625</v>
      </c>
      <c r="CF114" s="113">
        <f t="shared" si="606"/>
        <v>-28.88113599028982</v>
      </c>
      <c r="CH114" s="139">
        <v>45536</v>
      </c>
      <c r="CI114" s="113">
        <f t="shared" si="646"/>
        <v>-4.2600821945270484</v>
      </c>
      <c r="CJ114" s="113">
        <f t="shared" si="647"/>
        <v>0</v>
      </c>
      <c r="CK114" s="113">
        <f t="shared" si="648"/>
        <v>1.26953125</v>
      </c>
      <c r="CL114" s="113">
        <f t="shared" si="649"/>
        <v>4.6875</v>
      </c>
      <c r="CM114" s="113">
        <f t="shared" si="650"/>
        <v>4.6106003244997291</v>
      </c>
      <c r="CN114" s="113">
        <f t="shared" si="651"/>
        <v>5.37109375</v>
      </c>
      <c r="CQ114" s="113">
        <f t="shared" si="615"/>
        <v>0.68181609061437076</v>
      </c>
    </row>
    <row r="115" spans="26:95" ht="15" customHeight="1">
      <c r="Z115" s="22"/>
      <c r="AE115" s="139">
        <v>45627</v>
      </c>
      <c r="AF115" s="113">
        <f t="shared" si="622"/>
        <v>120.26360407142093</v>
      </c>
      <c r="AG115" s="113">
        <f t="shared" si="623"/>
        <v>125.57902118939721</v>
      </c>
      <c r="AH115" s="113">
        <f t="shared" si="624"/>
        <v>95.09915739150054</v>
      </c>
      <c r="AI115" s="113">
        <f t="shared" si="625"/>
        <v>105.48809523809524</v>
      </c>
      <c r="AJ115" s="113">
        <f t="shared" si="626"/>
        <v>122.08333333333334</v>
      </c>
      <c r="AK115" s="113">
        <f t="shared" si="627"/>
        <v>128.74269005847952</v>
      </c>
      <c r="AN115" s="113">
        <f t="shared" si="570"/>
        <v>116.04153981742503</v>
      </c>
      <c r="AP115" s="139">
        <v>45627</v>
      </c>
      <c r="AQ115" s="113">
        <f t="shared" si="616"/>
        <v>30.201666465402731</v>
      </c>
      <c r="AR115" s="113">
        <f t="shared" si="617"/>
        <v>36.335051096165607</v>
      </c>
      <c r="AS115" s="113">
        <f t="shared" si="618"/>
        <v>11.904761904761903</v>
      </c>
      <c r="AT115" s="113">
        <f t="shared" si="619"/>
        <v>15.625</v>
      </c>
      <c r="AU115" s="113">
        <f t="shared" si="620"/>
        <v>33.333333333333336</v>
      </c>
      <c r="AV115" s="113">
        <f t="shared" si="621"/>
        <v>16.62049861495845</v>
      </c>
      <c r="AY115" s="113">
        <f t="shared" si="579"/>
        <v>26.050924911323776</v>
      </c>
      <c r="BA115" s="139">
        <v>45627</v>
      </c>
      <c r="BB115" s="113">
        <f t="shared" si="628"/>
        <v>2.0370370370370399</v>
      </c>
      <c r="BC115" s="113">
        <f t="shared" si="629"/>
        <v>-10.786968294174162</v>
      </c>
      <c r="BD115" s="113">
        <f t="shared" si="630"/>
        <v>-15.691682392219478</v>
      </c>
      <c r="BE115" s="113">
        <f t="shared" si="631"/>
        <v>-12.5</v>
      </c>
      <c r="BF115" s="113">
        <f t="shared" si="632"/>
        <v>3.4722222222222223</v>
      </c>
      <c r="BG115" s="113">
        <f t="shared" si="633"/>
        <v>-3.0470914127423825</v>
      </c>
      <c r="BJ115" s="113">
        <f t="shared" si="588"/>
        <v>-6.3020829057232675</v>
      </c>
      <c r="BL115" s="139">
        <v>45627</v>
      </c>
      <c r="BM115" s="113">
        <f t="shared" si="634"/>
        <v>2.9585798816568047</v>
      </c>
      <c r="BN115" s="113">
        <f t="shared" si="635"/>
        <v>22.063011747953009</v>
      </c>
      <c r="BO115" s="113">
        <f t="shared" si="636"/>
        <v>-23.849615328785017</v>
      </c>
      <c r="BP115" s="113">
        <f t="shared" si="637"/>
        <v>-12</v>
      </c>
      <c r="BQ115" s="113">
        <f t="shared" si="638"/>
        <v>14.583333333333332</v>
      </c>
      <c r="BR115" s="113">
        <f t="shared" si="639"/>
        <v>23.26869806094183</v>
      </c>
      <c r="BU115" s="113">
        <f t="shared" si="597"/>
        <v>4.0452833927863621</v>
      </c>
      <c r="BW115" s="139">
        <v>45627</v>
      </c>
      <c r="BX115" s="113">
        <f t="shared" si="640"/>
        <v>-38.40665873959572</v>
      </c>
      <c r="BY115" s="113">
        <f t="shared" si="641"/>
        <v>-32.239999999999995</v>
      </c>
      <c r="BZ115" s="113">
        <f t="shared" si="642"/>
        <v>-36.579789666209422</v>
      </c>
      <c r="CA115" s="113">
        <f t="shared" si="643"/>
        <v>-3.1111111111111103</v>
      </c>
      <c r="CB115" s="113">
        <f t="shared" si="644"/>
        <v>-50</v>
      </c>
      <c r="CC115" s="113">
        <f t="shared" si="645"/>
        <v>-43.20987654320988</v>
      </c>
      <c r="CF115" s="113">
        <f t="shared" si="606"/>
        <v>-34.67587435954556</v>
      </c>
      <c r="CH115" s="139">
        <v>45627</v>
      </c>
      <c r="CI115" s="113">
        <f t="shared" si="646"/>
        <v>13.629629629629628</v>
      </c>
      <c r="CJ115" s="113">
        <f t="shared" si="647"/>
        <v>4.4008875739644973</v>
      </c>
      <c r="CK115" s="113">
        <f t="shared" si="648"/>
        <v>1.078125</v>
      </c>
      <c r="CL115" s="113">
        <f t="shared" si="649"/>
        <v>4.0816326530612246</v>
      </c>
      <c r="CM115" s="113">
        <f t="shared" si="650"/>
        <v>4.6875</v>
      </c>
      <c r="CN115" s="113">
        <f t="shared" si="651"/>
        <v>7.2664359861591699</v>
      </c>
      <c r="CQ115" s="113">
        <f t="shared" si="615"/>
        <v>5.0434646409272466</v>
      </c>
    </row>
    <row r="116" spans="26:95" ht="15" customHeight="1">
      <c r="Z116" s="22"/>
    </row>
    <row r="117" spans="26:95" ht="15" customHeight="1">
      <c r="Z117" s="22"/>
    </row>
    <row r="118" spans="26:95" ht="15" customHeight="1">
      <c r="Z118" s="22"/>
    </row>
    <row r="119" spans="26:95" ht="15" customHeight="1">
      <c r="Z119" s="22"/>
    </row>
    <row r="120" spans="26:95" ht="15" customHeight="1">
      <c r="Z120" s="22"/>
    </row>
    <row r="121" spans="26:95" ht="15" customHeight="1">
      <c r="Z121" s="22"/>
    </row>
    <row r="122" spans="26:95" ht="15" customHeight="1">
      <c r="Z122" s="22"/>
    </row>
    <row r="123" spans="26:95" ht="15" customHeight="1">
      <c r="Z123" s="22"/>
    </row>
    <row r="124" spans="26:95" ht="15" customHeight="1">
      <c r="Z124" s="22"/>
    </row>
    <row r="125" spans="26:95" ht="15" customHeight="1">
      <c r="Z125" s="22"/>
    </row>
    <row r="126" spans="26:95" ht="15" customHeight="1">
      <c r="Z126" s="22"/>
    </row>
    <row r="127" spans="26:95" ht="15" customHeight="1">
      <c r="Z127" s="22"/>
    </row>
    <row r="128" spans="26:95" ht="15" customHeight="1">
      <c r="Z128" s="22"/>
    </row>
    <row r="129" spans="26:26" ht="15" customHeight="1">
      <c r="Z129" s="22"/>
    </row>
    <row r="130" spans="26:26" ht="15" customHeight="1">
      <c r="Z130" s="22"/>
    </row>
    <row r="131" spans="26:26" ht="15" customHeight="1">
      <c r="Z131" s="22"/>
    </row>
    <row r="132" spans="26:26" ht="15" customHeight="1">
      <c r="Z132" s="22"/>
    </row>
    <row r="133" spans="26:26" ht="15" customHeight="1">
      <c r="Z133" s="22"/>
    </row>
    <row r="134" spans="26:26" ht="15" customHeight="1">
      <c r="Z134" s="22"/>
    </row>
    <row r="135" spans="26:26" ht="15" customHeight="1">
      <c r="Z135" s="22"/>
    </row>
    <row r="136" spans="26:26" ht="15" customHeight="1">
      <c r="Z136" s="22"/>
    </row>
    <row r="137" spans="26:26" ht="15" customHeight="1">
      <c r="Z137" s="22"/>
    </row>
    <row r="138" spans="26:26" ht="15" customHeight="1">
      <c r="Z138" s="22"/>
    </row>
    <row r="139" spans="26:26" ht="15" customHeight="1">
      <c r="Z139" s="22"/>
    </row>
    <row r="140" spans="26:26" ht="15" customHeight="1">
      <c r="Z140" s="22"/>
    </row>
    <row r="141" spans="26:26" ht="15" customHeight="1">
      <c r="Z141" s="22"/>
    </row>
    <row r="142" spans="26:26" ht="15" customHeight="1">
      <c r="Z142" s="22"/>
    </row>
    <row r="143" spans="26:26" ht="15" customHeight="1">
      <c r="Z143" s="22"/>
    </row>
    <row r="144" spans="26:26" ht="15" customHeight="1">
      <c r="Z144" s="22"/>
    </row>
    <row r="145" spans="26:26" ht="15" customHeight="1">
      <c r="Z145" s="22"/>
    </row>
    <row r="146" spans="26:26" ht="15" customHeight="1">
      <c r="Z146" s="22"/>
    </row>
    <row r="147" spans="26:26" ht="15" customHeight="1">
      <c r="Z147" s="22"/>
    </row>
    <row r="148" spans="26:26" ht="15" customHeight="1">
      <c r="Z148" s="22"/>
    </row>
    <row r="149" spans="26:26" ht="15" customHeight="1">
      <c r="Z149" s="22"/>
    </row>
    <row r="150" spans="26:26" ht="15" customHeight="1">
      <c r="Z150" s="22"/>
    </row>
    <row r="151" spans="26:26" ht="15" customHeight="1">
      <c r="Z151" s="22"/>
    </row>
    <row r="152" spans="26:26" ht="15" customHeight="1">
      <c r="Z152" s="22"/>
    </row>
    <row r="153" spans="26:26" ht="15" customHeight="1">
      <c r="Z153" s="22"/>
    </row>
    <row r="154" spans="26:26" ht="15" customHeight="1">
      <c r="Z154" s="22"/>
    </row>
    <row r="155" spans="26:26" ht="15" customHeight="1">
      <c r="Z155" s="22"/>
    </row>
    <row r="156" spans="26:26" ht="15" customHeight="1">
      <c r="Z156" s="22"/>
    </row>
    <row r="157" spans="26:26" ht="15" customHeight="1">
      <c r="Z157" s="22"/>
    </row>
    <row r="158" spans="26:26" ht="15" customHeight="1">
      <c r="Z158" s="22"/>
    </row>
    <row r="159" spans="26:26" ht="15" customHeight="1">
      <c r="Z159" s="22"/>
    </row>
    <row r="160" spans="26:26" ht="15" customHeight="1">
      <c r="Z160" s="22"/>
    </row>
    <row r="161" spans="26:26" ht="15" customHeight="1">
      <c r="Z161" s="22"/>
    </row>
    <row r="162" spans="26:26" ht="15" customHeight="1">
      <c r="Z162" s="22"/>
    </row>
  </sheetData>
  <sheetProtection algorithmName="SHA-512" hashValue="X48YSL+s5TNsAzVoJKfN3nB4OLmjMrKUeV2azATx3QESZaQT25p5D8j4dHtMrw9noKsuiSFpfJw2hChyraiOfg==" saltValue="DqC/K8m0uPu/1VbwVCz4AA==" spinCount="100000" sheet="1" autoFilter="0" pivotTables="0"/>
  <mergeCells count="1">
    <mergeCell ref="A7:D9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9227" r:id="rId4" name="CheckBox9">
          <controlPr defaultSize="0" autoLine="0" linkedCell="AU15" r:id="rId5">
            <anchor moveWithCells="1">
              <from>
                <xdr:col>3</xdr:col>
                <xdr:colOff>1704975</xdr:colOff>
                <xdr:row>6</xdr:row>
                <xdr:rowOff>28575</xdr:rowOff>
              </from>
              <to>
                <xdr:col>5</xdr:col>
                <xdr:colOff>171450</xdr:colOff>
                <xdr:row>8</xdr:row>
                <xdr:rowOff>114300</xdr:rowOff>
              </to>
            </anchor>
          </controlPr>
        </control>
      </mc:Choice>
      <mc:Fallback>
        <control shapeId="9227" r:id="rId4" name="CheckBox9"/>
      </mc:Fallback>
    </mc:AlternateContent>
    <mc:AlternateContent xmlns:mc="http://schemas.openxmlformats.org/markup-compatibility/2006">
      <mc:Choice Requires="x14">
        <control shapeId="9226" r:id="rId6" name="CheckBox8">
          <controlPr defaultSize="0" autoLine="0" linkedCell="AU10" r:id="rId7">
            <anchor moveWithCells="1">
              <from>
                <xdr:col>8</xdr:col>
                <xdr:colOff>9525</xdr:colOff>
                <xdr:row>7</xdr:row>
                <xdr:rowOff>0</xdr:rowOff>
              </from>
              <to>
                <xdr:col>9</xdr:col>
                <xdr:colOff>142875</xdr:colOff>
                <xdr:row>9</xdr:row>
                <xdr:rowOff>85725</xdr:rowOff>
              </to>
            </anchor>
          </controlPr>
        </control>
      </mc:Choice>
      <mc:Fallback>
        <control shapeId="9226" r:id="rId6" name="CheckBox8"/>
      </mc:Fallback>
    </mc:AlternateContent>
    <mc:AlternateContent xmlns:mc="http://schemas.openxmlformats.org/markup-compatibility/2006">
      <mc:Choice Requires="x14">
        <control shapeId="9223" r:id="rId8" name="CheckBox5">
          <controlPr defaultSize="0" autoLine="0" linkedCell="AU12" r:id="rId9">
            <anchor moveWithCells="1">
              <from>
                <xdr:col>8</xdr:col>
                <xdr:colOff>9525</xdr:colOff>
                <xdr:row>5</xdr:row>
                <xdr:rowOff>66675</xdr:rowOff>
              </from>
              <to>
                <xdr:col>9</xdr:col>
                <xdr:colOff>190500</xdr:colOff>
                <xdr:row>7</xdr:row>
                <xdr:rowOff>152400</xdr:rowOff>
              </to>
            </anchor>
          </controlPr>
        </control>
      </mc:Choice>
      <mc:Fallback>
        <control shapeId="9223" r:id="rId8" name="CheckBox5"/>
      </mc:Fallback>
    </mc:AlternateContent>
    <mc:AlternateContent xmlns:mc="http://schemas.openxmlformats.org/markup-compatibility/2006">
      <mc:Choice Requires="x14">
        <control shapeId="9222" r:id="rId10" name="CheckBox4">
          <controlPr defaultSize="0" autoLine="0" linkedCell="AU11" r:id="rId11">
            <anchor moveWithCells="1">
              <from>
                <xdr:col>6</xdr:col>
                <xdr:colOff>409575</xdr:colOff>
                <xdr:row>7</xdr:row>
                <xdr:rowOff>0</xdr:rowOff>
              </from>
              <to>
                <xdr:col>7</xdr:col>
                <xdr:colOff>600075</xdr:colOff>
                <xdr:row>9</xdr:row>
                <xdr:rowOff>85725</xdr:rowOff>
              </to>
            </anchor>
          </controlPr>
        </control>
      </mc:Choice>
      <mc:Fallback>
        <control shapeId="9222" r:id="rId10" name="CheckBox4"/>
      </mc:Fallback>
    </mc:AlternateContent>
    <mc:AlternateContent xmlns:mc="http://schemas.openxmlformats.org/markup-compatibility/2006">
      <mc:Choice Requires="x14">
        <control shapeId="9221" r:id="rId12" name="CheckBox3">
          <controlPr defaultSize="0" autoLine="0" linkedCell="AU8" r:id="rId13">
            <anchor moveWithCells="1">
              <from>
                <xdr:col>6</xdr:col>
                <xdr:colOff>390525</xdr:colOff>
                <xdr:row>5</xdr:row>
                <xdr:rowOff>66675</xdr:rowOff>
              </from>
              <to>
                <xdr:col>7</xdr:col>
                <xdr:colOff>590550</xdr:colOff>
                <xdr:row>7</xdr:row>
                <xdr:rowOff>152400</xdr:rowOff>
              </to>
            </anchor>
          </controlPr>
        </control>
      </mc:Choice>
      <mc:Fallback>
        <control shapeId="9221" r:id="rId12" name="CheckBox3"/>
      </mc:Fallback>
    </mc:AlternateContent>
    <mc:AlternateContent xmlns:mc="http://schemas.openxmlformats.org/markup-compatibility/2006">
      <mc:Choice Requires="x14">
        <control shapeId="9220" r:id="rId14" name="CheckBox2">
          <controlPr defaultSize="0" autoLine="0" linkedCell="AU9" r:id="rId15">
            <anchor moveWithCells="1">
              <from>
                <xdr:col>5</xdr:col>
                <xdr:colOff>200025</xdr:colOff>
                <xdr:row>7</xdr:row>
                <xdr:rowOff>0</xdr:rowOff>
              </from>
              <to>
                <xdr:col>6</xdr:col>
                <xdr:colOff>371475</xdr:colOff>
                <xdr:row>9</xdr:row>
                <xdr:rowOff>85725</xdr:rowOff>
              </to>
            </anchor>
          </controlPr>
        </control>
      </mc:Choice>
      <mc:Fallback>
        <control shapeId="9220" r:id="rId14" name="CheckBox2"/>
      </mc:Fallback>
    </mc:AlternateContent>
    <mc:AlternateContent xmlns:mc="http://schemas.openxmlformats.org/markup-compatibility/2006">
      <mc:Choice Requires="x14">
        <control shapeId="9219" r:id="rId16" name="CheckBox1">
          <controlPr defaultSize="0" autoLine="0" linkedCell="AU7" r:id="rId17">
            <anchor moveWithCells="1">
              <from>
                <xdr:col>5</xdr:col>
                <xdr:colOff>200025</xdr:colOff>
                <xdr:row>5</xdr:row>
                <xdr:rowOff>66675</xdr:rowOff>
              </from>
              <to>
                <xdr:col>6</xdr:col>
                <xdr:colOff>381000</xdr:colOff>
                <xdr:row>7</xdr:row>
                <xdr:rowOff>152400</xdr:rowOff>
              </to>
            </anchor>
          </controlPr>
        </control>
      </mc:Choice>
      <mc:Fallback>
        <control shapeId="9219" r:id="rId16" name="CheckBox1"/>
      </mc:Fallback>
    </mc:AlternateContent>
    <mc:AlternateContent xmlns:mc="http://schemas.openxmlformats.org/markup-compatibility/2006">
      <mc:Choice Requires="x14">
        <control shapeId="9230" r:id="rId18" name="Button 14">
          <controlPr defaultSize="0" print="0" autoFill="0" autoPict="0" macro="[0]!Sheet8.LoopCheckBoxActiveX">
            <anchor moveWithCells="1" sizeWithCells="1">
              <from>
                <xdr:col>9</xdr:col>
                <xdr:colOff>295275</xdr:colOff>
                <xdr:row>6</xdr:row>
                <xdr:rowOff>104775</xdr:rowOff>
              </from>
              <to>
                <xdr:col>11</xdr:col>
                <xdr:colOff>200025</xdr:colOff>
                <xdr:row>8</xdr:row>
                <xdr:rowOff>9525</xdr:rowOff>
              </to>
            </anchor>
          </controlPr>
        </control>
      </mc:Choice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BP471"/>
  <sheetViews>
    <sheetView zoomScale="85" zoomScaleNormal="85" workbookViewId="0">
      <pane xSplit="3" ySplit="1" topLeftCell="D434" activePane="bottomRight" state="frozen"/>
      <selection pane="topRight" activeCell="D1" sqref="D1"/>
      <selection pane="bottomLeft" activeCell="A2" sqref="A2"/>
      <selection pane="bottomRight" activeCell="D462" sqref="D462"/>
    </sheetView>
  </sheetViews>
  <sheetFormatPr defaultColWidth="8.5703125" defaultRowHeight="15"/>
  <cols>
    <col min="1" max="1" width="12.42578125" customWidth="1"/>
    <col min="2" max="2" width="7.85546875" bestFit="1" customWidth="1"/>
    <col min="3" max="3" width="9.140625" customWidth="1"/>
    <col min="4" max="4" width="25.140625" customWidth="1"/>
    <col min="5" max="5" width="16.42578125" bestFit="1" customWidth="1"/>
    <col min="6" max="6" width="27.42578125" bestFit="1" customWidth="1"/>
    <col min="7" max="7" width="24.42578125" bestFit="1" customWidth="1"/>
    <col min="8" max="8" width="15.140625" bestFit="1" customWidth="1"/>
    <col min="9" max="9" width="25.140625" bestFit="1" customWidth="1"/>
    <col min="10" max="10" width="19" bestFit="1" customWidth="1"/>
    <col min="11" max="11" width="19.5703125" style="55" bestFit="1" customWidth="1"/>
    <col min="12" max="12" width="13.85546875" style="55" bestFit="1" customWidth="1"/>
    <col min="13" max="13" width="15.5703125" style="55" bestFit="1" customWidth="1"/>
    <col min="14" max="14" width="15.85546875" style="55" bestFit="1" customWidth="1"/>
    <col min="15" max="15" width="15.42578125" style="55" bestFit="1" customWidth="1"/>
    <col min="16" max="16" width="15.5703125" style="55" bestFit="1" customWidth="1"/>
    <col min="17" max="17" width="15" style="55" bestFit="1" customWidth="1"/>
    <col min="18" max="18" width="14.85546875" style="55" bestFit="1" customWidth="1"/>
    <col min="19" max="19" width="16.5703125" style="55" bestFit="1" customWidth="1"/>
    <col min="20" max="20" width="16.85546875" style="55" bestFit="1" customWidth="1"/>
    <col min="21" max="21" width="16.42578125" style="55" bestFit="1" customWidth="1"/>
    <col min="22" max="22" width="16.5703125" style="55" bestFit="1" customWidth="1"/>
    <col min="23" max="23" width="16.140625" style="55" bestFit="1" customWidth="1"/>
    <col min="24" max="24" width="16.5703125" style="55" bestFit="1" customWidth="1"/>
    <col min="25" max="25" width="20.5703125" style="55" bestFit="1" customWidth="1"/>
    <col min="26" max="26" width="17.85546875" style="55" bestFit="1" customWidth="1"/>
    <col min="27" max="27" width="20.5703125" style="55" bestFit="1" customWidth="1"/>
    <col min="28" max="30" width="21.5703125" style="55" bestFit="1" customWidth="1"/>
    <col min="31" max="31" width="20" style="55" bestFit="1" customWidth="1"/>
    <col min="32" max="32" width="19.5703125" style="55" bestFit="1" customWidth="1"/>
    <col min="33" max="33" width="22.42578125" style="55" bestFit="1" customWidth="1"/>
    <col min="34" max="36" width="23.42578125" style="55" bestFit="1" customWidth="1"/>
    <col min="37" max="37" width="21.5703125" style="55" bestFit="1" customWidth="1"/>
    <col min="38" max="38" width="19.42578125" style="55" bestFit="1" customWidth="1"/>
    <col min="39" max="39" width="22.140625" style="55" bestFit="1" customWidth="1"/>
    <col min="40" max="42" width="23.140625" style="55" bestFit="1" customWidth="1"/>
    <col min="43" max="43" width="21.42578125" style="55" bestFit="1" customWidth="1"/>
    <col min="44" max="44" width="19.85546875" style="55" bestFit="1" customWidth="1"/>
    <col min="45" max="45" width="22.5703125" style="55" bestFit="1" customWidth="1"/>
    <col min="46" max="48" width="23.5703125" style="55" bestFit="1" customWidth="1"/>
    <col min="49" max="49" width="21.85546875" style="55" bestFit="1" customWidth="1"/>
    <col min="50" max="50" width="21.42578125" style="55" bestFit="1" customWidth="1"/>
    <col min="51" max="51" width="24.42578125" style="55" bestFit="1" customWidth="1"/>
    <col min="52" max="54" width="25.42578125" style="55" bestFit="1" customWidth="1"/>
    <col min="55" max="55" width="23.42578125" style="55" bestFit="1" customWidth="1"/>
    <col min="56" max="67" width="8.5703125" style="55"/>
    <col min="68" max="68" width="5.42578125" style="55" bestFit="1" customWidth="1"/>
    <col min="69" max="16384" width="8.5703125" style="55"/>
  </cols>
  <sheetData>
    <row r="1" spans="1:68" customFormat="1">
      <c r="A1" t="s">
        <v>71</v>
      </c>
      <c r="B1" t="s">
        <v>54</v>
      </c>
      <c r="C1" t="s">
        <v>55</v>
      </c>
      <c r="D1" t="s">
        <v>23</v>
      </c>
      <c r="E1" t="s">
        <v>22</v>
      </c>
      <c r="F1" t="s">
        <v>40</v>
      </c>
      <c r="G1" t="s">
        <v>41</v>
      </c>
      <c r="H1" t="s">
        <v>20</v>
      </c>
      <c r="I1" t="s">
        <v>21</v>
      </c>
      <c r="J1" t="s">
        <v>11</v>
      </c>
      <c r="K1" t="s">
        <v>78</v>
      </c>
      <c r="L1" t="s">
        <v>84</v>
      </c>
      <c r="M1" t="s">
        <v>85</v>
      </c>
      <c r="N1" t="s">
        <v>86</v>
      </c>
      <c r="O1" t="s">
        <v>87</v>
      </c>
      <c r="P1" t="s">
        <v>88</v>
      </c>
      <c r="Q1" t="s">
        <v>89</v>
      </c>
      <c r="R1" t="s">
        <v>90</v>
      </c>
      <c r="S1" t="s">
        <v>91</v>
      </c>
      <c r="T1" t="s">
        <v>92</v>
      </c>
      <c r="U1" t="s">
        <v>93</v>
      </c>
      <c r="V1" t="s">
        <v>94</v>
      </c>
      <c r="W1" t="s">
        <v>95</v>
      </c>
      <c r="X1" t="s">
        <v>96</v>
      </c>
      <c r="Y1" t="s">
        <v>97</v>
      </c>
      <c r="Z1" t="s">
        <v>98</v>
      </c>
      <c r="AA1" t="s">
        <v>99</v>
      </c>
      <c r="AB1" t="s">
        <v>100</v>
      </c>
      <c r="AC1" t="s">
        <v>101</v>
      </c>
      <c r="AD1" t="s">
        <v>102</v>
      </c>
      <c r="AE1" t="s">
        <v>103</v>
      </c>
      <c r="AF1" t="s">
        <v>104</v>
      </c>
      <c r="AG1" t="s">
        <v>105</v>
      </c>
      <c r="AH1" t="s">
        <v>106</v>
      </c>
      <c r="AI1" t="s">
        <v>107</v>
      </c>
      <c r="AJ1" t="s">
        <v>108</v>
      </c>
      <c r="AK1" t="s">
        <v>109</v>
      </c>
      <c r="AL1" t="s">
        <v>110</v>
      </c>
      <c r="AM1" t="s">
        <v>111</v>
      </c>
      <c r="AN1" t="s">
        <v>112</v>
      </c>
      <c r="AO1" t="s">
        <v>113</v>
      </c>
      <c r="AP1" t="s">
        <v>114</v>
      </c>
      <c r="AQ1" t="s">
        <v>115</v>
      </c>
      <c r="AR1" t="s">
        <v>116</v>
      </c>
      <c r="AS1" t="s">
        <v>117</v>
      </c>
      <c r="AT1" t="s">
        <v>118</v>
      </c>
      <c r="AU1" t="s">
        <v>119</v>
      </c>
      <c r="AV1" t="s">
        <v>120</v>
      </c>
      <c r="AW1" t="s">
        <v>121</v>
      </c>
      <c r="AX1" t="s">
        <v>122</v>
      </c>
      <c r="AY1" t="s">
        <v>123</v>
      </c>
      <c r="AZ1" t="s">
        <v>124</v>
      </c>
      <c r="BA1" t="s">
        <v>125</v>
      </c>
      <c r="BB1" t="s">
        <v>126</v>
      </c>
      <c r="BC1" t="s">
        <v>127</v>
      </c>
      <c r="BP1" s="57" t="s">
        <v>2</v>
      </c>
    </row>
    <row r="2" spans="1:68" customFormat="1">
      <c r="A2" t="str">
        <f t="shared" ref="A2:A65" si="0">B2&amp;"-"&amp;C2</f>
        <v>ACT-40787</v>
      </c>
      <c r="B2" t="s">
        <v>3</v>
      </c>
      <c r="C2" s="54">
        <v>40787</v>
      </c>
      <c r="D2" s="55"/>
      <c r="E2" s="55"/>
      <c r="F2" s="55"/>
      <c r="G2" s="55"/>
      <c r="H2" s="55"/>
      <c r="I2" s="55"/>
      <c r="J2" s="58">
        <v>102</v>
      </c>
      <c r="R2" s="55">
        <v>12.48179010547171</v>
      </c>
      <c r="S2" s="55">
        <v>-19.318181818181817</v>
      </c>
      <c r="T2" s="55">
        <v>-7.3731167410150666</v>
      </c>
      <c r="U2" s="55">
        <v>-8.4297520661157019</v>
      </c>
      <c r="V2" s="55">
        <v>62.348533163265294</v>
      </c>
      <c r="W2" s="55">
        <v>-3.1773931855056787</v>
      </c>
      <c r="X2" t="s">
        <v>42</v>
      </c>
      <c r="Y2" t="s">
        <v>42</v>
      </c>
      <c r="Z2" s="70" t="s">
        <v>42</v>
      </c>
      <c r="AA2" s="70" t="s">
        <v>42</v>
      </c>
      <c r="AB2" s="70" t="s">
        <v>42</v>
      </c>
      <c r="AC2" s="70" t="s">
        <v>42</v>
      </c>
      <c r="AD2" s="70" t="s">
        <v>42</v>
      </c>
      <c r="AE2" s="70" t="s">
        <v>42</v>
      </c>
      <c r="AF2" s="70" t="s">
        <v>42</v>
      </c>
      <c r="AG2" s="70" t="s">
        <v>42</v>
      </c>
      <c r="AH2" s="70" t="s">
        <v>42</v>
      </c>
      <c r="AI2" s="70" t="s">
        <v>42</v>
      </c>
      <c r="AJ2" s="70" t="s">
        <v>42</v>
      </c>
      <c r="AK2" s="70" t="s">
        <v>42</v>
      </c>
      <c r="AL2" s="70" t="s">
        <v>42</v>
      </c>
      <c r="AM2" s="70" t="s">
        <v>42</v>
      </c>
      <c r="AN2" s="70" t="s">
        <v>42</v>
      </c>
      <c r="AO2" s="70" t="s">
        <v>42</v>
      </c>
      <c r="AP2" s="70" t="s">
        <v>42</v>
      </c>
      <c r="AQ2" s="70" t="s">
        <v>42</v>
      </c>
      <c r="AR2" s="70" t="s">
        <v>42</v>
      </c>
      <c r="AS2" s="70" t="s">
        <v>42</v>
      </c>
      <c r="AT2" s="70" t="s">
        <v>42</v>
      </c>
      <c r="AU2" s="70" t="s">
        <v>42</v>
      </c>
      <c r="AV2" s="70" t="s">
        <v>42</v>
      </c>
      <c r="AW2" s="70" t="s">
        <v>42</v>
      </c>
      <c r="AX2" s="70" t="s">
        <v>42</v>
      </c>
      <c r="AY2" s="70" t="s">
        <v>42</v>
      </c>
      <c r="AZ2" s="70" t="s">
        <v>42</v>
      </c>
      <c r="BA2" s="70" t="s">
        <v>42</v>
      </c>
      <c r="BB2" s="70" t="s">
        <v>42</v>
      </c>
      <c r="BC2" s="70" t="s">
        <v>42</v>
      </c>
      <c r="BP2" s="57" t="s">
        <v>5</v>
      </c>
    </row>
    <row r="3" spans="1:68" customFormat="1">
      <c r="A3" t="str">
        <f t="shared" si="0"/>
        <v>ACT-40878</v>
      </c>
      <c r="B3" t="s">
        <v>3</v>
      </c>
      <c r="C3" s="54">
        <v>40878</v>
      </c>
      <c r="D3" s="55">
        <v>11.326530612244897</v>
      </c>
      <c r="E3" s="55">
        <v>15.174999999999997</v>
      </c>
      <c r="F3" s="55">
        <v>-27.224489795918362</v>
      </c>
      <c r="G3" s="55">
        <v>-23.780612244897963</v>
      </c>
      <c r="H3" s="55">
        <v>-58.059400000000004</v>
      </c>
      <c r="I3" s="55">
        <v>-18.8</v>
      </c>
      <c r="J3" s="58">
        <v>94</v>
      </c>
      <c r="L3" s="55">
        <v>-19.372000000000003</v>
      </c>
      <c r="M3" s="55">
        <v>-26.086899999999996</v>
      </c>
      <c r="N3" s="55">
        <v>-14.219999999999997</v>
      </c>
      <c r="O3" s="55">
        <v>-15.5928</v>
      </c>
      <c r="P3" s="55">
        <v>22.29355918311591</v>
      </c>
      <c r="Q3" s="55">
        <v>-12.5097</v>
      </c>
      <c r="R3" s="55">
        <v>12.48179010547171</v>
      </c>
      <c r="S3" s="55">
        <v>-19.318181818181817</v>
      </c>
      <c r="T3" s="55">
        <v>-7.3731167410150666</v>
      </c>
      <c r="U3" s="55">
        <v>-8.4297520661157019</v>
      </c>
      <c r="V3" s="55">
        <v>62.348533163265294</v>
      </c>
      <c r="W3" s="55">
        <v>-3.1773931855056787</v>
      </c>
      <c r="X3" t="s">
        <v>42</v>
      </c>
      <c r="Y3" t="s">
        <v>42</v>
      </c>
      <c r="Z3" s="70" t="s">
        <v>42</v>
      </c>
      <c r="AA3" s="70" t="s">
        <v>42</v>
      </c>
      <c r="AB3" s="70" t="s">
        <v>42</v>
      </c>
      <c r="AC3" s="70" t="s">
        <v>42</v>
      </c>
      <c r="AD3" s="70" t="s">
        <v>42</v>
      </c>
      <c r="AE3" s="70" t="s">
        <v>42</v>
      </c>
      <c r="AF3" s="70" t="s">
        <v>42</v>
      </c>
      <c r="AG3" s="70" t="s">
        <v>42</v>
      </c>
      <c r="AH3" s="70" t="s">
        <v>42</v>
      </c>
      <c r="AI3" s="70" t="s">
        <v>42</v>
      </c>
      <c r="AJ3" s="70" t="s">
        <v>42</v>
      </c>
      <c r="AK3" s="70" t="s">
        <v>42</v>
      </c>
      <c r="AL3" s="70" t="s">
        <v>42</v>
      </c>
      <c r="AM3" s="70" t="s">
        <v>42</v>
      </c>
      <c r="AN3" s="70" t="s">
        <v>42</v>
      </c>
      <c r="AO3" s="70" t="s">
        <v>42</v>
      </c>
      <c r="AP3" s="70" t="s">
        <v>42</v>
      </c>
      <c r="AQ3" s="70" t="s">
        <v>42</v>
      </c>
      <c r="AR3" s="70" t="s">
        <v>42</v>
      </c>
      <c r="AS3" s="70" t="s">
        <v>42</v>
      </c>
      <c r="AT3" s="70" t="s">
        <v>42</v>
      </c>
      <c r="AU3" s="70" t="s">
        <v>42</v>
      </c>
      <c r="AV3" s="70" t="s">
        <v>42</v>
      </c>
      <c r="AW3" s="70" t="s">
        <v>42</v>
      </c>
      <c r="AX3" s="70" t="s">
        <v>42</v>
      </c>
      <c r="AY3" s="70" t="s">
        <v>42</v>
      </c>
      <c r="AZ3" s="70" t="s">
        <v>42</v>
      </c>
      <c r="BA3" s="70" t="s">
        <v>42</v>
      </c>
      <c r="BB3" s="70" t="s">
        <v>42</v>
      </c>
      <c r="BC3" s="70" t="s">
        <v>42</v>
      </c>
    </row>
    <row r="4" spans="1:68" customFormat="1">
      <c r="A4" t="str">
        <f t="shared" si="0"/>
        <v>ACT-40969</v>
      </c>
      <c r="B4" t="s">
        <v>3</v>
      </c>
      <c r="C4" s="54">
        <v>40969</v>
      </c>
      <c r="D4" s="55">
        <v>15.982514855542659</v>
      </c>
      <c r="E4" s="55">
        <v>8.2424999999999979</v>
      </c>
      <c r="F4" s="55">
        <v>-6.9940577829383246</v>
      </c>
      <c r="G4" s="55">
        <v>-16.9319035585001</v>
      </c>
      <c r="H4" s="55">
        <v>-15.177599999999998</v>
      </c>
      <c r="I4" s="55">
        <v>-5.4929000000000006</v>
      </c>
      <c r="J4" s="58">
        <v>101</v>
      </c>
      <c r="K4" s="55">
        <v>-21.997034107760751</v>
      </c>
      <c r="L4" s="55">
        <v>0.92650000000000066</v>
      </c>
      <c r="M4" s="55">
        <v>-8.9960999999999984</v>
      </c>
      <c r="N4" s="55">
        <v>-6.6096999999999992</v>
      </c>
      <c r="O4" s="55">
        <v>-18.4955</v>
      </c>
      <c r="P4" s="55">
        <v>21.24854859640735</v>
      </c>
      <c r="Q4" s="55">
        <v>-2.7846000000000006</v>
      </c>
      <c r="R4" s="55">
        <v>8.2576326753637037</v>
      </c>
      <c r="S4" s="55">
        <v>-4.0980807321904225</v>
      </c>
      <c r="T4" s="55">
        <v>0.49859982241650158</v>
      </c>
      <c r="U4" s="55">
        <v>-4.0570999248685196</v>
      </c>
      <c r="V4" s="55">
        <v>46.369783484734647</v>
      </c>
      <c r="W4" s="55">
        <v>3.4423878150399565</v>
      </c>
      <c r="X4" t="s">
        <v>42</v>
      </c>
      <c r="Y4" t="s">
        <v>42</v>
      </c>
      <c r="Z4" s="70" t="s">
        <v>42</v>
      </c>
      <c r="AA4" s="70" t="s">
        <v>42</v>
      </c>
      <c r="AB4" s="70" t="s">
        <v>42</v>
      </c>
      <c r="AC4" s="70" t="s">
        <v>42</v>
      </c>
      <c r="AD4" s="70" t="s">
        <v>42</v>
      </c>
      <c r="AE4" s="70" t="s">
        <v>42</v>
      </c>
      <c r="AF4" s="70" t="s">
        <v>42</v>
      </c>
      <c r="AG4" s="70" t="s">
        <v>42</v>
      </c>
      <c r="AH4" s="70" t="s">
        <v>42</v>
      </c>
      <c r="AI4" s="70" t="s">
        <v>42</v>
      </c>
      <c r="AJ4" s="70" t="s">
        <v>42</v>
      </c>
      <c r="AK4" s="70" t="s">
        <v>42</v>
      </c>
      <c r="AL4" s="70" t="s">
        <v>42</v>
      </c>
      <c r="AM4" s="70" t="s">
        <v>42</v>
      </c>
      <c r="AN4" s="70" t="s">
        <v>42</v>
      </c>
      <c r="AO4" s="70" t="s">
        <v>42</v>
      </c>
      <c r="AP4" s="70" t="s">
        <v>42</v>
      </c>
      <c r="AQ4" s="70" t="s">
        <v>42</v>
      </c>
      <c r="AR4" s="70" t="s">
        <v>42</v>
      </c>
      <c r="AS4" s="70" t="s">
        <v>42</v>
      </c>
      <c r="AT4" s="70" t="s">
        <v>42</v>
      </c>
      <c r="AU4" s="70" t="s">
        <v>42</v>
      </c>
      <c r="AV4" s="70" t="s">
        <v>42</v>
      </c>
      <c r="AW4" s="70" t="s">
        <v>42</v>
      </c>
      <c r="AX4" s="70" t="s">
        <v>42</v>
      </c>
      <c r="AY4" s="70" t="s">
        <v>42</v>
      </c>
      <c r="AZ4" s="70" t="s">
        <v>42</v>
      </c>
      <c r="BA4" s="70" t="s">
        <v>42</v>
      </c>
      <c r="BB4" s="70" t="s">
        <v>42</v>
      </c>
      <c r="BC4" s="70" t="s">
        <v>42</v>
      </c>
    </row>
    <row r="5" spans="1:68" customFormat="1">
      <c r="A5" t="str">
        <f t="shared" si="0"/>
        <v>ACT-41061</v>
      </c>
      <c r="B5" t="s">
        <v>3</v>
      </c>
      <c r="C5" s="54">
        <v>41061</v>
      </c>
      <c r="D5" s="55">
        <v>0.50436384369106446</v>
      </c>
      <c r="E5" s="55">
        <v>1.3683610367966315</v>
      </c>
      <c r="F5" s="55">
        <v>-14.538836015964211</v>
      </c>
      <c r="G5" s="55">
        <v>-31.47111111111111</v>
      </c>
      <c r="H5" s="55">
        <v>-50.054822156922945</v>
      </c>
      <c r="I5" s="55">
        <v>-8.8373316959782464</v>
      </c>
      <c r="J5" s="58">
        <v>84.869315673289179</v>
      </c>
      <c r="K5" s="55">
        <v>-24.748914521292921</v>
      </c>
      <c r="L5" s="55">
        <v>-17.683434937064163</v>
      </c>
      <c r="M5" s="55">
        <v>-22.740230691636331</v>
      </c>
      <c r="N5" s="55">
        <v>-17.104512959957898</v>
      </c>
      <c r="O5" s="55">
        <v>-20.525415551949475</v>
      </c>
      <c r="P5" s="55">
        <v>9.9776325599754401</v>
      </c>
      <c r="Q5" s="55">
        <v>-5.596245778693917</v>
      </c>
      <c r="R5" s="55">
        <v>-5.4734441471865285</v>
      </c>
      <c r="S5" s="55">
        <v>-12.07841761326258</v>
      </c>
      <c r="T5" s="55">
        <v>-8.9908337353624841</v>
      </c>
      <c r="U5" s="55">
        <v>-7.7891320556115966</v>
      </c>
      <c r="V5" s="55">
        <v>42.590237270295155</v>
      </c>
      <c r="W5" s="55">
        <v>3.0788123327924213</v>
      </c>
      <c r="X5" t="s">
        <v>42</v>
      </c>
      <c r="Y5" t="s">
        <v>42</v>
      </c>
      <c r="Z5" s="70" t="s">
        <v>42</v>
      </c>
      <c r="AA5" s="70" t="s">
        <v>42</v>
      </c>
      <c r="AB5" s="70" t="s">
        <v>42</v>
      </c>
      <c r="AC5" s="70" t="s">
        <v>42</v>
      </c>
      <c r="AD5" s="70" t="s">
        <v>42</v>
      </c>
      <c r="AE5" s="70" t="s">
        <v>42</v>
      </c>
      <c r="AF5" s="70" t="s">
        <v>42</v>
      </c>
      <c r="AG5" s="70" t="s">
        <v>42</v>
      </c>
      <c r="AH5" s="70" t="s">
        <v>42</v>
      </c>
      <c r="AI5" s="70" t="s">
        <v>42</v>
      </c>
      <c r="AJ5" s="70" t="s">
        <v>42</v>
      </c>
      <c r="AK5" s="70" t="s">
        <v>42</v>
      </c>
      <c r="AL5" s="70" t="s">
        <v>42</v>
      </c>
      <c r="AM5" s="70" t="s">
        <v>42</v>
      </c>
      <c r="AN5" s="70" t="s">
        <v>42</v>
      </c>
      <c r="AO5" s="70" t="s">
        <v>42</v>
      </c>
      <c r="AP5" s="70" t="s">
        <v>42</v>
      </c>
      <c r="AQ5" s="70" t="s">
        <v>42</v>
      </c>
      <c r="AR5" s="70" t="s">
        <v>42</v>
      </c>
      <c r="AS5" s="70" t="s">
        <v>42</v>
      </c>
      <c r="AT5" s="70" t="s">
        <v>42</v>
      </c>
      <c r="AU5" s="70" t="s">
        <v>42</v>
      </c>
      <c r="AV5" s="70" t="s">
        <v>42</v>
      </c>
      <c r="AW5" s="70" t="s">
        <v>42</v>
      </c>
      <c r="AX5" s="70" t="s">
        <v>42</v>
      </c>
      <c r="AY5" s="70" t="s">
        <v>42</v>
      </c>
      <c r="AZ5" s="70" t="s">
        <v>42</v>
      </c>
      <c r="BA5" s="70" t="s">
        <v>42</v>
      </c>
      <c r="BB5" s="70" t="s">
        <v>42</v>
      </c>
      <c r="BC5" s="70" t="s">
        <v>42</v>
      </c>
    </row>
    <row r="6" spans="1:68" customFormat="1">
      <c r="A6" t="str">
        <f t="shared" si="0"/>
        <v>ACT-41153</v>
      </c>
      <c r="B6" t="s">
        <v>3</v>
      </c>
      <c r="C6" s="54">
        <v>41153</v>
      </c>
      <c r="D6" s="55">
        <v>11.814627952821677</v>
      </c>
      <c r="E6" s="55">
        <v>5.6500384242707762</v>
      </c>
      <c r="F6" s="55">
        <v>-18.727655451234586</v>
      </c>
      <c r="G6" s="55">
        <v>-19.804624121146567</v>
      </c>
      <c r="H6" s="55">
        <v>-30.472117344381701</v>
      </c>
      <c r="I6" s="55">
        <v>0</v>
      </c>
      <c r="J6" s="58">
        <v>92.11083478962226</v>
      </c>
      <c r="K6" s="55">
        <v>-15.717197367102143</v>
      </c>
      <c r="L6" s="55">
        <v>-15.880918173009457</v>
      </c>
      <c r="M6" s="55">
        <v>-19.40592736142203</v>
      </c>
      <c r="N6" s="55">
        <v>-9.726352367269202</v>
      </c>
      <c r="O6" s="55">
        <v>-16.438905409469079</v>
      </c>
      <c r="P6" s="55">
        <v>13.151124327575259</v>
      </c>
      <c r="Q6" s="55">
        <v>-2.7364763273079613</v>
      </c>
      <c r="R6" s="55">
        <v>0</v>
      </c>
      <c r="S6" s="55">
        <v>-10.90581041798924</v>
      </c>
      <c r="T6" s="55">
        <v>0</v>
      </c>
      <c r="U6" s="55">
        <v>-7.6714891910855671</v>
      </c>
      <c r="V6" s="55">
        <v>38.517825520398269</v>
      </c>
      <c r="W6" s="55">
        <v>7.1368906411841353</v>
      </c>
      <c r="X6" t="s">
        <v>42</v>
      </c>
      <c r="Y6" t="s">
        <v>42</v>
      </c>
      <c r="Z6" s="70" t="s">
        <v>42</v>
      </c>
      <c r="AA6" s="70" t="s">
        <v>42</v>
      </c>
      <c r="AB6" s="70" t="s">
        <v>42</v>
      </c>
      <c r="AC6" s="70" t="s">
        <v>42</v>
      </c>
      <c r="AD6" s="70" t="s">
        <v>42</v>
      </c>
      <c r="AE6" s="70" t="s">
        <v>42</v>
      </c>
      <c r="AF6" s="70" t="s">
        <v>42</v>
      </c>
      <c r="AG6" s="70" t="s">
        <v>42</v>
      </c>
      <c r="AH6" s="70" t="s">
        <v>42</v>
      </c>
      <c r="AI6" s="70" t="s">
        <v>42</v>
      </c>
      <c r="AJ6" s="70" t="s">
        <v>42</v>
      </c>
      <c r="AK6" s="70" t="s">
        <v>42</v>
      </c>
      <c r="AL6" s="70" t="s">
        <v>42</v>
      </c>
      <c r="AM6" s="70" t="s">
        <v>42</v>
      </c>
      <c r="AN6" s="70" t="s">
        <v>42</v>
      </c>
      <c r="AO6" s="70" t="s">
        <v>42</v>
      </c>
      <c r="AP6" s="70" t="s">
        <v>42</v>
      </c>
      <c r="AQ6" s="70" t="s">
        <v>42</v>
      </c>
      <c r="AR6" s="70" t="s">
        <v>42</v>
      </c>
      <c r="AS6" s="70" t="s">
        <v>42</v>
      </c>
      <c r="AT6" s="70" t="s">
        <v>42</v>
      </c>
      <c r="AU6" s="70" t="s">
        <v>42</v>
      </c>
      <c r="AV6" s="70" t="s">
        <v>42</v>
      </c>
      <c r="AW6" s="70" t="s">
        <v>42</v>
      </c>
      <c r="AX6" s="70" t="s">
        <v>42</v>
      </c>
      <c r="AY6" s="70" t="s">
        <v>42</v>
      </c>
      <c r="AZ6" s="70" t="s">
        <v>42</v>
      </c>
      <c r="BA6" s="70" t="s">
        <v>42</v>
      </c>
      <c r="BB6" s="70" t="s">
        <v>42</v>
      </c>
      <c r="BC6" s="70" t="s">
        <v>42</v>
      </c>
    </row>
    <row r="7" spans="1:68" customFormat="1">
      <c r="A7" t="str">
        <f t="shared" si="0"/>
        <v>ACT-41244</v>
      </c>
      <c r="B7" t="s">
        <v>3</v>
      </c>
      <c r="C7" s="54">
        <v>41244</v>
      </c>
      <c r="D7" s="55">
        <v>9.5268795873834566</v>
      </c>
      <c r="E7" s="55">
        <v>0</v>
      </c>
      <c r="F7" s="55">
        <v>-19.51993652053164</v>
      </c>
      <c r="G7" s="55">
        <v>-26.79081632653061</v>
      </c>
      <c r="H7" s="55">
        <v>-47.768299940487999</v>
      </c>
      <c r="I7" s="55">
        <v>-6.943066851815118</v>
      </c>
      <c r="J7" s="58">
        <v>89.564386317907449</v>
      </c>
      <c r="K7" s="55">
        <v>-18.374330489982142</v>
      </c>
      <c r="L7" s="55">
        <v>-11.108906962904186</v>
      </c>
      <c r="M7" s="55">
        <v>-17.020432453878197</v>
      </c>
      <c r="N7" s="55">
        <v>-12.155326324142035</v>
      </c>
      <c r="O7" s="55">
        <v>-16.365800436421349</v>
      </c>
      <c r="P7" s="55">
        <v>17.357667129537791</v>
      </c>
      <c r="Q7" s="55">
        <v>-1.1902400317397344</v>
      </c>
      <c r="R7" s="55">
        <v>-1.8845467169212451</v>
      </c>
      <c r="S7" s="55">
        <v>-13.25629835350129</v>
      </c>
      <c r="T7" s="55">
        <v>-1.5671493751239842</v>
      </c>
      <c r="U7" s="55">
        <v>-6.2685975004959316</v>
      </c>
      <c r="V7" s="55">
        <v>50.996826026582028</v>
      </c>
      <c r="W7" s="55">
        <v>11.074191628645108</v>
      </c>
      <c r="X7" t="s">
        <v>42</v>
      </c>
      <c r="Y7" t="s">
        <v>42</v>
      </c>
      <c r="Z7" s="70" t="s">
        <v>42</v>
      </c>
      <c r="AA7" s="70" t="s">
        <v>42</v>
      </c>
      <c r="AB7" s="70" t="s">
        <v>42</v>
      </c>
      <c r="AC7" s="70" t="s">
        <v>42</v>
      </c>
      <c r="AD7" s="70" t="s">
        <v>42</v>
      </c>
      <c r="AE7" s="70" t="s">
        <v>42</v>
      </c>
      <c r="AF7" s="70" t="s">
        <v>42</v>
      </c>
      <c r="AG7" s="70" t="s">
        <v>42</v>
      </c>
      <c r="AH7" s="70" t="s">
        <v>42</v>
      </c>
      <c r="AI7" s="70" t="s">
        <v>42</v>
      </c>
      <c r="AJ7" s="70" t="s">
        <v>42</v>
      </c>
      <c r="AK7" s="70" t="s">
        <v>42</v>
      </c>
      <c r="AL7" s="70" t="s">
        <v>42</v>
      </c>
      <c r="AM7" s="70" t="s">
        <v>42</v>
      </c>
      <c r="AN7" s="70" t="s">
        <v>42</v>
      </c>
      <c r="AO7" s="70" t="s">
        <v>42</v>
      </c>
      <c r="AP7" s="70" t="s">
        <v>42</v>
      </c>
      <c r="AQ7" s="70" t="s">
        <v>42</v>
      </c>
      <c r="AR7" s="70" t="s">
        <v>42</v>
      </c>
      <c r="AS7" s="70" t="s">
        <v>42</v>
      </c>
      <c r="AT7" s="70" t="s">
        <v>42</v>
      </c>
      <c r="AU7" s="70" t="s">
        <v>42</v>
      </c>
      <c r="AV7" s="70" t="s">
        <v>42</v>
      </c>
      <c r="AW7" s="70" t="s">
        <v>42</v>
      </c>
      <c r="AX7" s="70" t="s">
        <v>42</v>
      </c>
      <c r="AY7" s="70" t="s">
        <v>42</v>
      </c>
      <c r="AZ7" s="70" t="s">
        <v>42</v>
      </c>
      <c r="BA7" s="70" t="s">
        <v>42</v>
      </c>
      <c r="BB7" s="70" t="s">
        <v>42</v>
      </c>
      <c r="BC7" s="70" t="s">
        <v>42</v>
      </c>
    </row>
    <row r="8" spans="1:68" customFormat="1">
      <c r="A8" t="str">
        <f t="shared" si="0"/>
        <v>ACT-41334</v>
      </c>
      <c r="B8" t="s">
        <v>3</v>
      </c>
      <c r="C8" s="54">
        <v>41334</v>
      </c>
      <c r="D8" s="55">
        <v>15.080937094460761</v>
      </c>
      <c r="E8" s="55">
        <v>2.9506181271771039</v>
      </c>
      <c r="F8" s="55">
        <v>-3.9956287138856621</v>
      </c>
      <c r="G8" s="55">
        <v>-24.431391298408577</v>
      </c>
      <c r="H8" s="55">
        <v>-5.4641076429205642</v>
      </c>
      <c r="I8" s="55">
        <v>2.2129635953828291</v>
      </c>
      <c r="J8" s="58">
        <v>96.384297520661164</v>
      </c>
      <c r="K8" s="55">
        <v>-27.020012294242196</v>
      </c>
      <c r="L8" s="55">
        <v>-0.95621883751109915</v>
      </c>
      <c r="M8" s="55">
        <v>-19.322450652277848</v>
      </c>
      <c r="N8" s="55">
        <v>-7.8136739293764084</v>
      </c>
      <c r="O8" s="55">
        <v>-8.8518543815313144</v>
      </c>
      <c r="P8" s="55">
        <v>13.496345878013797</v>
      </c>
      <c r="Q8" s="55">
        <v>1.0381804521549072</v>
      </c>
      <c r="R8" s="55">
        <v>-2.1856430571682264</v>
      </c>
      <c r="S8" s="55">
        <v>-9.0362680144798855</v>
      </c>
      <c r="T8" s="55">
        <v>-2.7047332832456799</v>
      </c>
      <c r="U8" s="55">
        <v>-3.0599002800355168</v>
      </c>
      <c r="V8" s="55">
        <v>39.512328392869343</v>
      </c>
      <c r="W8" s="55">
        <v>10.327163445119869</v>
      </c>
      <c r="X8" s="55">
        <v>5.0611297042551744</v>
      </c>
      <c r="Y8" s="55">
        <v>7.7777777777777795</v>
      </c>
      <c r="Z8" s="70" t="s">
        <v>42</v>
      </c>
      <c r="AA8" s="70" t="s">
        <v>42</v>
      </c>
      <c r="AB8" s="70" t="s">
        <v>42</v>
      </c>
      <c r="AC8" s="70" t="s">
        <v>42</v>
      </c>
      <c r="AD8" s="70" t="s">
        <v>42</v>
      </c>
      <c r="AE8" s="70" t="s">
        <v>42</v>
      </c>
      <c r="AF8" s="70" t="s">
        <v>42</v>
      </c>
      <c r="AG8" s="70" t="s">
        <v>42</v>
      </c>
      <c r="AH8" s="70" t="s">
        <v>42</v>
      </c>
      <c r="AI8" s="70" t="s">
        <v>42</v>
      </c>
      <c r="AJ8" s="70" t="s">
        <v>42</v>
      </c>
      <c r="AK8" s="70" t="s">
        <v>42</v>
      </c>
      <c r="AL8" s="70" t="s">
        <v>42</v>
      </c>
      <c r="AM8" s="70" t="s">
        <v>42</v>
      </c>
      <c r="AN8" s="70" t="s">
        <v>42</v>
      </c>
      <c r="AO8" s="70" t="s">
        <v>42</v>
      </c>
      <c r="AP8" s="70" t="s">
        <v>42</v>
      </c>
      <c r="AQ8" s="70" t="s">
        <v>42</v>
      </c>
      <c r="AR8" s="70" t="s">
        <v>42</v>
      </c>
      <c r="AS8" s="70" t="s">
        <v>42</v>
      </c>
      <c r="AT8" s="70" t="s">
        <v>42</v>
      </c>
      <c r="AU8" s="70" t="s">
        <v>42</v>
      </c>
      <c r="AV8" s="70" t="s">
        <v>42</v>
      </c>
      <c r="AW8" s="70" t="s">
        <v>42</v>
      </c>
      <c r="AX8" s="70" t="s">
        <v>42</v>
      </c>
      <c r="AY8" s="70" t="s">
        <v>42</v>
      </c>
      <c r="AZ8" s="70" t="s">
        <v>42</v>
      </c>
      <c r="BA8" s="70" t="s">
        <v>42</v>
      </c>
      <c r="BB8" s="70" t="s">
        <v>42</v>
      </c>
      <c r="BC8" s="70" t="s">
        <v>42</v>
      </c>
    </row>
    <row r="9" spans="1:68" customFormat="1">
      <c r="A9" t="str">
        <f t="shared" si="0"/>
        <v>ACT-41426</v>
      </c>
      <c r="B9" t="s">
        <v>3</v>
      </c>
      <c r="C9" s="54">
        <v>41426</v>
      </c>
      <c r="D9" s="55">
        <v>15.798611111111107</v>
      </c>
      <c r="E9" s="55">
        <v>1.2784090909090919</v>
      </c>
      <c r="F9" s="55">
        <v>-4.0625000000000009</v>
      </c>
      <c r="G9" s="55">
        <v>-24</v>
      </c>
      <c r="H9" s="55">
        <v>-26.8595041322314</v>
      </c>
      <c r="I9" s="55">
        <v>4.6487603305785115</v>
      </c>
      <c r="J9" s="58">
        <v>94.308712121212125</v>
      </c>
      <c r="K9" s="55">
        <v>-12.073863636363638</v>
      </c>
      <c r="L9" s="55">
        <v>-10.266012396694215</v>
      </c>
      <c r="M9" s="55">
        <v>-20.88068181818182</v>
      </c>
      <c r="N9" s="55">
        <v>-17.47159090909091</v>
      </c>
      <c r="O9" s="55">
        <v>-10.795454545454543</v>
      </c>
      <c r="P9" s="55">
        <v>19.589359504132233</v>
      </c>
      <c r="Q9" s="55">
        <v>-0.72314049586776807</v>
      </c>
      <c r="R9" s="55">
        <v>-5.4235537190082654</v>
      </c>
      <c r="S9" s="55">
        <v>-20.222107438016533</v>
      </c>
      <c r="T9" s="55">
        <v>-8.1224173553718995</v>
      </c>
      <c r="U9" s="55">
        <v>-2.2210743801652901</v>
      </c>
      <c r="V9" s="55">
        <v>49.896694214876042</v>
      </c>
      <c r="W9" s="55">
        <v>3.1766528925619832</v>
      </c>
      <c r="X9" s="55">
        <v>2.634297520661157</v>
      </c>
      <c r="Y9" s="55">
        <v>5.9271694214876023</v>
      </c>
      <c r="Z9" s="70" t="s">
        <v>42</v>
      </c>
      <c r="AA9" s="70" t="s">
        <v>42</v>
      </c>
      <c r="AB9" s="70" t="s">
        <v>42</v>
      </c>
      <c r="AC9" s="70" t="s">
        <v>42</v>
      </c>
      <c r="AD9" s="70" t="s">
        <v>42</v>
      </c>
      <c r="AE9" s="70" t="s">
        <v>42</v>
      </c>
      <c r="AF9" s="70" t="s">
        <v>42</v>
      </c>
      <c r="AG9" s="70" t="s">
        <v>42</v>
      </c>
      <c r="AH9" s="70" t="s">
        <v>42</v>
      </c>
      <c r="AI9" s="70" t="s">
        <v>42</v>
      </c>
      <c r="AJ9" s="70" t="s">
        <v>42</v>
      </c>
      <c r="AK9" s="70" t="s">
        <v>42</v>
      </c>
      <c r="AL9" s="70" t="s">
        <v>42</v>
      </c>
      <c r="AM9" s="70" t="s">
        <v>42</v>
      </c>
      <c r="AN9" s="70" t="s">
        <v>42</v>
      </c>
      <c r="AO9" s="70" t="s">
        <v>42</v>
      </c>
      <c r="AP9" s="70" t="s">
        <v>42</v>
      </c>
      <c r="AQ9" s="70" t="s">
        <v>42</v>
      </c>
      <c r="AR9" s="70" t="s">
        <v>42</v>
      </c>
      <c r="AS9" s="70" t="s">
        <v>42</v>
      </c>
      <c r="AT9" s="70" t="s">
        <v>42</v>
      </c>
      <c r="AU9" s="70" t="s">
        <v>42</v>
      </c>
      <c r="AV9" s="70" t="s">
        <v>42</v>
      </c>
      <c r="AW9" s="70" t="s">
        <v>42</v>
      </c>
      <c r="AX9" s="70" t="s">
        <v>42</v>
      </c>
      <c r="AY9" s="70" t="s">
        <v>42</v>
      </c>
      <c r="AZ9" s="70" t="s">
        <v>42</v>
      </c>
      <c r="BA9" s="70" t="s">
        <v>42</v>
      </c>
      <c r="BB9" s="70" t="s">
        <v>42</v>
      </c>
      <c r="BC9" s="70" t="s">
        <v>42</v>
      </c>
    </row>
    <row r="10" spans="1:68" customFormat="1">
      <c r="A10" t="str">
        <f t="shared" si="0"/>
        <v>ACT-41518</v>
      </c>
      <c r="B10" t="s">
        <v>3</v>
      </c>
      <c r="C10" s="54">
        <v>41518</v>
      </c>
      <c r="D10" s="55">
        <v>21.553831437984908</v>
      </c>
      <c r="E10" s="55">
        <v>2.9252077562326857</v>
      </c>
      <c r="F10" s="55">
        <v>14.029121054309703</v>
      </c>
      <c r="G10" s="55">
        <v>-23.013850415512465</v>
      </c>
      <c r="H10" s="55">
        <v>0.32947178233606134</v>
      </c>
      <c r="I10" s="55">
        <v>0</v>
      </c>
      <c r="J10" s="58">
        <v>99</v>
      </c>
      <c r="K10" s="55">
        <v>-23.92612998673604</v>
      </c>
      <c r="L10" s="55">
        <v>-10.043575300244449</v>
      </c>
      <c r="M10" s="55">
        <v>-22.956743543415882</v>
      </c>
      <c r="N10" s="55">
        <v>-10.202997130407057</v>
      </c>
      <c r="O10" s="55">
        <v>-13.508343075778512</v>
      </c>
      <c r="P10" s="55">
        <v>21.808906366245083</v>
      </c>
      <c r="Q10" s="55">
        <v>0</v>
      </c>
      <c r="R10" s="55">
        <v>7.5991072377510891</v>
      </c>
      <c r="S10" s="55">
        <v>-3.5710489956424709</v>
      </c>
      <c r="T10" s="55">
        <v>0</v>
      </c>
      <c r="U10" s="55">
        <v>-2.1681368902114997</v>
      </c>
      <c r="V10" s="55">
        <v>32.266978424912324</v>
      </c>
      <c r="W10" s="55">
        <v>8.4493569986183452</v>
      </c>
      <c r="X10" s="55">
        <v>1.1204164780443635</v>
      </c>
      <c r="Y10" s="55">
        <v>3.8026256224535997</v>
      </c>
      <c r="Z10" s="70" t="s">
        <v>42</v>
      </c>
      <c r="AA10" s="70" t="s">
        <v>42</v>
      </c>
      <c r="AB10" s="70" t="s">
        <v>42</v>
      </c>
      <c r="AC10" s="70" t="s">
        <v>42</v>
      </c>
      <c r="AD10" s="70" t="s">
        <v>42</v>
      </c>
      <c r="AE10" s="70" t="s">
        <v>42</v>
      </c>
      <c r="AF10" s="70" t="s">
        <v>42</v>
      </c>
      <c r="AG10" s="70" t="s">
        <v>42</v>
      </c>
      <c r="AH10" s="70" t="s">
        <v>42</v>
      </c>
      <c r="AI10" s="70" t="s">
        <v>42</v>
      </c>
      <c r="AJ10" s="70" t="s">
        <v>42</v>
      </c>
      <c r="AK10" s="70" t="s">
        <v>42</v>
      </c>
      <c r="AL10" s="70" t="s">
        <v>42</v>
      </c>
      <c r="AM10" s="70" t="s">
        <v>42</v>
      </c>
      <c r="AN10" s="70" t="s">
        <v>42</v>
      </c>
      <c r="AO10" s="70" t="s">
        <v>42</v>
      </c>
      <c r="AP10" s="70" t="s">
        <v>42</v>
      </c>
      <c r="AQ10" s="70" t="s">
        <v>42</v>
      </c>
      <c r="AR10" s="70" t="s">
        <v>42</v>
      </c>
      <c r="AS10" s="70" t="s">
        <v>42</v>
      </c>
      <c r="AT10" s="70" t="s">
        <v>42</v>
      </c>
      <c r="AU10" s="70" t="s">
        <v>42</v>
      </c>
      <c r="AV10" s="70" t="s">
        <v>42</v>
      </c>
      <c r="AW10" s="70" t="s">
        <v>42</v>
      </c>
      <c r="AX10" s="70" t="s">
        <v>42</v>
      </c>
      <c r="AY10" s="70" t="s">
        <v>42</v>
      </c>
      <c r="AZ10" s="70" t="s">
        <v>42</v>
      </c>
      <c r="BA10" s="70" t="s">
        <v>42</v>
      </c>
      <c r="BB10" s="70" t="s">
        <v>42</v>
      </c>
      <c r="BC10" s="70" t="s">
        <v>42</v>
      </c>
    </row>
    <row r="11" spans="1:68" customFormat="1">
      <c r="A11" t="str">
        <f t="shared" si="0"/>
        <v>ACT-41609</v>
      </c>
      <c r="B11" t="s">
        <v>3</v>
      </c>
      <c r="C11" s="54">
        <v>41609</v>
      </c>
      <c r="D11" s="55">
        <v>27.021955338712701</v>
      </c>
      <c r="E11" s="55">
        <v>11.409270031900922</v>
      </c>
      <c r="F11" s="55">
        <v>10.489772940514168</v>
      </c>
      <c r="G11" s="55">
        <v>-13.661099643460309</v>
      </c>
      <c r="H11" s="55">
        <v>11.146556577218991</v>
      </c>
      <c r="I11" s="55">
        <v>0.46913116907487334</v>
      </c>
      <c r="J11" s="58">
        <v>111</v>
      </c>
      <c r="K11" s="55">
        <v>-22.011634452993061</v>
      </c>
      <c r="L11" s="55">
        <v>-5.40439106774254</v>
      </c>
      <c r="M11" s="55">
        <v>-12.835428785888537</v>
      </c>
      <c r="N11" s="55">
        <v>-4.2221805216738604</v>
      </c>
      <c r="O11" s="55">
        <v>-8.050290861324827</v>
      </c>
      <c r="P11" s="55">
        <v>34.528054043910679</v>
      </c>
      <c r="Q11" s="55">
        <v>6.5866016138112213</v>
      </c>
      <c r="R11" s="55">
        <v>4.5974854569337582</v>
      </c>
      <c r="S11" s="55">
        <v>-2.5333083130043161</v>
      </c>
      <c r="T11" s="55">
        <v>-4.9915556389566529</v>
      </c>
      <c r="U11" s="55">
        <v>-2.8523175079752301</v>
      </c>
      <c r="V11" s="55">
        <v>37.793206980671791</v>
      </c>
      <c r="W11" s="55">
        <v>15.274910865077876</v>
      </c>
      <c r="X11" s="55">
        <v>1.7076374554325393</v>
      </c>
      <c r="Y11" s="55">
        <v>3.5091011446800531</v>
      </c>
      <c r="Z11" s="70" t="s">
        <v>42</v>
      </c>
      <c r="AA11" s="70" t="s">
        <v>42</v>
      </c>
      <c r="AB11" s="70" t="s">
        <v>42</v>
      </c>
      <c r="AC11" s="70" t="s">
        <v>42</v>
      </c>
      <c r="AD11" s="70" t="s">
        <v>42</v>
      </c>
      <c r="AE11" s="70" t="s">
        <v>42</v>
      </c>
      <c r="AF11" s="70" t="s">
        <v>42</v>
      </c>
      <c r="AG11" s="70" t="s">
        <v>42</v>
      </c>
      <c r="AH11" s="70" t="s">
        <v>42</v>
      </c>
      <c r="AI11" s="70" t="s">
        <v>42</v>
      </c>
      <c r="AJ11" s="70" t="s">
        <v>42</v>
      </c>
      <c r="AK11" s="70" t="s">
        <v>42</v>
      </c>
      <c r="AL11" s="70" t="s">
        <v>42</v>
      </c>
      <c r="AM11" s="70" t="s">
        <v>42</v>
      </c>
      <c r="AN11" s="70" t="s">
        <v>42</v>
      </c>
      <c r="AO11" s="70" t="s">
        <v>42</v>
      </c>
      <c r="AP11" s="70" t="s">
        <v>42</v>
      </c>
      <c r="AQ11" s="70" t="s">
        <v>42</v>
      </c>
      <c r="AR11" s="70" t="s">
        <v>42</v>
      </c>
      <c r="AS11" s="70" t="s">
        <v>42</v>
      </c>
      <c r="AT11" s="70" t="s">
        <v>42</v>
      </c>
      <c r="AU11" s="70" t="s">
        <v>42</v>
      </c>
      <c r="AV11" s="70" t="s">
        <v>42</v>
      </c>
      <c r="AW11" s="70" t="s">
        <v>42</v>
      </c>
      <c r="AX11" s="70" t="s">
        <v>42</v>
      </c>
      <c r="AY11" s="70" t="s">
        <v>42</v>
      </c>
      <c r="AZ11" s="70" t="s">
        <v>42</v>
      </c>
      <c r="BA11" s="70" t="s">
        <v>42</v>
      </c>
      <c r="BB11" s="70" t="s">
        <v>42</v>
      </c>
      <c r="BC11" s="70" t="s">
        <v>42</v>
      </c>
    </row>
    <row r="12" spans="1:68" customFormat="1">
      <c r="A12" t="str">
        <f t="shared" si="0"/>
        <v>ACT-41699</v>
      </c>
      <c r="B12" t="s">
        <v>3</v>
      </c>
      <c r="C12" s="54">
        <v>41699</v>
      </c>
      <c r="D12" s="55">
        <v>27.221172020000001</v>
      </c>
      <c r="E12" s="55">
        <v>6.0491493380000003</v>
      </c>
      <c r="F12" s="55">
        <v>-1.9323671499999999</v>
      </c>
      <c r="G12" s="55">
        <v>-25.860113420000001</v>
      </c>
      <c r="H12" s="55">
        <v>5.2509976900000002</v>
      </c>
      <c r="I12" s="55">
        <v>0</v>
      </c>
      <c r="J12" s="58">
        <v>103</v>
      </c>
      <c r="K12" s="55">
        <v>-12.3</v>
      </c>
      <c r="L12" s="55">
        <v>-3.5</v>
      </c>
      <c r="M12" s="55">
        <v>-24.2</v>
      </c>
      <c r="N12" s="55">
        <v>-5.5</v>
      </c>
      <c r="O12" s="55">
        <v>-9.8000000000000007</v>
      </c>
      <c r="P12" s="55">
        <v>21</v>
      </c>
      <c r="Q12" s="55">
        <v>-1.3</v>
      </c>
      <c r="R12" s="55">
        <v>11.552194917034235</v>
      </c>
      <c r="S12" s="55">
        <v>-11.027095148078134</v>
      </c>
      <c r="T12" s="55">
        <v>1.5542953161100617</v>
      </c>
      <c r="U12" s="55">
        <v>-0.7351396765385414</v>
      </c>
      <c r="V12" s="55">
        <v>42.743121193026674</v>
      </c>
      <c r="W12" s="55">
        <v>10.375971434572568</v>
      </c>
      <c r="X12" s="55">
        <v>3.6756983826927123</v>
      </c>
      <c r="Y12" s="55">
        <v>7.2463768115942031</v>
      </c>
      <c r="Z12" s="70" t="s">
        <v>42</v>
      </c>
      <c r="AA12" s="70" t="s">
        <v>42</v>
      </c>
      <c r="AB12" s="70" t="s">
        <v>42</v>
      </c>
      <c r="AC12" s="70" t="s">
        <v>42</v>
      </c>
      <c r="AD12" s="70" t="s">
        <v>42</v>
      </c>
      <c r="AE12" s="70" t="s">
        <v>42</v>
      </c>
      <c r="AF12" s="70" t="s">
        <v>42</v>
      </c>
      <c r="AG12" s="70" t="s">
        <v>42</v>
      </c>
      <c r="AH12" s="70" t="s">
        <v>42</v>
      </c>
      <c r="AI12" s="70" t="s">
        <v>42</v>
      </c>
      <c r="AJ12" s="70" t="s">
        <v>42</v>
      </c>
      <c r="AK12" s="70" t="s">
        <v>42</v>
      </c>
      <c r="AL12" s="70" t="s">
        <v>42</v>
      </c>
      <c r="AM12" s="70" t="s">
        <v>42</v>
      </c>
      <c r="AN12" s="70" t="s">
        <v>42</v>
      </c>
      <c r="AO12" s="70" t="s">
        <v>42</v>
      </c>
      <c r="AP12" s="70" t="s">
        <v>42</v>
      </c>
      <c r="AQ12" s="70" t="s">
        <v>42</v>
      </c>
      <c r="AR12" s="70" t="s">
        <v>42</v>
      </c>
      <c r="AS12" s="70" t="s">
        <v>42</v>
      </c>
      <c r="AT12" s="70" t="s">
        <v>42</v>
      </c>
      <c r="AU12" s="70" t="s">
        <v>42</v>
      </c>
      <c r="AV12" s="70" t="s">
        <v>42</v>
      </c>
      <c r="AW12" s="70" t="s">
        <v>42</v>
      </c>
      <c r="AX12" s="70" t="s">
        <v>42</v>
      </c>
      <c r="AY12" s="70" t="s">
        <v>42</v>
      </c>
      <c r="AZ12" s="70" t="s">
        <v>42</v>
      </c>
      <c r="BA12" s="70" t="s">
        <v>42</v>
      </c>
      <c r="BB12" s="70" t="s">
        <v>42</v>
      </c>
      <c r="BC12" s="70" t="s">
        <v>42</v>
      </c>
    </row>
    <row r="13" spans="1:68" customFormat="1">
      <c r="A13" t="str">
        <f t="shared" si="0"/>
        <v>ACT-41791</v>
      </c>
      <c r="B13" t="s">
        <v>3</v>
      </c>
      <c r="C13" s="54">
        <v>41791</v>
      </c>
      <c r="D13" s="55">
        <v>20.891203703703702</v>
      </c>
      <c r="E13" s="55">
        <v>6.4814814814814801</v>
      </c>
      <c r="F13" s="55">
        <v>4.3981481481481506</v>
      </c>
      <c r="G13" s="55">
        <v>-25.077160493827162</v>
      </c>
      <c r="H13" s="55">
        <v>5.208333333333333</v>
      </c>
      <c r="I13" s="55">
        <v>3.4722222222222223</v>
      </c>
      <c r="J13" s="58">
        <v>101</v>
      </c>
      <c r="K13" s="55">
        <v>-0.90663580246913622</v>
      </c>
      <c r="L13" s="55">
        <v>-21.701388888888889</v>
      </c>
      <c r="M13" s="55">
        <v>-31.944444444444443</v>
      </c>
      <c r="N13" s="55">
        <v>-9.2592592592592577</v>
      </c>
      <c r="O13" s="55">
        <v>-7.5617283950617287</v>
      </c>
      <c r="P13" s="55">
        <v>23.456790123456788</v>
      </c>
      <c r="Q13" s="55">
        <v>0</v>
      </c>
      <c r="R13" s="55">
        <v>7.426697530864196</v>
      </c>
      <c r="S13" s="55">
        <v>-9.0277777777777786</v>
      </c>
      <c r="T13" s="55">
        <v>-1.7746913580246917</v>
      </c>
      <c r="U13" s="55">
        <v>-1.9290123456790123</v>
      </c>
      <c r="V13" s="55">
        <v>40.50925925925926</v>
      </c>
      <c r="W13" s="55">
        <v>10.493827160493829</v>
      </c>
      <c r="X13" s="55">
        <v>3.6734693877551026</v>
      </c>
      <c r="Y13" s="55">
        <v>3.2986111111111107</v>
      </c>
      <c r="Z13" s="70" t="s">
        <v>42</v>
      </c>
      <c r="AA13" s="70">
        <v>0.24615384615384617</v>
      </c>
      <c r="AB13" s="70">
        <v>0.24615384615384617</v>
      </c>
      <c r="AC13" s="70">
        <v>0.12307692307692308</v>
      </c>
      <c r="AD13" s="70">
        <v>0</v>
      </c>
      <c r="AE13" s="70">
        <v>0</v>
      </c>
      <c r="AF13" s="70" t="s">
        <v>42</v>
      </c>
      <c r="AG13" s="70" t="s">
        <v>42</v>
      </c>
      <c r="AH13" s="70" t="s">
        <v>42</v>
      </c>
      <c r="AI13" s="70" t="s">
        <v>42</v>
      </c>
      <c r="AJ13" s="70" t="s">
        <v>42</v>
      </c>
      <c r="AK13" s="70" t="s">
        <v>42</v>
      </c>
      <c r="AL13" s="70" t="s">
        <v>42</v>
      </c>
      <c r="AM13" s="70" t="s">
        <v>42</v>
      </c>
      <c r="AN13" s="70" t="s">
        <v>42</v>
      </c>
      <c r="AO13" s="70" t="s">
        <v>42</v>
      </c>
      <c r="AP13" s="70" t="s">
        <v>42</v>
      </c>
      <c r="AQ13" s="70" t="s">
        <v>42</v>
      </c>
      <c r="AR13" s="70" t="s">
        <v>42</v>
      </c>
      <c r="AS13" s="70" t="s">
        <v>42</v>
      </c>
      <c r="AT13" s="70" t="s">
        <v>42</v>
      </c>
      <c r="AU13" s="70" t="s">
        <v>42</v>
      </c>
      <c r="AV13" s="70" t="s">
        <v>42</v>
      </c>
      <c r="AW13" s="70" t="s">
        <v>42</v>
      </c>
      <c r="AX13" s="70" t="s">
        <v>42</v>
      </c>
      <c r="AY13" s="70" t="s">
        <v>42</v>
      </c>
      <c r="AZ13" s="70" t="s">
        <v>42</v>
      </c>
      <c r="BA13" s="70" t="s">
        <v>42</v>
      </c>
      <c r="BB13" s="70" t="s">
        <v>42</v>
      </c>
      <c r="BC13" s="70" t="s">
        <v>42</v>
      </c>
    </row>
    <row r="14" spans="1:68" customFormat="1">
      <c r="A14" t="str">
        <f t="shared" si="0"/>
        <v>ACT-41883</v>
      </c>
      <c r="B14" t="s">
        <v>3</v>
      </c>
      <c r="C14" s="54">
        <v>41883</v>
      </c>
      <c r="D14" s="55">
        <v>43.749999999999993</v>
      </c>
      <c r="E14" s="55">
        <v>25.850340136054417</v>
      </c>
      <c r="F14" s="55">
        <v>12.244897959183671</v>
      </c>
      <c r="G14" s="55">
        <v>-1.6439909297052173</v>
      </c>
      <c r="H14" s="55">
        <v>6.8877551020408152</v>
      </c>
      <c r="I14" s="55">
        <v>5.895691609977324</v>
      </c>
      <c r="J14" s="58">
        <v>127</v>
      </c>
      <c r="K14" s="55">
        <v>-5.257936507936507</v>
      </c>
      <c r="L14" s="55">
        <v>13.732993197278912</v>
      </c>
      <c r="M14" s="55">
        <v>-12.117346938775508</v>
      </c>
      <c r="N14" s="55">
        <v>-4.6060090702947853</v>
      </c>
      <c r="O14" s="55">
        <v>0.7369614512471655</v>
      </c>
      <c r="P14" s="55">
        <v>32.525510204081634</v>
      </c>
      <c r="Q14" s="55">
        <v>3.4438775510204076</v>
      </c>
      <c r="R14" s="55">
        <v>22.448979591836732</v>
      </c>
      <c r="S14" s="55">
        <v>-2.9053287981859417</v>
      </c>
      <c r="T14" s="55">
        <v>1.1904761904761905</v>
      </c>
      <c r="U14" s="55">
        <v>8.2908163265306136</v>
      </c>
      <c r="V14" s="55">
        <v>62.244897959183689</v>
      </c>
      <c r="W14" s="55">
        <v>20.238095238095244</v>
      </c>
      <c r="X14" s="55">
        <v>3.6579789666209415</v>
      </c>
      <c r="Y14" s="55">
        <v>6.640625</v>
      </c>
      <c r="Z14" s="70" t="s">
        <v>42</v>
      </c>
      <c r="AA14" s="70">
        <v>0.29577464788732394</v>
      </c>
      <c r="AB14" s="70">
        <v>0.15492957746478872</v>
      </c>
      <c r="AC14" s="70">
        <v>4.2253521126760563E-2</v>
      </c>
      <c r="AD14" s="70">
        <v>4.2253521126760563E-2</v>
      </c>
      <c r="AE14" s="70">
        <v>0</v>
      </c>
      <c r="AF14" s="70" t="s">
        <v>42</v>
      </c>
      <c r="AG14" s="70">
        <v>0.18571428571428572</v>
      </c>
      <c r="AH14" s="70">
        <v>0.2</v>
      </c>
      <c r="AI14" s="70">
        <v>5.7142857142857141E-2</v>
      </c>
      <c r="AJ14" s="70">
        <v>0</v>
      </c>
      <c r="AK14" s="70">
        <v>1.4285714285714285E-2</v>
      </c>
      <c r="AL14" s="70" t="s">
        <v>42</v>
      </c>
      <c r="AM14" s="70">
        <v>0.17391304347826086</v>
      </c>
      <c r="AN14" s="70">
        <v>0.10144927536231885</v>
      </c>
      <c r="AO14" s="70">
        <v>1.4492753623188406E-2</v>
      </c>
      <c r="AP14" s="70">
        <v>1.4492753623188406E-2</v>
      </c>
      <c r="AQ14" s="70">
        <v>0</v>
      </c>
      <c r="AR14" s="70" t="s">
        <v>42</v>
      </c>
      <c r="AS14" s="70">
        <v>0.19117647058823528</v>
      </c>
      <c r="AT14" s="70">
        <v>0.11764705882352941</v>
      </c>
      <c r="AU14" s="70">
        <v>0</v>
      </c>
      <c r="AV14" s="70">
        <v>0</v>
      </c>
      <c r="AW14" s="70">
        <v>0</v>
      </c>
      <c r="AX14" s="70" t="s">
        <v>42</v>
      </c>
      <c r="AY14" s="70">
        <v>0.2537313432835821</v>
      </c>
      <c r="AZ14" s="70">
        <v>5.9701492537313432E-2</v>
      </c>
      <c r="BA14" s="70">
        <v>5.9701492537313432E-2</v>
      </c>
      <c r="BB14" s="70">
        <v>1.4925373134328358E-2</v>
      </c>
      <c r="BC14" s="70">
        <v>0</v>
      </c>
    </row>
    <row r="15" spans="1:68" customFormat="1">
      <c r="A15" t="str">
        <f t="shared" si="0"/>
        <v>ACT-41974</v>
      </c>
      <c r="B15" s="57" t="s">
        <v>3</v>
      </c>
      <c r="C15" s="54">
        <v>41974</v>
      </c>
      <c r="D15" s="55">
        <v>31.064902331442973</v>
      </c>
      <c r="E15" s="55">
        <v>19.155639571518588</v>
      </c>
      <c r="F15" s="55">
        <v>-5.3770216341104815</v>
      </c>
      <c r="G15" s="55">
        <v>-23.671497584541061</v>
      </c>
      <c r="H15" s="55">
        <v>4.536862003780719</v>
      </c>
      <c r="I15" s="55">
        <v>1.7853392144507454</v>
      </c>
      <c r="J15" s="58">
        <v>111</v>
      </c>
      <c r="K15" s="55">
        <v>-17.39130434782609</v>
      </c>
      <c r="L15" s="55">
        <v>4.5158580130224735</v>
      </c>
      <c r="M15" s="55">
        <v>-22.579290065112374</v>
      </c>
      <c r="N15" s="55">
        <v>-11.78323881537492</v>
      </c>
      <c r="O15" s="55">
        <v>-7.561436672967865</v>
      </c>
      <c r="P15" s="55">
        <v>28.670447385003158</v>
      </c>
      <c r="Q15" s="55">
        <v>5.103969754253308</v>
      </c>
      <c r="R15" s="55">
        <v>19.953791220331865</v>
      </c>
      <c r="S15" s="55">
        <v>-5.7130854862423863</v>
      </c>
      <c r="T15" s="55">
        <v>-1.8903591682419671</v>
      </c>
      <c r="U15" s="55">
        <v>6.30119722747322</v>
      </c>
      <c r="V15" s="55">
        <v>64.566267590842259</v>
      </c>
      <c r="W15" s="55">
        <v>19.155639571518591</v>
      </c>
      <c r="X15" s="55">
        <v>-0.32439446366782015</v>
      </c>
      <c r="Y15" s="55">
        <v>3.5123966942148757</v>
      </c>
      <c r="Z15" s="70">
        <v>4.4776119402985072E-2</v>
      </c>
      <c r="AA15" s="70">
        <v>0.17910447761194029</v>
      </c>
      <c r="AB15" s="70">
        <v>0.1044776119402985</v>
      </c>
      <c r="AC15" s="70">
        <v>7.4626865671641784E-2</v>
      </c>
      <c r="AD15" s="70">
        <v>2.9850746268656716E-2</v>
      </c>
      <c r="AE15" s="70">
        <v>1.4925373134328358E-2</v>
      </c>
      <c r="AF15" s="70">
        <v>0.13043478260869565</v>
      </c>
      <c r="AG15" s="70">
        <v>0.13043478260869565</v>
      </c>
      <c r="AH15" s="70">
        <v>0.10144927536231885</v>
      </c>
      <c r="AI15" s="70">
        <v>4.3478260869565216E-2</v>
      </c>
      <c r="AJ15" s="70">
        <v>1.4492753623188406E-2</v>
      </c>
      <c r="AK15" s="70">
        <v>1.4492753623188406E-2</v>
      </c>
      <c r="AL15" s="70">
        <v>0.15151515151515152</v>
      </c>
      <c r="AM15" s="70">
        <v>0.12121212121212122</v>
      </c>
      <c r="AN15" s="70">
        <v>6.0606060606060608E-2</v>
      </c>
      <c r="AO15" s="70">
        <v>3.0303030303030304E-2</v>
      </c>
      <c r="AP15" s="70">
        <v>1.5151515151515152E-2</v>
      </c>
      <c r="AQ15" s="70">
        <v>0</v>
      </c>
      <c r="AR15" s="70">
        <v>0.13846153846153847</v>
      </c>
      <c r="AS15" s="70">
        <v>9.2307692307692313E-2</v>
      </c>
      <c r="AT15" s="70">
        <v>6.1538461538461542E-2</v>
      </c>
      <c r="AU15" s="70">
        <v>4.6153846153846156E-2</v>
      </c>
      <c r="AV15" s="70">
        <v>0</v>
      </c>
      <c r="AW15" s="70">
        <v>0</v>
      </c>
      <c r="AX15" s="70">
        <v>0.15384615384615385</v>
      </c>
      <c r="AY15" s="70">
        <v>9.2307692307692313E-2</v>
      </c>
      <c r="AZ15" s="70">
        <v>7.6923076923076927E-2</v>
      </c>
      <c r="BA15" s="70">
        <v>1.5384615384615385E-2</v>
      </c>
      <c r="BB15" s="70">
        <v>0</v>
      </c>
      <c r="BC15" s="70">
        <v>0</v>
      </c>
    </row>
    <row r="16" spans="1:68" customFormat="1">
      <c r="A16" t="str">
        <f t="shared" si="0"/>
        <v>ACT-42064</v>
      </c>
      <c r="B16" s="57" t="s">
        <v>3</v>
      </c>
      <c r="C16" s="54">
        <v>42064</v>
      </c>
      <c r="D16" s="55">
        <v>38.272189349112423</v>
      </c>
      <c r="E16" s="55">
        <v>14.840236686390531</v>
      </c>
      <c r="F16" s="55">
        <v>-1.7041420118343198</v>
      </c>
      <c r="G16" s="55">
        <v>-1.7041420118343198</v>
      </c>
      <c r="H16" s="55">
        <v>-1.7159763313609466</v>
      </c>
      <c r="I16" s="55">
        <v>6.5088757396449708</v>
      </c>
      <c r="J16" s="58">
        <v>119</v>
      </c>
      <c r="K16" s="55">
        <v>-5.7445200302343169</v>
      </c>
      <c r="L16" s="55">
        <v>21.893491124260358</v>
      </c>
      <c r="M16" s="55">
        <v>-8.8757396449704142</v>
      </c>
      <c r="N16" s="55">
        <v>-10.059171597633137</v>
      </c>
      <c r="O16" s="55">
        <v>-6.4615384615384617</v>
      </c>
      <c r="P16" s="55">
        <v>25.751479289940821</v>
      </c>
      <c r="Q16" s="55">
        <v>4.165680473372781</v>
      </c>
      <c r="R16" s="55">
        <v>35.218934911242606</v>
      </c>
      <c r="S16" s="55">
        <v>0</v>
      </c>
      <c r="T16" s="55">
        <v>1.3727810650887573</v>
      </c>
      <c r="U16" s="55">
        <v>0</v>
      </c>
      <c r="V16" s="55">
        <v>47.550295857988168</v>
      </c>
      <c r="W16" s="55">
        <v>13.633136094674558</v>
      </c>
      <c r="X16" s="55">
        <v>-0.70546737213403876</v>
      </c>
      <c r="Y16" s="55">
        <v>3.023431594860166</v>
      </c>
      <c r="Z16" s="70">
        <v>6.5573770491803282E-2</v>
      </c>
      <c r="AA16" s="70">
        <v>0.24590163934426229</v>
      </c>
      <c r="AB16" s="70">
        <v>9.8360655737704916E-2</v>
      </c>
      <c r="AC16" s="70">
        <v>3.2786885245901641E-2</v>
      </c>
      <c r="AD16" s="70">
        <v>3.2786885245901641E-2</v>
      </c>
      <c r="AE16" s="70">
        <v>0</v>
      </c>
      <c r="AF16" s="70">
        <v>0.16949152542372881</v>
      </c>
      <c r="AG16" s="70">
        <v>0.11864406779661017</v>
      </c>
      <c r="AH16" s="70">
        <v>8.4745762711864403E-2</v>
      </c>
      <c r="AI16" s="70">
        <v>5.0847457627118647E-2</v>
      </c>
      <c r="AJ16" s="70">
        <v>0</v>
      </c>
      <c r="AK16" s="70">
        <v>0</v>
      </c>
      <c r="AL16" s="70">
        <v>8.4745762711864403E-2</v>
      </c>
      <c r="AM16" s="70">
        <v>6.7796610169491525E-2</v>
      </c>
      <c r="AN16" s="70">
        <v>0.11864406779661017</v>
      </c>
      <c r="AO16" s="70">
        <v>0</v>
      </c>
      <c r="AP16" s="70">
        <v>1.6949152542372881E-2</v>
      </c>
      <c r="AQ16" s="70">
        <v>0</v>
      </c>
      <c r="AR16" s="70">
        <v>0.10169491525423729</v>
      </c>
      <c r="AS16" s="70">
        <v>0.11864406779661017</v>
      </c>
      <c r="AT16" s="70">
        <v>6.7796610169491525E-2</v>
      </c>
      <c r="AU16" s="70">
        <v>0</v>
      </c>
      <c r="AV16" s="70">
        <v>0</v>
      </c>
      <c r="AW16" s="70">
        <v>0</v>
      </c>
      <c r="AX16" s="70">
        <v>0.10344827586206896</v>
      </c>
      <c r="AY16" s="70">
        <v>5.1724137931034482E-2</v>
      </c>
      <c r="AZ16" s="70">
        <v>8.6206896551724144E-2</v>
      </c>
      <c r="BA16" s="70">
        <v>1.7241379310344827E-2</v>
      </c>
      <c r="BB16" s="70">
        <v>0</v>
      </c>
      <c r="BC16" s="70">
        <v>0</v>
      </c>
    </row>
    <row r="17" spans="1:55" customFormat="1">
      <c r="A17" t="str">
        <f t="shared" si="0"/>
        <v>ACT-42156</v>
      </c>
      <c r="B17" s="57" t="s">
        <v>3</v>
      </c>
      <c r="C17" s="54">
        <v>42156</v>
      </c>
      <c r="D17" s="55">
        <v>41.555555555555557</v>
      </c>
      <c r="E17" s="55">
        <v>15.75</v>
      </c>
      <c r="F17" s="55">
        <v>8.2499999999999982</v>
      </c>
      <c r="G17" s="55">
        <v>11.333333333333336</v>
      </c>
      <c r="H17" s="55">
        <v>-0.88888888888888928</v>
      </c>
      <c r="I17" s="55">
        <v>8</v>
      </c>
      <c r="J17" s="58">
        <v>131</v>
      </c>
      <c r="K17" s="55">
        <v>-6.1763860959494439</v>
      </c>
      <c r="L17" s="55">
        <v>26.194444444444443</v>
      </c>
      <c r="M17" s="55">
        <v>-11.666666666666666</v>
      </c>
      <c r="N17" s="55">
        <v>-5.1944444444444446</v>
      </c>
      <c r="O17" s="55">
        <v>-0.88888888888888884</v>
      </c>
      <c r="P17" s="55">
        <v>40.083333333333329</v>
      </c>
      <c r="Q17" s="55">
        <v>5.5555555555555562</v>
      </c>
      <c r="R17" s="55">
        <v>34.666666666666671</v>
      </c>
      <c r="S17" s="55">
        <v>4.833333333333333</v>
      </c>
      <c r="T17" s="55">
        <v>4.166666666666667</v>
      </c>
      <c r="U17" s="55">
        <v>4.0833333333333339</v>
      </c>
      <c r="V17" s="55">
        <v>85.5</v>
      </c>
      <c r="W17" s="55">
        <v>21.527777777777775</v>
      </c>
      <c r="X17" s="55">
        <v>0.7134363852556479</v>
      </c>
      <c r="Y17" s="55">
        <v>2.288941736028538</v>
      </c>
      <c r="Z17" s="70">
        <v>0.15254237288135594</v>
      </c>
      <c r="AA17" s="70">
        <v>0.20338983050847459</v>
      </c>
      <c r="AB17" s="70">
        <v>0.15254237288135594</v>
      </c>
      <c r="AC17" s="70">
        <v>0</v>
      </c>
      <c r="AD17" s="70">
        <v>3.3898305084745763E-2</v>
      </c>
      <c r="AE17" s="70">
        <v>0</v>
      </c>
      <c r="AF17" s="70">
        <v>0.20338983050847459</v>
      </c>
      <c r="AG17" s="70">
        <v>0.13559322033898305</v>
      </c>
      <c r="AH17" s="70">
        <v>3.3898305084745763E-2</v>
      </c>
      <c r="AI17" s="70">
        <v>3.3898305084745763E-2</v>
      </c>
      <c r="AJ17" s="70">
        <v>0</v>
      </c>
      <c r="AK17" s="70">
        <v>0</v>
      </c>
      <c r="AL17" s="70">
        <v>0.17241379310344829</v>
      </c>
      <c r="AM17" s="70">
        <v>0.10344827586206896</v>
      </c>
      <c r="AN17" s="70">
        <v>5.1724137931034482E-2</v>
      </c>
      <c r="AO17" s="70">
        <v>1.7241379310344827E-2</v>
      </c>
      <c r="AP17" s="70">
        <v>0</v>
      </c>
      <c r="AQ17" s="70">
        <v>0</v>
      </c>
      <c r="AR17" s="70">
        <v>0.22807017543859648</v>
      </c>
      <c r="AS17" s="70">
        <v>8.771929824561403E-2</v>
      </c>
      <c r="AT17" s="70">
        <v>1.7543859649122806E-2</v>
      </c>
      <c r="AU17" s="70">
        <v>1.7543859649122806E-2</v>
      </c>
      <c r="AV17" s="70">
        <v>0</v>
      </c>
      <c r="AW17" s="70">
        <v>0</v>
      </c>
      <c r="AX17" s="70">
        <v>0.10169491525423729</v>
      </c>
      <c r="AY17" s="70">
        <v>0.15254237288135594</v>
      </c>
      <c r="AZ17" s="70">
        <v>5.0847457627118647E-2</v>
      </c>
      <c r="BA17" s="70">
        <v>0</v>
      </c>
      <c r="BB17" s="70">
        <v>0</v>
      </c>
      <c r="BC17" s="70">
        <v>0</v>
      </c>
    </row>
    <row r="18" spans="1:55" customFormat="1">
      <c r="A18" t="str">
        <f t="shared" si="0"/>
        <v>ACT-42248</v>
      </c>
      <c r="B18" s="57" t="s">
        <v>3</v>
      </c>
      <c r="C18" s="54">
        <v>42248</v>
      </c>
      <c r="D18" s="55">
        <v>59</v>
      </c>
      <c r="E18" s="55">
        <v>25.9</v>
      </c>
      <c r="F18" s="55">
        <v>1.3</v>
      </c>
      <c r="G18" s="55">
        <v>10.9</v>
      </c>
      <c r="H18" s="55">
        <v>4.7</v>
      </c>
      <c r="I18" s="55">
        <v>-1.7</v>
      </c>
      <c r="J18" s="58">
        <v>135</v>
      </c>
      <c r="K18" s="55">
        <v>-8.4</v>
      </c>
      <c r="L18" s="55">
        <v>21</v>
      </c>
      <c r="M18" s="55">
        <v>-7.1</v>
      </c>
      <c r="N18" s="55">
        <v>-6.7</v>
      </c>
      <c r="O18" s="55">
        <v>-2.7</v>
      </c>
      <c r="P18" s="55">
        <v>47.9</v>
      </c>
      <c r="Q18" s="55">
        <v>12.6</v>
      </c>
      <c r="R18" s="55">
        <v>40.384615384615387</v>
      </c>
      <c r="S18" s="55">
        <v>-3.3530571992110456</v>
      </c>
      <c r="T18" s="55">
        <v>-1.775147928994083</v>
      </c>
      <c r="U18" s="55">
        <v>7.6923076923076925</v>
      </c>
      <c r="V18" s="55">
        <v>75.854700854700852</v>
      </c>
      <c r="W18" s="55">
        <v>33.333333333333336</v>
      </c>
      <c r="X18" s="55">
        <v>-0.3</v>
      </c>
      <c r="Y18" s="55">
        <v>2.4</v>
      </c>
      <c r="Z18" s="70">
        <v>0.05</v>
      </c>
      <c r="AA18" s="70">
        <v>0.16</v>
      </c>
      <c r="AB18" s="70">
        <v>7.0000000000000007E-2</v>
      </c>
      <c r="AC18" s="70">
        <v>0.01</v>
      </c>
      <c r="AD18" s="70">
        <v>0.01</v>
      </c>
      <c r="AE18" s="70">
        <v>0.01</v>
      </c>
      <c r="AF18" s="70">
        <v>7.0000000000000007E-2</v>
      </c>
      <c r="AG18" s="70">
        <v>0.14000000000000001</v>
      </c>
      <c r="AH18" s="70">
        <v>0.04</v>
      </c>
      <c r="AI18" s="70">
        <v>0.04</v>
      </c>
      <c r="AJ18" s="70">
        <v>0.01</v>
      </c>
      <c r="AK18" s="70">
        <v>0.01</v>
      </c>
      <c r="AL18" s="70">
        <v>0.05</v>
      </c>
      <c r="AM18" s="70">
        <v>0.09</v>
      </c>
      <c r="AN18" s="70">
        <v>7.0000000000000007E-2</v>
      </c>
      <c r="AO18" s="70">
        <v>0</v>
      </c>
      <c r="AP18" s="70">
        <v>0</v>
      </c>
      <c r="AQ18" s="70">
        <v>0.01</v>
      </c>
      <c r="AR18" s="70">
        <v>0.11</v>
      </c>
      <c r="AS18" s="70">
        <v>0.09</v>
      </c>
      <c r="AT18" s="70">
        <v>0.01</v>
      </c>
      <c r="AU18" s="70">
        <v>0.01</v>
      </c>
      <c r="AV18" s="70">
        <v>0</v>
      </c>
      <c r="AW18" s="70">
        <v>0.01</v>
      </c>
      <c r="AX18" s="70">
        <v>0.03</v>
      </c>
      <c r="AY18" s="70">
        <v>0.09</v>
      </c>
      <c r="AZ18" s="70">
        <v>0.04</v>
      </c>
      <c r="BA18" s="70">
        <v>0.03</v>
      </c>
      <c r="BB18" s="70">
        <v>0</v>
      </c>
      <c r="BC18" s="70">
        <v>0.03</v>
      </c>
    </row>
    <row r="19" spans="1:55" customFormat="1">
      <c r="A19" t="str">
        <f t="shared" si="0"/>
        <v>ACT-42339</v>
      </c>
      <c r="B19" s="57" t="s">
        <v>3</v>
      </c>
      <c r="C19" s="54">
        <v>42339</v>
      </c>
      <c r="D19" s="55">
        <v>48.6</v>
      </c>
      <c r="E19" s="55">
        <v>13.5</v>
      </c>
      <c r="F19" s="55">
        <v>7.9</v>
      </c>
      <c r="G19" s="55">
        <v>13</v>
      </c>
      <c r="H19" s="55">
        <v>23.8</v>
      </c>
      <c r="I19" s="55">
        <v>0</v>
      </c>
      <c r="J19" s="58">
        <v>131</v>
      </c>
      <c r="K19" s="55">
        <v>1.3</v>
      </c>
      <c r="L19" s="55">
        <v>13.5</v>
      </c>
      <c r="M19" s="55">
        <v>-5.7</v>
      </c>
      <c r="N19" s="55">
        <v>-7.3</v>
      </c>
      <c r="O19" s="55">
        <v>2</v>
      </c>
      <c r="P19" s="55">
        <v>37.9</v>
      </c>
      <c r="Q19" s="55">
        <v>3.3</v>
      </c>
      <c r="R19" s="55">
        <v>48.664554096876422</v>
      </c>
      <c r="S19" s="55">
        <v>6.3377093707559968</v>
      </c>
      <c r="T19" s="55">
        <v>1.5391579900407426</v>
      </c>
      <c r="U19" s="55">
        <v>7.2430964237211377</v>
      </c>
      <c r="V19" s="55">
        <v>74.241738343141705</v>
      </c>
      <c r="W19" s="55">
        <v>14.712539610683567</v>
      </c>
      <c r="X19" s="55">
        <v>1.275992438563327</v>
      </c>
      <c r="Y19" s="55">
        <v>1.5595463137996219</v>
      </c>
      <c r="Z19" s="70">
        <v>0.12</v>
      </c>
      <c r="AA19" s="70">
        <v>0.16</v>
      </c>
      <c r="AB19" s="70">
        <v>0.14000000000000001</v>
      </c>
      <c r="AC19" s="70">
        <v>0</v>
      </c>
      <c r="AD19" s="70">
        <v>0.02</v>
      </c>
      <c r="AE19" s="70">
        <v>0</v>
      </c>
      <c r="AF19" s="70">
        <v>0.16</v>
      </c>
      <c r="AG19" s="70">
        <v>0.16</v>
      </c>
      <c r="AH19" s="70">
        <v>0.05</v>
      </c>
      <c r="AI19" s="70">
        <v>0.02</v>
      </c>
      <c r="AJ19" s="70">
        <v>0</v>
      </c>
      <c r="AK19" s="70">
        <v>0</v>
      </c>
      <c r="AL19" s="70">
        <v>0.16</v>
      </c>
      <c r="AM19" s="70">
        <v>0.04</v>
      </c>
      <c r="AN19" s="70">
        <v>0.04</v>
      </c>
      <c r="AO19" s="70">
        <v>0</v>
      </c>
      <c r="AP19" s="70">
        <v>0.02</v>
      </c>
      <c r="AQ19" s="70">
        <v>0</v>
      </c>
      <c r="AR19" s="70">
        <v>0.19</v>
      </c>
      <c r="AS19" s="70">
        <v>0.09</v>
      </c>
      <c r="AT19" s="70">
        <v>0.02</v>
      </c>
      <c r="AU19" s="70">
        <v>0</v>
      </c>
      <c r="AV19" s="70">
        <v>0.02</v>
      </c>
      <c r="AW19" s="70">
        <v>0</v>
      </c>
      <c r="AX19" s="70">
        <v>0.1</v>
      </c>
      <c r="AY19" s="70">
        <v>7.0000000000000007E-2</v>
      </c>
      <c r="AZ19" s="70">
        <v>0.05</v>
      </c>
      <c r="BA19" s="70">
        <v>0</v>
      </c>
      <c r="BB19" s="70">
        <v>0.02</v>
      </c>
      <c r="BC19" s="70">
        <v>0</v>
      </c>
    </row>
    <row r="20" spans="1:55" customFormat="1">
      <c r="A20" t="str">
        <f t="shared" si="0"/>
        <v>ACT-42430</v>
      </c>
      <c r="B20" s="57" t="s">
        <v>3</v>
      </c>
      <c r="C20" s="54">
        <v>42430</v>
      </c>
      <c r="D20" s="55">
        <v>47.892011834319526</v>
      </c>
      <c r="E20" s="55">
        <v>21.301775147928996</v>
      </c>
      <c r="F20" s="55">
        <v>7.396449704142011</v>
      </c>
      <c r="G20" s="55">
        <v>10.650887573964498</v>
      </c>
      <c r="H20" s="55">
        <v>8.1360946745562135</v>
      </c>
      <c r="I20" s="55">
        <v>0</v>
      </c>
      <c r="J20" s="58">
        <v>138.46153846153845</v>
      </c>
      <c r="K20" s="55">
        <v>2.5147928994082824</v>
      </c>
      <c r="L20" s="55">
        <v>26.035502958579887</v>
      </c>
      <c r="M20" s="55">
        <v>0.70266272189349177</v>
      </c>
      <c r="N20" s="55">
        <v>0</v>
      </c>
      <c r="O20" s="55">
        <v>0</v>
      </c>
      <c r="P20" s="55">
        <v>62.019230769230774</v>
      </c>
      <c r="Q20" s="55">
        <v>10.539940828402367</v>
      </c>
      <c r="R20" s="55">
        <v>39.127218934911234</v>
      </c>
      <c r="S20" s="55">
        <v>5.7322485207100584</v>
      </c>
      <c r="T20" s="55">
        <v>4.0680473372781067</v>
      </c>
      <c r="U20" s="55">
        <v>5.5473372781065091</v>
      </c>
      <c r="V20" s="55">
        <v>85.207100591715985</v>
      </c>
      <c r="W20" s="55">
        <v>40.38461538461538</v>
      </c>
      <c r="X20" s="55">
        <v>0</v>
      </c>
      <c r="Y20" s="55">
        <v>2.2189349112426036</v>
      </c>
      <c r="Z20" s="70">
        <v>0.14583333333333334</v>
      </c>
      <c r="AA20" s="70">
        <v>0.20833333333333334</v>
      </c>
      <c r="AB20" s="70">
        <v>8.3333333333333329E-2</v>
      </c>
      <c r="AC20" s="70">
        <v>4.1666666666666664E-2</v>
      </c>
      <c r="AD20" s="70">
        <v>0</v>
      </c>
      <c r="AE20" s="70">
        <v>0</v>
      </c>
      <c r="AF20" s="70">
        <v>0.13043478260869565</v>
      </c>
      <c r="AG20" s="70">
        <v>0.15217391304347827</v>
      </c>
      <c r="AH20" s="70">
        <v>0.15217391304347827</v>
      </c>
      <c r="AI20" s="70">
        <v>6.5217391304347824E-2</v>
      </c>
      <c r="AJ20" s="70">
        <v>2.1739130434782608E-2</v>
      </c>
      <c r="AK20" s="70">
        <v>0</v>
      </c>
      <c r="AL20" s="70">
        <v>0.10869565217391304</v>
      </c>
      <c r="AM20" s="70">
        <v>6.5217391304347824E-2</v>
      </c>
      <c r="AN20" s="70">
        <v>6.5217391304347824E-2</v>
      </c>
      <c r="AO20" s="70">
        <v>2.1739130434782608E-2</v>
      </c>
      <c r="AP20" s="70">
        <v>0</v>
      </c>
      <c r="AQ20" s="70">
        <v>0</v>
      </c>
      <c r="AR20" s="70">
        <v>0.2391304347826087</v>
      </c>
      <c r="AS20" s="70">
        <v>2.1739130434782608E-2</v>
      </c>
      <c r="AT20" s="70">
        <v>8.6956521739130432E-2</v>
      </c>
      <c r="AU20" s="70">
        <v>2.1739130434782608E-2</v>
      </c>
      <c r="AV20" s="70">
        <v>0</v>
      </c>
      <c r="AW20" s="70">
        <v>0</v>
      </c>
      <c r="AX20" s="70">
        <v>0.13043478260869565</v>
      </c>
      <c r="AY20" s="70">
        <v>4.3478260869565216E-2</v>
      </c>
      <c r="AZ20" s="70">
        <v>0.10869565217391304</v>
      </c>
      <c r="BA20" s="70">
        <v>2.1739130434782608E-2</v>
      </c>
      <c r="BB20" s="70">
        <v>0</v>
      </c>
      <c r="BC20" s="70">
        <v>0</v>
      </c>
    </row>
    <row r="21" spans="1:55" customFormat="1">
      <c r="A21" t="str">
        <f t="shared" si="0"/>
        <v>ACT-42522</v>
      </c>
      <c r="B21" s="57" t="s">
        <v>3</v>
      </c>
      <c r="C21" s="54">
        <v>42522</v>
      </c>
      <c r="D21" s="58">
        <v>44</v>
      </c>
      <c r="E21" s="55">
        <v>30.1</v>
      </c>
      <c r="F21" s="55">
        <v>0.8</v>
      </c>
      <c r="G21" s="55">
        <v>2.9</v>
      </c>
      <c r="H21" s="55">
        <v>-2.6</v>
      </c>
      <c r="I21" s="55">
        <v>-5.8</v>
      </c>
      <c r="J21" s="58">
        <v>132.5</v>
      </c>
      <c r="K21" s="55">
        <v>5.0999999999999996</v>
      </c>
      <c r="L21" s="55">
        <v>16.3</v>
      </c>
      <c r="M21" s="55">
        <v>3.8</v>
      </c>
      <c r="N21" s="55">
        <v>-1.9</v>
      </c>
      <c r="O21" s="55">
        <v>1.3</v>
      </c>
      <c r="P21" s="55">
        <v>44.2</v>
      </c>
      <c r="Q21" s="55">
        <v>10.4</v>
      </c>
      <c r="R21" s="55">
        <v>45</v>
      </c>
      <c r="S21" s="55">
        <v>8.7499999999999982</v>
      </c>
      <c r="T21" s="55">
        <v>6.8888888888888875</v>
      </c>
      <c r="U21" s="55">
        <v>14.638888888888886</v>
      </c>
      <c r="V21" s="55">
        <v>71.805555555555543</v>
      </c>
      <c r="W21" s="55">
        <v>33.222222222222221</v>
      </c>
      <c r="X21" s="55">
        <v>0.91666666666666685</v>
      </c>
      <c r="Y21" s="55">
        <v>1.8672795173800631</v>
      </c>
      <c r="Z21" s="70">
        <v>5.1724137931034482E-2</v>
      </c>
      <c r="AA21" s="70">
        <v>8.6206896551724144E-2</v>
      </c>
      <c r="AB21" s="70">
        <v>6.8965517241379309E-2</v>
      </c>
      <c r="AC21" s="70">
        <v>8.6206896551724144E-2</v>
      </c>
      <c r="AD21" s="70">
        <v>3.4482758620689655E-2</v>
      </c>
      <c r="AE21" s="70">
        <v>0</v>
      </c>
      <c r="AF21" s="70">
        <v>0.101694915254237</v>
      </c>
      <c r="AG21" s="70">
        <v>6.7796610169491525E-2</v>
      </c>
      <c r="AH21" s="70">
        <v>8.4745762711864403E-2</v>
      </c>
      <c r="AI21" s="70">
        <v>3.3898305084745763E-2</v>
      </c>
      <c r="AJ21" s="70">
        <v>3.3898305084745797E-2</v>
      </c>
      <c r="AK21" s="70">
        <v>0</v>
      </c>
      <c r="AL21" s="70">
        <v>3.4482758620689655E-2</v>
      </c>
      <c r="AM21" s="70">
        <v>8.6206896551724144E-2</v>
      </c>
      <c r="AN21" s="70">
        <v>6.8965517241379309E-2</v>
      </c>
      <c r="AO21" s="70">
        <v>1.7241379310344827E-2</v>
      </c>
      <c r="AP21" s="70">
        <v>0</v>
      </c>
      <c r="AQ21" s="70">
        <v>0</v>
      </c>
      <c r="AR21" s="70">
        <v>5.1724137931034482E-2</v>
      </c>
      <c r="AS21" s="70">
        <v>0.10344827586206896</v>
      </c>
      <c r="AT21" s="70">
        <v>6.8965517241379309E-2</v>
      </c>
      <c r="AU21" s="70">
        <v>1.7241379310344827E-2</v>
      </c>
      <c r="AV21" s="70">
        <v>0</v>
      </c>
      <c r="AW21" s="70">
        <v>0</v>
      </c>
      <c r="AX21" s="70">
        <v>1.7241379310344827E-2</v>
      </c>
      <c r="AY21" s="70">
        <v>6.8965517241379309E-2</v>
      </c>
      <c r="AZ21" s="70">
        <v>8.6206896551724144E-2</v>
      </c>
      <c r="BA21" s="70">
        <v>1.7241379310344827E-2</v>
      </c>
      <c r="BB21" s="70">
        <v>3.4482758620689655E-2</v>
      </c>
      <c r="BC21" s="71">
        <v>0</v>
      </c>
    </row>
    <row r="22" spans="1:55" customFormat="1">
      <c r="A22" t="str">
        <f t="shared" si="0"/>
        <v>ACT-42614</v>
      </c>
      <c r="B22" s="57" t="s">
        <v>3</v>
      </c>
      <c r="C22" s="54">
        <v>42614</v>
      </c>
      <c r="D22" s="58">
        <v>49.275937314024986</v>
      </c>
      <c r="E22" s="55">
        <v>25.391787343780997</v>
      </c>
      <c r="F22" s="55">
        <v>7.9944455465185467</v>
      </c>
      <c r="G22" s="55">
        <v>19.81749652846657</v>
      </c>
      <c r="H22" s="55">
        <v>0.19837333862328874</v>
      </c>
      <c r="I22" s="55">
        <v>-1.0315413608411026</v>
      </c>
      <c r="J22" s="58">
        <v>142.32394366197184</v>
      </c>
      <c r="K22" s="55">
        <v>6.8042055147788121</v>
      </c>
      <c r="L22" s="55">
        <v>21.444157905177544</v>
      </c>
      <c r="M22" s="55">
        <v>9.9980162666137655</v>
      </c>
      <c r="N22" s="55">
        <v>5.9512001586986711</v>
      </c>
      <c r="O22" s="55">
        <v>4.3642134497123592</v>
      </c>
      <c r="P22" s="55">
        <v>45.685379884943458</v>
      </c>
      <c r="Q22" s="55">
        <v>18.885141836937116</v>
      </c>
      <c r="R22" s="55">
        <v>47.133505256893471</v>
      </c>
      <c r="S22" s="55">
        <v>15.77068042055148</v>
      </c>
      <c r="T22" s="55">
        <v>5.7131521523507232</v>
      </c>
      <c r="U22" s="55">
        <v>8.2523308867288243</v>
      </c>
      <c r="V22" s="55">
        <v>74.985121999603251</v>
      </c>
      <c r="W22" s="55">
        <v>47.450902598690746</v>
      </c>
      <c r="X22" s="55">
        <v>1.3265306122448979</v>
      </c>
      <c r="Y22" s="55">
        <v>2.1428571428571432</v>
      </c>
      <c r="Z22" s="70">
        <v>7.1428571428571425E-2</v>
      </c>
      <c r="AA22" s="70">
        <v>0.14285714285714285</v>
      </c>
      <c r="AB22" s="70">
        <v>0.12857142857142856</v>
      </c>
      <c r="AC22" s="70">
        <v>0</v>
      </c>
      <c r="AD22" s="70">
        <v>7.1428571428571425E-2</v>
      </c>
      <c r="AE22" s="70">
        <v>0</v>
      </c>
      <c r="AF22" s="70">
        <v>0.10144927536231885</v>
      </c>
      <c r="AG22" s="70">
        <v>8.6956521739130432E-2</v>
      </c>
      <c r="AH22" s="70">
        <v>0.13043478260869565</v>
      </c>
      <c r="AI22" s="70">
        <v>8.6956521739130432E-2</v>
      </c>
      <c r="AJ22" s="70">
        <v>1.4492753623188406E-2</v>
      </c>
      <c r="AK22" s="70">
        <v>0</v>
      </c>
      <c r="AL22" s="70">
        <v>4.4776119402985072E-2</v>
      </c>
      <c r="AM22" s="70">
        <v>7.4626865671641784E-2</v>
      </c>
      <c r="AN22" s="70">
        <v>4.4776119402985072E-2</v>
      </c>
      <c r="AO22" s="70">
        <v>7.4626865671641784E-2</v>
      </c>
      <c r="AP22" s="70">
        <v>1.4925373134328358E-2</v>
      </c>
      <c r="AQ22" s="70">
        <v>0</v>
      </c>
      <c r="AR22" s="70">
        <v>5.7971014492753624E-2</v>
      </c>
      <c r="AS22" s="70">
        <v>0.13043478260869565</v>
      </c>
      <c r="AT22" s="70">
        <v>8.6956521739130432E-2</v>
      </c>
      <c r="AU22" s="70">
        <v>0</v>
      </c>
      <c r="AV22" s="70">
        <v>1.4492753623188406E-2</v>
      </c>
      <c r="AW22" s="70">
        <v>0</v>
      </c>
      <c r="AX22" s="70">
        <v>8.6956521739130432E-2</v>
      </c>
      <c r="AY22" s="70">
        <v>7.2463768115942032E-2</v>
      </c>
      <c r="AZ22" s="70">
        <v>5.7971014492753624E-2</v>
      </c>
      <c r="BA22" s="70">
        <v>5.7971014492753624E-2</v>
      </c>
      <c r="BB22" s="70">
        <v>1.4492753623188406E-2</v>
      </c>
      <c r="BC22" s="70">
        <v>0</v>
      </c>
    </row>
    <row r="23" spans="1:55" customFormat="1">
      <c r="A23" t="str">
        <f t="shared" si="0"/>
        <v>ACT-42705</v>
      </c>
      <c r="B23" s="57" t="s">
        <v>3</v>
      </c>
      <c r="C23" s="54">
        <v>42705</v>
      </c>
      <c r="D23" s="58">
        <v>56.436441816715934</v>
      </c>
      <c r="E23" s="55">
        <v>27.411986025262024</v>
      </c>
      <c r="F23" s="55">
        <v>8.3848427841977955</v>
      </c>
      <c r="G23" s="55">
        <v>17.73716742811072</v>
      </c>
      <c r="H23" s="55">
        <v>8.7073367374361723</v>
      </c>
      <c r="I23" s="55">
        <v>-2.1499596882558447</v>
      </c>
      <c r="J23" s="58">
        <v>141.59836065573771</v>
      </c>
      <c r="K23" s="55">
        <v>3.3055630206933624</v>
      </c>
      <c r="L23" s="55">
        <v>25.342649825315782</v>
      </c>
      <c r="M23" s="55">
        <v>5.1599032518140282</v>
      </c>
      <c r="N23" s="55">
        <v>0</v>
      </c>
      <c r="O23" s="55">
        <v>3.5474334856221446</v>
      </c>
      <c r="P23" s="55">
        <v>40.849234076861066</v>
      </c>
      <c r="Q23" s="55">
        <v>14.189733942488578</v>
      </c>
      <c r="R23" s="55">
        <v>45.821015855952702</v>
      </c>
      <c r="S23" s="55">
        <v>11.529158828271969</v>
      </c>
      <c r="T23" s="55">
        <v>0.61811341037355516</v>
      </c>
      <c r="U23" s="55">
        <v>1.7199677506046751</v>
      </c>
      <c r="V23" s="55">
        <v>53.990862671324919</v>
      </c>
      <c r="W23" s="55">
        <v>34.668099973125507</v>
      </c>
      <c r="X23" s="55">
        <v>0.75000000000000011</v>
      </c>
      <c r="Y23" s="55">
        <v>-0.37345590347601249</v>
      </c>
      <c r="Z23" s="70">
        <v>8.6206896551724144E-2</v>
      </c>
      <c r="AA23" s="70">
        <v>0.13793103448275862</v>
      </c>
      <c r="AB23" s="70">
        <v>5.1724137931034482E-2</v>
      </c>
      <c r="AC23" s="70">
        <v>5.1724137931034482E-2</v>
      </c>
      <c r="AD23" s="70">
        <v>1.7241379310344827E-2</v>
      </c>
      <c r="AE23" s="70">
        <v>0</v>
      </c>
      <c r="AF23" s="70">
        <v>0.11864406779661017</v>
      </c>
      <c r="AG23" s="70">
        <v>8.4745762711864403E-2</v>
      </c>
      <c r="AH23" s="70">
        <v>5.0847457627118647E-2</v>
      </c>
      <c r="AI23" s="70">
        <v>5.0847457627118647E-2</v>
      </c>
      <c r="AJ23" s="70">
        <v>3.3898305084745797E-2</v>
      </c>
      <c r="AK23" s="70">
        <v>0</v>
      </c>
      <c r="AL23" s="70">
        <v>8.6206896551724144E-2</v>
      </c>
      <c r="AM23" s="70">
        <v>6.8965517241379309E-2</v>
      </c>
      <c r="AN23" s="70">
        <v>3.4482758620689655E-2</v>
      </c>
      <c r="AO23" s="70">
        <v>0</v>
      </c>
      <c r="AP23" s="70">
        <v>1.7241379310344827E-2</v>
      </c>
      <c r="AQ23" s="70">
        <v>0</v>
      </c>
      <c r="AR23" s="70">
        <v>0.10344827586206896</v>
      </c>
      <c r="AS23" s="70">
        <v>5.1724137931034482E-2</v>
      </c>
      <c r="AT23" s="70">
        <v>5.1724137931034482E-2</v>
      </c>
      <c r="AU23" s="70">
        <v>1.7241379310344827E-2</v>
      </c>
      <c r="AV23" s="70">
        <v>0</v>
      </c>
      <c r="AW23" s="70">
        <v>0</v>
      </c>
      <c r="AX23" s="70">
        <v>8.771929824561403E-2</v>
      </c>
      <c r="AY23" s="70">
        <v>1.7543859649122806E-2</v>
      </c>
      <c r="AZ23" s="70">
        <v>3.5087719298245612E-2</v>
      </c>
      <c r="BA23" s="70">
        <v>3.5087719298245612E-2</v>
      </c>
      <c r="BB23" s="70">
        <v>1.7543859649122806E-2</v>
      </c>
      <c r="BC23" s="70">
        <v>0</v>
      </c>
    </row>
    <row r="24" spans="1:55" customFormat="1">
      <c r="A24" t="str">
        <f t="shared" si="0"/>
        <v>ACT-42795</v>
      </c>
      <c r="B24" s="57" t="s">
        <v>3</v>
      </c>
      <c r="C24" s="54">
        <v>42795</v>
      </c>
      <c r="D24" s="58">
        <v>54.191263282172365</v>
      </c>
      <c r="E24" s="55">
        <v>35.537190082644628</v>
      </c>
      <c r="F24" s="55">
        <v>4.4020914150784289</v>
      </c>
      <c r="G24" s="55">
        <v>17.287906898296509</v>
      </c>
      <c r="H24" s="55">
        <v>32.197672457412722</v>
      </c>
      <c r="I24" s="55">
        <v>-14.10018552875696</v>
      </c>
      <c r="J24" s="58">
        <v>142.30519480519479</v>
      </c>
      <c r="K24" s="55">
        <v>-5.1939058171745138</v>
      </c>
      <c r="L24" s="55">
        <v>28.756957328385894</v>
      </c>
      <c r="M24" s="55">
        <v>13.105076741440378</v>
      </c>
      <c r="N24" s="55">
        <v>-0.42165626581211013</v>
      </c>
      <c r="O24" s="55">
        <v>6.4766402428740069</v>
      </c>
      <c r="P24" s="55">
        <v>35.672120087704499</v>
      </c>
      <c r="Q24" s="55">
        <v>11.131725417439704</v>
      </c>
      <c r="R24" s="55">
        <v>40.141676505312859</v>
      </c>
      <c r="S24" s="55">
        <v>17.001180637544273</v>
      </c>
      <c r="T24" s="55">
        <v>2.496205093607692</v>
      </c>
      <c r="U24" s="55">
        <v>11.097992916174734</v>
      </c>
      <c r="V24" s="55">
        <v>78.934052960026975</v>
      </c>
      <c r="W24" s="55">
        <v>44.240175409006568</v>
      </c>
      <c r="X24" s="55">
        <v>-1.1555555555555552</v>
      </c>
      <c r="Y24" s="55">
        <v>0.90666666666666651</v>
      </c>
      <c r="Z24" s="70">
        <v>0.08</v>
      </c>
      <c r="AA24" s="70">
        <v>0.17333333333333334</v>
      </c>
      <c r="AB24" s="70">
        <v>0.10666666666666667</v>
      </c>
      <c r="AC24" s="70">
        <v>2.6666666666666668E-2</v>
      </c>
      <c r="AD24" s="70">
        <v>0</v>
      </c>
      <c r="AE24" s="70">
        <v>0</v>
      </c>
      <c r="AF24" s="70">
        <v>0.19178082191780821</v>
      </c>
      <c r="AG24" s="70">
        <v>8.2191780821917804E-2</v>
      </c>
      <c r="AH24" s="70">
        <v>1.3698630136986301E-2</v>
      </c>
      <c r="AI24" s="70">
        <v>5.4794520547945202E-2</v>
      </c>
      <c r="AJ24" s="70">
        <v>2.7397260273972601E-2</v>
      </c>
      <c r="AK24" s="70">
        <v>0</v>
      </c>
      <c r="AL24" s="70">
        <v>9.5890410958904104E-2</v>
      </c>
      <c r="AM24" s="70">
        <v>8.2191780821917804E-2</v>
      </c>
      <c r="AN24" s="70">
        <v>5.4794520547945202E-2</v>
      </c>
      <c r="AO24" s="70">
        <v>1.3698630136986301E-2</v>
      </c>
      <c r="AP24" s="70">
        <v>1.3698630136986301E-2</v>
      </c>
      <c r="AQ24" s="70">
        <v>0</v>
      </c>
      <c r="AR24" s="70">
        <v>0.19178082191780821</v>
      </c>
      <c r="AS24" s="70">
        <v>2.7397260273972601E-2</v>
      </c>
      <c r="AT24" s="70">
        <v>2.7397260273972601E-2</v>
      </c>
      <c r="AU24" s="70">
        <v>4.1095890410958902E-2</v>
      </c>
      <c r="AV24" s="70">
        <v>0</v>
      </c>
      <c r="AW24" s="70">
        <v>0</v>
      </c>
      <c r="AX24" s="70">
        <v>0.15068493150684931</v>
      </c>
      <c r="AY24" s="70">
        <v>6.8493150684931503E-2</v>
      </c>
      <c r="AZ24" s="70">
        <v>1.3698630136986301E-2</v>
      </c>
      <c r="BA24" s="70">
        <v>2.7397260273972601E-2</v>
      </c>
      <c r="BB24" s="70">
        <v>0</v>
      </c>
      <c r="BC24" s="70">
        <v>0</v>
      </c>
    </row>
    <row r="25" spans="1:55" customFormat="1">
      <c r="A25" t="str">
        <f t="shared" si="0"/>
        <v>ACT-42887</v>
      </c>
      <c r="B25" s="57" t="s">
        <v>3</v>
      </c>
      <c r="C25" s="54">
        <v>42887</v>
      </c>
      <c r="D25" s="58">
        <v>36.835891381345924</v>
      </c>
      <c r="E25" s="55">
        <v>35.537190082644628</v>
      </c>
      <c r="F25" s="55">
        <v>0.65778377466689042</v>
      </c>
      <c r="G25" s="55">
        <v>17.001180637544273</v>
      </c>
      <c r="H25" s="55">
        <v>21.706864564007422</v>
      </c>
      <c r="I25" s="55">
        <v>-15.60128183504807</v>
      </c>
      <c r="J25" s="58">
        <v>138.18181818181819</v>
      </c>
      <c r="K25" s="55">
        <v>-4.8068814302580556</v>
      </c>
      <c r="L25" s="55">
        <v>25.957159723393485</v>
      </c>
      <c r="M25" s="55">
        <v>10.929330409849893</v>
      </c>
      <c r="N25" s="55">
        <v>1.3493000505987516</v>
      </c>
      <c r="O25" s="55">
        <v>5.3803339517625233</v>
      </c>
      <c r="P25" s="55">
        <v>34.002361275088546</v>
      </c>
      <c r="Q25" s="55">
        <v>20.39129701467364</v>
      </c>
      <c r="R25" s="55">
        <v>38.99477146230393</v>
      </c>
      <c r="S25" s="55">
        <v>23.680215888008096</v>
      </c>
      <c r="T25" s="55">
        <v>3.3732501264968788</v>
      </c>
      <c r="U25" s="55">
        <v>7.4886152808230726</v>
      </c>
      <c r="V25" s="55">
        <v>55.422499578343739</v>
      </c>
      <c r="W25" s="55">
        <v>36.194973857311517</v>
      </c>
      <c r="X25" s="55">
        <v>0</v>
      </c>
      <c r="Y25" s="55">
        <v>1.2799999999999998</v>
      </c>
      <c r="Z25" s="70">
        <v>5.2631578947368418E-2</v>
      </c>
      <c r="AA25" s="70">
        <v>0.19736842105263158</v>
      </c>
      <c r="AB25" s="70">
        <v>6.5789473684210523E-2</v>
      </c>
      <c r="AC25" s="70">
        <v>3.9473684210526314E-2</v>
      </c>
      <c r="AD25" s="70">
        <v>1.3157894736842105E-2</v>
      </c>
      <c r="AE25" s="70">
        <v>0</v>
      </c>
      <c r="AF25" s="70">
        <v>0.12</v>
      </c>
      <c r="AG25" s="70">
        <v>6.6666666666666666E-2</v>
      </c>
      <c r="AH25" s="70">
        <v>0.08</v>
      </c>
      <c r="AI25" s="70">
        <v>0.04</v>
      </c>
      <c r="AJ25" s="70">
        <v>2.6666666666666668E-2</v>
      </c>
      <c r="AK25" s="70">
        <v>1.3333333333333334E-2</v>
      </c>
      <c r="AL25" s="70">
        <v>9.3333333333333338E-2</v>
      </c>
      <c r="AM25" s="70">
        <v>6.6666666666666666E-2</v>
      </c>
      <c r="AN25" s="70">
        <v>0.08</v>
      </c>
      <c r="AO25" s="70">
        <v>1.3333333333333334E-2</v>
      </c>
      <c r="AP25" s="70">
        <v>0</v>
      </c>
      <c r="AQ25" s="70">
        <v>0</v>
      </c>
      <c r="AR25" s="70">
        <v>0.14666666666666667</v>
      </c>
      <c r="AS25" s="70">
        <v>0.10666666666666667</v>
      </c>
      <c r="AT25" s="70">
        <v>1.3333333333333334E-2</v>
      </c>
      <c r="AU25" s="70">
        <v>2.6666666666666668E-2</v>
      </c>
      <c r="AV25" s="70">
        <v>0</v>
      </c>
      <c r="AW25" s="70">
        <v>0</v>
      </c>
      <c r="AX25" s="70">
        <v>6.6666666666666666E-2</v>
      </c>
      <c r="AY25" s="70">
        <v>0.08</v>
      </c>
      <c r="AZ25" s="70">
        <v>6.6666666666666666E-2</v>
      </c>
      <c r="BA25" s="70">
        <v>2.6666666666666668E-2</v>
      </c>
      <c r="BB25" s="70">
        <v>0</v>
      </c>
      <c r="BC25" s="70">
        <v>1.3333333333333334E-2</v>
      </c>
    </row>
    <row r="26" spans="1:55" customFormat="1">
      <c r="A26" t="str">
        <f t="shared" si="0"/>
        <v>ACT-42979</v>
      </c>
      <c r="B26" s="57" t="s">
        <v>3</v>
      </c>
      <c r="C26" s="54">
        <v>42979</v>
      </c>
      <c r="D26" s="58">
        <v>52.170035671819257</v>
      </c>
      <c r="E26" s="55">
        <v>32.342449464922716</v>
      </c>
      <c r="F26" s="55">
        <v>8.3234244946492257</v>
      </c>
      <c r="G26" s="55">
        <v>21.945213911972914</v>
      </c>
      <c r="H26" s="55">
        <v>15.234839476813317</v>
      </c>
      <c r="I26" s="55">
        <v>-7.7288941736028542</v>
      </c>
      <c r="J26" s="58">
        <v>146.28865677120993</v>
      </c>
      <c r="K26" s="55">
        <v>2.3781212841854948</v>
      </c>
      <c r="L26" s="55">
        <v>26.159334126040427</v>
      </c>
      <c r="M26" s="55">
        <v>15.173899661434287</v>
      </c>
      <c r="N26" s="55">
        <v>8.6419753086419764</v>
      </c>
      <c r="O26" s="55">
        <v>7.4047703809184764</v>
      </c>
      <c r="P26" s="55">
        <v>47.702479338842977</v>
      </c>
      <c r="Q26" s="55">
        <v>32.818930041152264</v>
      </c>
      <c r="R26" s="55">
        <v>29.687499999999996</v>
      </c>
      <c r="S26" s="55">
        <v>38.743622448979593</v>
      </c>
      <c r="T26" s="55">
        <v>11.797337278106509</v>
      </c>
      <c r="U26" s="55">
        <v>10.939643347050753</v>
      </c>
      <c r="V26" s="55">
        <v>55.555555555555571</v>
      </c>
      <c r="W26" s="55">
        <v>45.567817728729089</v>
      </c>
      <c r="X26" s="55">
        <v>0.26753864447086811</v>
      </c>
      <c r="Y26" s="55">
        <v>1.1890606420927463</v>
      </c>
      <c r="Z26" s="70">
        <v>0.10714285714285714</v>
      </c>
      <c r="AA26" s="70">
        <v>0.16071428571428573</v>
      </c>
      <c r="AB26" s="70">
        <v>1.7857142857142856E-2</v>
      </c>
      <c r="AC26" s="70">
        <v>8.9285714285714288E-2</v>
      </c>
      <c r="AD26" s="70">
        <v>0</v>
      </c>
      <c r="AE26" s="70">
        <v>0</v>
      </c>
      <c r="AF26" s="70">
        <v>0.12727272727272726</v>
      </c>
      <c r="AG26" s="70">
        <v>0.10909090909090909</v>
      </c>
      <c r="AH26" s="70">
        <v>7.2727272727272724E-2</v>
      </c>
      <c r="AI26" s="70">
        <v>9.0909090909090912E-2</v>
      </c>
      <c r="AJ26" s="70">
        <v>0</v>
      </c>
      <c r="AK26" s="70">
        <v>1.8181818181818181E-2</v>
      </c>
      <c r="AL26" s="70">
        <v>9.2592592592592587E-2</v>
      </c>
      <c r="AM26" s="70">
        <v>5.5555555555555552E-2</v>
      </c>
      <c r="AN26" s="70">
        <v>7.407407407407407E-2</v>
      </c>
      <c r="AO26" s="70">
        <v>1.8518518518518517E-2</v>
      </c>
      <c r="AP26" s="70">
        <v>0</v>
      </c>
      <c r="AQ26" s="70">
        <v>0</v>
      </c>
      <c r="AR26" s="70">
        <v>9.2592592592592587E-2</v>
      </c>
      <c r="AS26" s="70">
        <v>9.2592592592592587E-2</v>
      </c>
      <c r="AT26" s="70">
        <v>3.7037037037037035E-2</v>
      </c>
      <c r="AU26" s="70">
        <v>1.8518518518518517E-2</v>
      </c>
      <c r="AV26" s="70">
        <v>0</v>
      </c>
      <c r="AW26" s="70">
        <v>0</v>
      </c>
      <c r="AX26" s="70">
        <v>0.10909090909090909</v>
      </c>
      <c r="AY26" s="70">
        <v>5.4545454545454543E-2</v>
      </c>
      <c r="AZ26" s="70">
        <v>1.8181818181818181E-2</v>
      </c>
      <c r="BA26" s="70">
        <v>5.4545454545454543E-2</v>
      </c>
      <c r="BB26" s="70">
        <v>1.8181818181818181E-2</v>
      </c>
      <c r="BC26" s="70">
        <v>0</v>
      </c>
    </row>
    <row r="27" spans="1:55" customFormat="1">
      <c r="A27" t="str">
        <f t="shared" si="0"/>
        <v>ACT-43070</v>
      </c>
      <c r="B27" s="57" t="s">
        <v>3</v>
      </c>
      <c r="C27" s="54">
        <v>43070</v>
      </c>
      <c r="D27" s="58">
        <v>32.123735871505048</v>
      </c>
      <c r="E27" s="55">
        <v>20.88042831647828</v>
      </c>
      <c r="F27" s="55">
        <v>5.7108863771564549</v>
      </c>
      <c r="G27" s="55">
        <v>19.03628792385485</v>
      </c>
      <c r="H27" s="55">
        <v>9.1612135633551439</v>
      </c>
      <c r="I27" s="55">
        <v>0</v>
      </c>
      <c r="J27" s="58">
        <v>136.92068210280664</v>
      </c>
      <c r="K27" s="55">
        <v>-22.843545508625819</v>
      </c>
      <c r="L27" s="55">
        <v>37.299226650803092</v>
      </c>
      <c r="M27" s="55">
        <v>12.42603550295858</v>
      </c>
      <c r="N27" s="55">
        <v>6.481481481481481</v>
      </c>
      <c r="O27" s="55">
        <v>6.481481481481481</v>
      </c>
      <c r="P27" s="55">
        <v>68.653061224489804</v>
      </c>
      <c r="Q27" s="55">
        <v>23.140495867768593</v>
      </c>
      <c r="R27" s="55">
        <v>55.681142177275433</v>
      </c>
      <c r="S27" s="55">
        <v>29.585798816568047</v>
      </c>
      <c r="T27" s="55">
        <v>6.8571428571428559</v>
      </c>
      <c r="U27" s="55">
        <v>9.9722991689750682</v>
      </c>
      <c r="V27" s="55">
        <v>78.935185185185176</v>
      </c>
      <c r="W27" s="55">
        <v>50.285714285714285</v>
      </c>
      <c r="X27" s="55">
        <v>2.9999999999999991</v>
      </c>
      <c r="Y27" s="55">
        <v>2.9999999999999991</v>
      </c>
      <c r="Z27" s="70">
        <v>0.12820512820512819</v>
      </c>
      <c r="AA27" s="70">
        <v>0.10256410256410256</v>
      </c>
      <c r="AB27" s="70">
        <v>0</v>
      </c>
      <c r="AC27" s="70">
        <v>2.564102564102564E-2</v>
      </c>
      <c r="AD27" s="70">
        <v>2.564102564102564E-2</v>
      </c>
      <c r="AE27" s="70">
        <v>0</v>
      </c>
      <c r="AF27" s="70">
        <v>0.12820512820512819</v>
      </c>
      <c r="AG27" s="70">
        <v>0.12820512820512819</v>
      </c>
      <c r="AH27" s="70">
        <v>5.128205128205128E-2</v>
      </c>
      <c r="AI27" s="70">
        <v>2.564102564102564E-2</v>
      </c>
      <c r="AJ27" s="70">
        <v>0</v>
      </c>
      <c r="AK27" s="70">
        <v>2.564102564102564E-2</v>
      </c>
      <c r="AL27" s="70">
        <v>0.15384615384615385</v>
      </c>
      <c r="AM27" s="70">
        <v>0.12820512820512819</v>
      </c>
      <c r="AN27" s="70">
        <v>0</v>
      </c>
      <c r="AO27" s="70">
        <v>0</v>
      </c>
      <c r="AP27" s="70">
        <v>0</v>
      </c>
      <c r="AQ27" s="70">
        <v>2.564102564102564E-2</v>
      </c>
      <c r="AR27" s="70">
        <v>0.15384615384615385</v>
      </c>
      <c r="AS27" s="70">
        <v>0.15384615384615385</v>
      </c>
      <c r="AT27" s="70">
        <v>0</v>
      </c>
      <c r="AU27" s="70">
        <v>2.564102564102564E-2</v>
      </c>
      <c r="AV27" s="70">
        <v>0</v>
      </c>
      <c r="AW27" s="70">
        <v>0</v>
      </c>
      <c r="AX27" s="70">
        <v>0.10256410256410256</v>
      </c>
      <c r="AY27" s="70">
        <v>0.12820512820512819</v>
      </c>
      <c r="AZ27" s="70">
        <v>0</v>
      </c>
      <c r="BA27" s="70">
        <v>0</v>
      </c>
      <c r="BB27" s="70">
        <v>5.128205128205128E-2</v>
      </c>
      <c r="BC27" s="70">
        <v>0</v>
      </c>
    </row>
    <row r="28" spans="1:55" customFormat="1">
      <c r="A28" t="str">
        <f t="shared" si="0"/>
        <v>ACT-43160</v>
      </c>
      <c r="B28" s="57" t="s">
        <v>3</v>
      </c>
      <c r="C28" s="54">
        <v>43160</v>
      </c>
      <c r="D28" s="58">
        <v>56.043388429752063</v>
      </c>
      <c r="E28" s="55">
        <v>36.828512396694215</v>
      </c>
      <c r="F28" s="55">
        <v>8.2644628099173563</v>
      </c>
      <c r="G28" s="55">
        <v>19.369834710743795</v>
      </c>
      <c r="H28" s="55">
        <v>19.111570247933887</v>
      </c>
      <c r="I28" s="55">
        <v>-2.8925619834710754</v>
      </c>
      <c r="J28" s="58">
        <v>143.80045311672023</v>
      </c>
      <c r="K28" s="55">
        <v>-9.085992428339642</v>
      </c>
      <c r="L28" s="55">
        <v>37.5</v>
      </c>
      <c r="M28" s="55">
        <v>22.1606648199446</v>
      </c>
      <c r="N28" s="55">
        <v>8.1024930747922426</v>
      </c>
      <c r="O28" s="55">
        <v>1.3157894736842104</v>
      </c>
      <c r="P28" s="55">
        <v>49.3791088385683</v>
      </c>
      <c r="Q28" s="55">
        <v>19.675925925925924</v>
      </c>
      <c r="R28" s="55">
        <v>29.529475392103844</v>
      </c>
      <c r="S28" s="55">
        <v>22.248661511005356</v>
      </c>
      <c r="T28" s="55">
        <v>8.7500000000000018</v>
      </c>
      <c r="U28" s="55">
        <v>1.6875000000000016</v>
      </c>
      <c r="V28" s="55">
        <v>61.249999999999993</v>
      </c>
      <c r="W28" s="55">
        <v>40.277777777777779</v>
      </c>
      <c r="X28" s="55">
        <v>5.1652892561983431E-2</v>
      </c>
      <c r="Y28" s="55">
        <v>2.5959978366684697</v>
      </c>
      <c r="Z28" s="70">
        <v>0.20454545454545456</v>
      </c>
      <c r="AA28" s="70">
        <v>0.18181818181818182</v>
      </c>
      <c r="AB28" s="70">
        <v>6.8181818181818177E-2</v>
      </c>
      <c r="AC28" s="70">
        <v>0</v>
      </c>
      <c r="AD28" s="70">
        <v>0</v>
      </c>
      <c r="AE28" s="70">
        <v>0</v>
      </c>
      <c r="AF28" s="70">
        <v>0.20930232558139536</v>
      </c>
      <c r="AG28" s="70">
        <v>0.11627906976744186</v>
      </c>
      <c r="AH28" s="70">
        <v>9.3023255813953487E-2</v>
      </c>
      <c r="AI28" s="70">
        <v>2.3255813953488372E-2</v>
      </c>
      <c r="AJ28" s="70">
        <v>0</v>
      </c>
      <c r="AK28" s="70">
        <v>0</v>
      </c>
      <c r="AL28" s="70">
        <v>0.11627906976744186</v>
      </c>
      <c r="AM28" s="70">
        <v>0.16279069767441862</v>
      </c>
      <c r="AN28" s="70">
        <v>4.6511627906976744E-2</v>
      </c>
      <c r="AO28" s="70">
        <v>0</v>
      </c>
      <c r="AP28" s="70">
        <v>0</v>
      </c>
      <c r="AQ28" s="70">
        <v>0</v>
      </c>
      <c r="AR28" s="70">
        <v>0.18604651162790697</v>
      </c>
      <c r="AS28" s="70">
        <v>0.13953488372093023</v>
      </c>
      <c r="AT28" s="70">
        <v>4.6511627906976744E-2</v>
      </c>
      <c r="AU28" s="70">
        <v>0</v>
      </c>
      <c r="AV28" s="70">
        <v>0</v>
      </c>
      <c r="AW28" s="70">
        <v>0</v>
      </c>
      <c r="AX28" s="70">
        <v>0.11627906976744186</v>
      </c>
      <c r="AY28" s="70">
        <v>0.13953488372093023</v>
      </c>
      <c r="AZ28" s="70">
        <v>2.3255813953488372E-2</v>
      </c>
      <c r="BA28" s="70">
        <v>4.6511627906976744E-2</v>
      </c>
      <c r="BB28" s="70">
        <v>0</v>
      </c>
      <c r="BC28" s="70">
        <v>0</v>
      </c>
    </row>
    <row r="29" spans="1:55" customFormat="1">
      <c r="A29" t="str">
        <f t="shared" si="0"/>
        <v>ACT-43252</v>
      </c>
      <c r="B29" s="57" t="s">
        <v>3</v>
      </c>
      <c r="C29" s="54">
        <v>43252</v>
      </c>
      <c r="D29" s="55">
        <v>37.037037037037038</v>
      </c>
      <c r="E29" s="55">
        <v>24.691358024691358</v>
      </c>
      <c r="F29" s="55">
        <v>7.4074074074074083</v>
      </c>
      <c r="G29" s="55">
        <v>9.8765432098765427</v>
      </c>
      <c r="H29" s="55">
        <v>15.123456790123454</v>
      </c>
      <c r="I29" s="55">
        <v>-32.793209876543209</v>
      </c>
      <c r="J29" s="58">
        <v>135.59011313352943</v>
      </c>
      <c r="K29" s="55">
        <v>-18.518518518518519</v>
      </c>
      <c r="L29" s="55">
        <v>21.30612244897959</v>
      </c>
      <c r="M29" s="55">
        <v>8.1018518518518512</v>
      </c>
      <c r="N29" s="55">
        <v>6.6115702479338827</v>
      </c>
      <c r="O29" s="55">
        <v>-8.203125</v>
      </c>
      <c r="P29" s="55">
        <v>70.239334027055151</v>
      </c>
      <c r="Q29" s="55">
        <v>15.888888888888891</v>
      </c>
      <c r="R29" s="55">
        <v>24.979591836734695</v>
      </c>
      <c r="S29" s="55">
        <v>44.081632653061227</v>
      </c>
      <c r="T29" s="55">
        <v>2.2189349112426036</v>
      </c>
      <c r="U29" s="55">
        <v>-1.7835909631391207</v>
      </c>
      <c r="V29" s="55">
        <v>90.530697190426636</v>
      </c>
      <c r="W29" s="55">
        <v>41.022592152199756</v>
      </c>
      <c r="X29" s="55">
        <v>0.40816326530612268</v>
      </c>
      <c r="Y29" s="55">
        <v>0.57142857142857129</v>
      </c>
      <c r="Z29" s="70">
        <v>0.19444444444444445</v>
      </c>
      <c r="AA29" s="70">
        <v>5.5555555555555552E-2</v>
      </c>
      <c r="AB29" s="70">
        <v>0</v>
      </c>
      <c r="AC29" s="70">
        <v>0</v>
      </c>
      <c r="AD29" s="70">
        <v>0</v>
      </c>
      <c r="AE29" s="70">
        <v>0</v>
      </c>
      <c r="AF29" s="70">
        <v>0.16666666666666666</v>
      </c>
      <c r="AG29" s="70">
        <v>8.3333333333333329E-2</v>
      </c>
      <c r="AH29" s="70">
        <v>2.7777777777777776E-2</v>
      </c>
      <c r="AI29" s="70">
        <v>0</v>
      </c>
      <c r="AJ29" s="70">
        <v>0</v>
      </c>
      <c r="AK29" s="70">
        <v>0</v>
      </c>
      <c r="AL29" s="70">
        <v>0.1388888888888889</v>
      </c>
      <c r="AM29" s="70">
        <v>2.7777777777777776E-2</v>
      </c>
      <c r="AN29" s="70">
        <v>0</v>
      </c>
      <c r="AO29" s="70">
        <v>0</v>
      </c>
      <c r="AP29" s="70">
        <v>0</v>
      </c>
      <c r="AQ29" s="70">
        <v>0</v>
      </c>
      <c r="AR29" s="70">
        <v>0.1388888888888889</v>
      </c>
      <c r="AS29" s="70">
        <v>2.7777777777777776E-2</v>
      </c>
      <c r="AT29" s="70">
        <v>2.7777777777777776E-2</v>
      </c>
      <c r="AU29" s="70">
        <v>0</v>
      </c>
      <c r="AV29" s="70">
        <v>0</v>
      </c>
      <c r="AW29" s="70">
        <v>0</v>
      </c>
      <c r="AX29" s="70">
        <v>0.1111111111111111</v>
      </c>
      <c r="AY29" s="70">
        <v>5.5555555555555552E-2</v>
      </c>
      <c r="AZ29" s="70">
        <v>0</v>
      </c>
      <c r="BA29" s="70">
        <v>0</v>
      </c>
      <c r="BB29" s="70">
        <v>0</v>
      </c>
      <c r="BC29" s="70">
        <v>0</v>
      </c>
    </row>
    <row r="30" spans="1:55" customFormat="1">
      <c r="A30" t="str">
        <f t="shared" si="0"/>
        <v>ACT-43344</v>
      </c>
      <c r="B30" s="57" t="s">
        <v>3</v>
      </c>
      <c r="C30" s="54">
        <v>43344</v>
      </c>
      <c r="D30" s="55">
        <v>62.782401902497028</v>
      </c>
      <c r="E30" s="55">
        <v>37.455410225921526</v>
      </c>
      <c r="F30" s="55">
        <v>-2.8537455410225925</v>
      </c>
      <c r="G30" s="55">
        <v>3.329369797859691</v>
      </c>
      <c r="H30" s="55">
        <v>35.315101070154576</v>
      </c>
      <c r="I30" s="55">
        <v>-19.024970273483948</v>
      </c>
      <c r="J30" s="58">
        <v>133.97053018820262</v>
      </c>
      <c r="K30" s="55">
        <v>0</v>
      </c>
      <c r="L30" s="55">
        <v>2.0576131687242798</v>
      </c>
      <c r="M30" s="55">
        <v>13.16872427983539</v>
      </c>
      <c r="N30" s="55">
        <v>11.834319526627219</v>
      </c>
      <c r="O30" s="55">
        <v>-12.42603550295858</v>
      </c>
      <c r="P30" s="55">
        <v>54.6875</v>
      </c>
      <c r="Q30" s="55">
        <v>8.3333333333333339</v>
      </c>
      <c r="R30" s="55">
        <v>15.45778834720571</v>
      </c>
      <c r="S30" s="55">
        <v>44.946492271105818</v>
      </c>
      <c r="T30" s="55">
        <v>18.367346938775508</v>
      </c>
      <c r="U30" s="55">
        <v>7.6530612244897966</v>
      </c>
      <c r="V30" s="55">
        <v>70.408163265306129</v>
      </c>
      <c r="W30" s="55">
        <v>30.357142857142861</v>
      </c>
      <c r="X30" s="55">
        <v>0</v>
      </c>
      <c r="Y30" s="55">
        <v>3.4438775510204076</v>
      </c>
      <c r="Z30" s="70">
        <v>0.10344827586206896</v>
      </c>
      <c r="AA30" s="70">
        <v>6.8965517241379309E-2</v>
      </c>
      <c r="AB30" s="70">
        <v>6.8965517241379309E-2</v>
      </c>
      <c r="AC30" s="70">
        <v>3.4482758620689655E-2</v>
      </c>
      <c r="AD30" s="70">
        <v>3.4482758620689655E-2</v>
      </c>
      <c r="AE30" s="70">
        <v>0</v>
      </c>
      <c r="AF30" s="70">
        <v>0.27586206896551724</v>
      </c>
      <c r="AG30" s="70">
        <v>0.13793103448275862</v>
      </c>
      <c r="AH30" s="70">
        <v>6.8965517241379309E-2</v>
      </c>
      <c r="AI30" s="70">
        <v>0</v>
      </c>
      <c r="AJ30" s="70">
        <v>0</v>
      </c>
      <c r="AK30" s="70">
        <v>0</v>
      </c>
      <c r="AL30" s="70">
        <v>0.17241379310344829</v>
      </c>
      <c r="AM30" s="70">
        <v>0</v>
      </c>
      <c r="AN30" s="70">
        <v>0.13793103448275862</v>
      </c>
      <c r="AO30" s="70">
        <v>0</v>
      </c>
      <c r="AP30" s="70">
        <v>0</v>
      </c>
      <c r="AQ30" s="70">
        <v>0</v>
      </c>
      <c r="AR30" s="70">
        <v>0.17241379310344829</v>
      </c>
      <c r="AS30" s="70">
        <v>6.8965517241379309E-2</v>
      </c>
      <c r="AT30" s="70">
        <v>0</v>
      </c>
      <c r="AU30" s="70">
        <v>3.4482758620689655E-2</v>
      </c>
      <c r="AV30" s="70">
        <v>0</v>
      </c>
      <c r="AW30" s="70">
        <v>0</v>
      </c>
      <c r="AX30" s="70">
        <v>0.13793103448275862</v>
      </c>
      <c r="AY30" s="70">
        <v>6.8965517241379309E-2</v>
      </c>
      <c r="AZ30" s="70">
        <v>3.4482758620689655E-2</v>
      </c>
      <c r="BA30" s="70">
        <v>3.4482758620689655E-2</v>
      </c>
      <c r="BB30" s="70">
        <v>0</v>
      </c>
      <c r="BC30" s="70">
        <v>0</v>
      </c>
    </row>
    <row r="31" spans="1:55" customFormat="1">
      <c r="A31" t="str">
        <f t="shared" si="0"/>
        <v>ACT-43435</v>
      </c>
      <c r="B31" s="57" t="s">
        <v>3</v>
      </c>
      <c r="C31" s="54">
        <v>43435</v>
      </c>
      <c r="D31" s="55">
        <v>44.996347699050396</v>
      </c>
      <c r="E31" s="55">
        <v>38.349159970781585</v>
      </c>
      <c r="F31" s="55">
        <v>-2.0452885317750185</v>
      </c>
      <c r="G31" s="55">
        <v>-3.2140248356464571</v>
      </c>
      <c r="H31" s="55">
        <v>15.522279035792547</v>
      </c>
      <c r="I31" s="55">
        <v>-35.062089116143177</v>
      </c>
      <c r="J31" s="58">
        <v>129.63390107783491</v>
      </c>
      <c r="K31" s="55">
        <v>-2.0833333333333344</v>
      </c>
      <c r="L31" s="55">
        <v>-13.805697589481374</v>
      </c>
      <c r="M31" s="55">
        <v>11.111111111111111</v>
      </c>
      <c r="N31" s="55">
        <v>2.9387755102040809</v>
      </c>
      <c r="O31" s="55">
        <v>-3.8927335640138403</v>
      </c>
      <c r="P31" s="55">
        <v>45.674740484429066</v>
      </c>
      <c r="Q31" s="55">
        <v>12.370242214532871</v>
      </c>
      <c r="R31" s="55">
        <v>4.9671292914536158</v>
      </c>
      <c r="S31" s="55">
        <v>22.376543209876544</v>
      </c>
      <c r="T31" s="55">
        <v>13.671875</v>
      </c>
      <c r="U31" s="55">
        <v>3.3203125</v>
      </c>
      <c r="V31" s="55">
        <v>71.625344352617091</v>
      </c>
      <c r="W31" s="55">
        <v>30.303030303030308</v>
      </c>
      <c r="X31" s="55">
        <v>0.51132213294375439</v>
      </c>
      <c r="Y31" s="55">
        <v>5.259313367421476</v>
      </c>
      <c r="Z31" s="70">
        <v>0.1111111111111111</v>
      </c>
      <c r="AA31" s="70">
        <v>8.3333333333333329E-2</v>
      </c>
      <c r="AB31" s="70">
        <v>2.7777777777777776E-2</v>
      </c>
      <c r="AC31" s="70">
        <v>8.3333333333333329E-2</v>
      </c>
      <c r="AD31" s="70">
        <v>0</v>
      </c>
      <c r="AE31" s="70">
        <v>0</v>
      </c>
      <c r="AF31" s="70">
        <v>0.1111111111111111</v>
      </c>
      <c r="AG31" s="70">
        <v>5.5555555555555552E-2</v>
      </c>
      <c r="AH31" s="70">
        <v>8.3333333333333329E-2</v>
      </c>
      <c r="AI31" s="70">
        <v>5.5555555555555552E-2</v>
      </c>
      <c r="AJ31" s="70">
        <v>2.7777777777777776E-2</v>
      </c>
      <c r="AK31" s="70">
        <v>0</v>
      </c>
      <c r="AL31" s="70">
        <v>8.3333333333333329E-2</v>
      </c>
      <c r="AM31" s="70">
        <v>2.7777777777777776E-2</v>
      </c>
      <c r="AN31" s="70">
        <v>2.7777777777777776E-2</v>
      </c>
      <c r="AO31" s="70">
        <v>5.5555555555555552E-2</v>
      </c>
      <c r="AP31" s="70">
        <v>2.7777777777777776E-2</v>
      </c>
      <c r="AQ31" s="70">
        <v>0</v>
      </c>
      <c r="AR31" s="70">
        <v>0.1111111111111111</v>
      </c>
      <c r="AS31" s="70">
        <v>5.5555555555555552E-2</v>
      </c>
      <c r="AT31" s="70">
        <v>5.5555555555555552E-2</v>
      </c>
      <c r="AU31" s="70">
        <v>2.7777777777777776E-2</v>
      </c>
      <c r="AV31" s="70">
        <v>2.7777777777777776E-2</v>
      </c>
      <c r="AW31" s="70">
        <v>0</v>
      </c>
      <c r="AX31" s="70">
        <v>2.7777777777777776E-2</v>
      </c>
      <c r="AY31" s="70">
        <v>5.5555555555555552E-2</v>
      </c>
      <c r="AZ31" s="70">
        <v>2.7777777777777776E-2</v>
      </c>
      <c r="BA31" s="70">
        <v>5.5555555555555552E-2</v>
      </c>
      <c r="BB31" s="70">
        <v>5.5555555555555552E-2</v>
      </c>
      <c r="BC31" s="70">
        <v>0</v>
      </c>
    </row>
    <row r="32" spans="1:55" customFormat="1">
      <c r="A32" t="str">
        <f t="shared" si="0"/>
        <v>ACT-43525</v>
      </c>
      <c r="B32" s="57" t="s">
        <v>3</v>
      </c>
      <c r="C32" s="54">
        <v>43525</v>
      </c>
      <c r="D32" s="55">
        <v>44.953173777315293</v>
      </c>
      <c r="E32" s="55">
        <v>59.001040582726326</v>
      </c>
      <c r="F32" s="55">
        <v>-9.8855359001040597</v>
      </c>
      <c r="G32" s="55">
        <v>8.8449531737773164</v>
      </c>
      <c r="H32" s="55">
        <v>3.3818938605619144</v>
      </c>
      <c r="I32" s="55">
        <v>-15.920915712799166</v>
      </c>
      <c r="J32" s="58">
        <v>136.42725297814286</v>
      </c>
      <c r="K32" s="55">
        <v>19.667013527575438</v>
      </c>
      <c r="L32" s="55">
        <v>2.1852237252861624</v>
      </c>
      <c r="M32" s="55">
        <v>26.666666666666671</v>
      </c>
      <c r="N32" s="55">
        <v>10.111111111111111</v>
      </c>
      <c r="O32" s="55">
        <v>3.9999999999999987</v>
      </c>
      <c r="P32" s="55">
        <v>36</v>
      </c>
      <c r="Q32" s="55">
        <v>21.333333333333336</v>
      </c>
      <c r="R32" s="55">
        <v>13.333333333333332</v>
      </c>
      <c r="S32" s="55">
        <v>48.51367419738407</v>
      </c>
      <c r="T32" s="55">
        <v>11.094674556213016</v>
      </c>
      <c r="U32" s="55">
        <v>5.3497942386831276</v>
      </c>
      <c r="V32" s="55">
        <v>71.105826397146259</v>
      </c>
      <c r="W32" s="55">
        <v>49.382716049382722</v>
      </c>
      <c r="X32" s="55">
        <v>-1.6666666666666663</v>
      </c>
      <c r="Y32" s="55">
        <v>-2.3333333333333326</v>
      </c>
      <c r="Z32" s="70">
        <v>0.13333333333333333</v>
      </c>
      <c r="AA32" s="70">
        <v>0.1</v>
      </c>
      <c r="AB32" s="70">
        <v>3.3333333333333333E-2</v>
      </c>
      <c r="AC32" s="70">
        <v>6.6666666666666666E-2</v>
      </c>
      <c r="AD32" s="70">
        <v>0</v>
      </c>
      <c r="AE32" s="70">
        <v>0</v>
      </c>
      <c r="AF32" s="70">
        <v>0.1</v>
      </c>
      <c r="AG32" s="70">
        <v>0.16666666666666666</v>
      </c>
      <c r="AH32" s="70">
        <v>0.1</v>
      </c>
      <c r="AI32" s="70">
        <v>0</v>
      </c>
      <c r="AJ32" s="70">
        <v>0</v>
      </c>
      <c r="AK32" s="70">
        <v>0</v>
      </c>
      <c r="AL32" s="70">
        <v>0.13333333333333333</v>
      </c>
      <c r="AM32" s="70">
        <v>0.1</v>
      </c>
      <c r="AN32" s="70">
        <v>6.6666666666666666E-2</v>
      </c>
      <c r="AO32" s="70">
        <v>0</v>
      </c>
      <c r="AP32" s="70">
        <v>0</v>
      </c>
      <c r="AQ32" s="70">
        <v>0</v>
      </c>
      <c r="AR32" s="70">
        <v>0.13333333333333333</v>
      </c>
      <c r="AS32" s="70">
        <v>0.13333333333333333</v>
      </c>
      <c r="AT32" s="70">
        <v>3.3333333333333333E-2</v>
      </c>
      <c r="AU32" s="70">
        <v>0</v>
      </c>
      <c r="AV32" s="70">
        <v>0</v>
      </c>
      <c r="AW32" s="70">
        <v>0</v>
      </c>
      <c r="AX32" s="70">
        <v>6.6666666666666666E-2</v>
      </c>
      <c r="AY32" s="70">
        <v>0.13333333333333333</v>
      </c>
      <c r="AZ32" s="70">
        <v>0</v>
      </c>
      <c r="BA32" s="70">
        <v>3.3333333333333333E-2</v>
      </c>
      <c r="BB32" s="70">
        <v>0</v>
      </c>
      <c r="BC32" s="70">
        <v>0</v>
      </c>
    </row>
    <row r="33" spans="1:68" customFormat="1">
      <c r="A33" t="str">
        <f t="shared" si="0"/>
        <v>ACT-43617</v>
      </c>
      <c r="B33" s="57" t="s">
        <v>3</v>
      </c>
      <c r="C33" s="54">
        <v>43617</v>
      </c>
      <c r="D33" s="55">
        <v>25.96952908587258</v>
      </c>
      <c r="E33" s="55">
        <v>26.592797783933513</v>
      </c>
      <c r="F33" s="55">
        <v>-1.5927977839335163</v>
      </c>
      <c r="G33" s="55">
        <v>4.7783933518005552</v>
      </c>
      <c r="H33" s="55">
        <v>-11.218836565096954</v>
      </c>
      <c r="I33" s="55">
        <v>10.180055401662049</v>
      </c>
      <c r="J33" s="58">
        <v>122.64567181672444</v>
      </c>
      <c r="K33" s="55">
        <v>5.6094182825484777</v>
      </c>
      <c r="L33" s="55">
        <v>-7.7551020408163263</v>
      </c>
      <c r="M33" s="55">
        <v>13.061224489795919</v>
      </c>
      <c r="N33" s="55">
        <v>5.1423324150596859</v>
      </c>
      <c r="O33" s="55">
        <v>-8.3333333333333321</v>
      </c>
      <c r="P33" s="55">
        <v>40.509259259259252</v>
      </c>
      <c r="Q33" s="55">
        <v>4.9382716049382722</v>
      </c>
      <c r="R33" s="55">
        <v>12.052593133674216</v>
      </c>
      <c r="S33" s="55">
        <v>16</v>
      </c>
      <c r="T33" s="55">
        <v>19.463667820069201</v>
      </c>
      <c r="U33" s="55">
        <v>-9.0830449826989632</v>
      </c>
      <c r="V33" s="55">
        <v>61.728395061728392</v>
      </c>
      <c r="W33" s="55">
        <v>29.238754325259514</v>
      </c>
      <c r="X33" s="55">
        <v>2.5462962962962967</v>
      </c>
      <c r="Y33" s="55">
        <v>3.0092592592592591</v>
      </c>
      <c r="Z33" s="70">
        <v>0.2</v>
      </c>
      <c r="AA33" s="70">
        <v>0.14285714285714285</v>
      </c>
      <c r="AB33" s="70">
        <v>5.7142857142857141E-2</v>
      </c>
      <c r="AC33" s="70">
        <v>5.7142857142857141E-2</v>
      </c>
      <c r="AD33" s="70">
        <v>5.7142857142857141E-2</v>
      </c>
      <c r="AE33" s="70">
        <v>0</v>
      </c>
      <c r="AF33" s="70">
        <v>0.12121212121212122</v>
      </c>
      <c r="AG33" s="70">
        <v>9.0909090909090912E-2</v>
      </c>
      <c r="AH33" s="70">
        <v>0.12121212121212122</v>
      </c>
      <c r="AI33" s="70">
        <v>6.0606060606060608E-2</v>
      </c>
      <c r="AJ33" s="70">
        <v>0</v>
      </c>
      <c r="AK33" s="70">
        <v>0</v>
      </c>
      <c r="AL33" s="70">
        <v>0.18181818181818182</v>
      </c>
      <c r="AM33" s="70">
        <v>6.0606060606060608E-2</v>
      </c>
      <c r="AN33" s="70">
        <v>6.0606060606060608E-2</v>
      </c>
      <c r="AO33" s="70">
        <v>0</v>
      </c>
      <c r="AP33" s="70">
        <v>3.0303030303030304E-2</v>
      </c>
      <c r="AQ33" s="70">
        <v>0</v>
      </c>
      <c r="AR33" s="70">
        <v>0.14705882352941177</v>
      </c>
      <c r="AS33" s="70">
        <v>0.11764705882352941</v>
      </c>
      <c r="AT33" s="70">
        <v>8.8235294117647065E-2</v>
      </c>
      <c r="AU33" s="70">
        <v>0</v>
      </c>
      <c r="AV33" s="70">
        <v>2.9411764705882353E-2</v>
      </c>
      <c r="AW33" s="70">
        <v>0</v>
      </c>
      <c r="AX33" s="70">
        <v>0.18181818181818182</v>
      </c>
      <c r="AY33" s="70">
        <v>9.0909090909090912E-2</v>
      </c>
      <c r="AZ33" s="70">
        <v>6.0606060606060608E-2</v>
      </c>
      <c r="BA33" s="70">
        <v>0</v>
      </c>
      <c r="BB33" s="70">
        <v>3.0303030303030304E-2</v>
      </c>
      <c r="BC33" s="70">
        <v>0</v>
      </c>
    </row>
    <row r="34" spans="1:68" customFormat="1">
      <c r="A34" t="str">
        <f t="shared" si="0"/>
        <v>ACT-43709</v>
      </c>
      <c r="B34" s="57" t="s">
        <v>3</v>
      </c>
      <c r="C34" s="54">
        <v>43709</v>
      </c>
      <c r="D34" s="55">
        <v>63.555555555555564</v>
      </c>
      <c r="E34" s="55">
        <v>44.333333333333329</v>
      </c>
      <c r="F34" s="55">
        <v>-7.1111111111111098</v>
      </c>
      <c r="G34" s="55">
        <v>17.777777777777779</v>
      </c>
      <c r="H34" s="55">
        <v>-7.9999999999999991</v>
      </c>
      <c r="I34" s="55">
        <v>5.6666666666666652</v>
      </c>
      <c r="J34" s="58">
        <v>143.52635766213353</v>
      </c>
      <c r="K34" s="55">
        <v>17.777777777777779</v>
      </c>
      <c r="L34" s="55">
        <v>29.464285714285708</v>
      </c>
      <c r="M34" s="55">
        <v>28.669410150891633</v>
      </c>
      <c r="N34" s="55">
        <v>11.284722222222223</v>
      </c>
      <c r="O34" s="55">
        <v>6.9958847736625511</v>
      </c>
      <c r="P34" s="55">
        <v>40.96</v>
      </c>
      <c r="Q34" s="55">
        <v>18.934911242603551</v>
      </c>
      <c r="R34" s="55">
        <v>25.683709869203327</v>
      </c>
      <c r="S34" s="55">
        <v>44.589774078478001</v>
      </c>
      <c r="T34" s="55">
        <v>26.4</v>
      </c>
      <c r="U34" s="55">
        <v>13.168724279835388</v>
      </c>
      <c r="V34" s="55">
        <v>54.320987654321002</v>
      </c>
      <c r="W34" s="55">
        <v>66.239999999999995</v>
      </c>
      <c r="X34" s="55">
        <v>-2.666666666666667</v>
      </c>
      <c r="Y34" s="55">
        <v>4.4444444444444446</v>
      </c>
      <c r="Z34" s="70">
        <v>0</v>
      </c>
      <c r="AA34" s="70">
        <v>6.6666666666666666E-2</v>
      </c>
      <c r="AB34" s="70">
        <v>6.6666666666666666E-2</v>
      </c>
      <c r="AC34" s="70">
        <v>0.1</v>
      </c>
      <c r="AD34" s="70">
        <v>3.3333333333333333E-2</v>
      </c>
      <c r="AE34" s="70">
        <v>0</v>
      </c>
      <c r="AF34" s="70">
        <v>0.13793103448275862</v>
      </c>
      <c r="AG34" s="70">
        <v>0.13793103448275862</v>
      </c>
      <c r="AH34" s="70">
        <v>0</v>
      </c>
      <c r="AI34" s="70">
        <v>0.13793103448275862</v>
      </c>
      <c r="AJ34" s="70">
        <v>3.4482758620689655E-2</v>
      </c>
      <c r="AK34" s="70">
        <v>0</v>
      </c>
      <c r="AL34" s="70">
        <v>3.4482758620689655E-2</v>
      </c>
      <c r="AM34" s="70">
        <v>0.17241379310344829</v>
      </c>
      <c r="AN34" s="70">
        <v>0</v>
      </c>
      <c r="AO34" s="70">
        <v>0.10344827586206896</v>
      </c>
      <c r="AP34" s="70">
        <v>0</v>
      </c>
      <c r="AQ34" s="70">
        <v>0</v>
      </c>
      <c r="AR34" s="70">
        <v>0.1</v>
      </c>
      <c r="AS34" s="70">
        <v>6.6666666666666666E-2</v>
      </c>
      <c r="AT34" s="70">
        <v>6.6666666666666666E-2</v>
      </c>
      <c r="AU34" s="70">
        <v>0</v>
      </c>
      <c r="AV34" s="70">
        <v>0</v>
      </c>
      <c r="AW34" s="70">
        <v>0</v>
      </c>
      <c r="AX34" s="70">
        <v>0.10344827586206896</v>
      </c>
      <c r="AY34" s="70">
        <v>6.8965517241379309E-2</v>
      </c>
      <c r="AZ34" s="70">
        <v>0</v>
      </c>
      <c r="BA34" s="70">
        <v>6.8965517241379309E-2</v>
      </c>
      <c r="BB34" s="70">
        <v>3.4482758620689655E-2</v>
      </c>
      <c r="BC34" s="70">
        <v>0</v>
      </c>
    </row>
    <row r="35" spans="1:68" customFormat="1">
      <c r="A35" t="str">
        <f t="shared" si="0"/>
        <v>ACT-43800</v>
      </c>
      <c r="B35" s="57" t="s">
        <v>3</v>
      </c>
      <c r="C35" s="54">
        <v>43800</v>
      </c>
      <c r="D35" s="55">
        <v>29.432132963988927</v>
      </c>
      <c r="E35" s="55">
        <v>21.81440443213296</v>
      </c>
      <c r="F35" s="55">
        <v>-3.5318559556786697</v>
      </c>
      <c r="G35" s="55">
        <v>6.20891161431702</v>
      </c>
      <c r="H35" s="55">
        <v>-1.1772853185595566</v>
      </c>
      <c r="I35" s="55">
        <v>2.2160664819944595</v>
      </c>
      <c r="J35" s="58">
        <v>126.60078350846601</v>
      </c>
      <c r="K35" s="55">
        <v>-1.8698060941828232</v>
      </c>
      <c r="L35" s="55">
        <v>14.285714285714288</v>
      </c>
      <c r="M35" s="55">
        <v>21.06481481481481</v>
      </c>
      <c r="N35" s="55">
        <v>8.571428571428573</v>
      </c>
      <c r="O35" s="55">
        <v>-5.8775510204081618</v>
      </c>
      <c r="P35" s="55">
        <v>44.996347699050396</v>
      </c>
      <c r="Q35" s="55">
        <v>23.26530612244898</v>
      </c>
      <c r="R35" s="55">
        <v>15.02770083102493</v>
      </c>
      <c r="S35" s="55">
        <v>20.775623268698062</v>
      </c>
      <c r="T35" s="55">
        <v>6.1728395061728394</v>
      </c>
      <c r="U35" s="55">
        <v>-5.8272632674297604</v>
      </c>
      <c r="V35" s="55">
        <v>68.75</v>
      </c>
      <c r="W35" s="55">
        <v>41.877551020408163</v>
      </c>
      <c r="X35" s="55">
        <v>-5.5363321799307963</v>
      </c>
      <c r="Y35" s="55">
        <v>-2.083333333333333</v>
      </c>
      <c r="Z35" s="70">
        <v>0.16216216216216217</v>
      </c>
      <c r="AA35" s="70">
        <v>0.16216216216216217</v>
      </c>
      <c r="AB35" s="70">
        <v>5.4054054054054057E-2</v>
      </c>
      <c r="AC35" s="70">
        <v>0</v>
      </c>
      <c r="AD35" s="70">
        <v>0</v>
      </c>
      <c r="AE35" s="70">
        <v>0</v>
      </c>
      <c r="AF35" s="70">
        <v>0.24324324324324326</v>
      </c>
      <c r="AG35" s="70">
        <v>0.13513513513513514</v>
      </c>
      <c r="AH35" s="70">
        <v>8.1081081081081086E-2</v>
      </c>
      <c r="AI35" s="70">
        <v>5.4054054054054057E-2</v>
      </c>
      <c r="AJ35" s="70">
        <v>2.7027027027027029E-2</v>
      </c>
      <c r="AK35" s="70">
        <v>0</v>
      </c>
      <c r="AL35" s="70">
        <v>0.27777777777777779</v>
      </c>
      <c r="AM35" s="70">
        <v>8.3333333333333329E-2</v>
      </c>
      <c r="AN35" s="70">
        <v>2.7777777777777776E-2</v>
      </c>
      <c r="AO35" s="70">
        <v>0</v>
      </c>
      <c r="AP35" s="70">
        <v>0</v>
      </c>
      <c r="AQ35" s="70">
        <v>0</v>
      </c>
      <c r="AR35" s="70">
        <v>0.29729729729729731</v>
      </c>
      <c r="AS35" s="70">
        <v>0.13513513513513514</v>
      </c>
      <c r="AT35" s="70">
        <v>0</v>
      </c>
      <c r="AU35" s="70">
        <v>0</v>
      </c>
      <c r="AV35" s="70">
        <v>0</v>
      </c>
      <c r="AW35" s="70">
        <v>0</v>
      </c>
      <c r="AX35" s="70">
        <v>0.21621621621621623</v>
      </c>
      <c r="AY35" s="70">
        <v>5.4054054054054057E-2</v>
      </c>
      <c r="AZ35" s="70">
        <v>0</v>
      </c>
      <c r="BA35" s="70">
        <v>2.7027027027027029E-2</v>
      </c>
      <c r="BB35" s="70">
        <v>0</v>
      </c>
      <c r="BC35" s="70">
        <v>0</v>
      </c>
    </row>
    <row r="36" spans="1:68" customFormat="1">
      <c r="A36" t="str">
        <f t="shared" si="0"/>
        <v>ACT-43891</v>
      </c>
      <c r="B36" s="57" t="s">
        <v>3</v>
      </c>
      <c r="C36" s="54">
        <v>43891</v>
      </c>
      <c r="D36" s="55">
        <v>-16.40625</v>
      </c>
      <c r="E36" s="55">
        <v>-3.515625</v>
      </c>
      <c r="F36" s="55">
        <v>-93.84765625</v>
      </c>
      <c r="G36" s="55">
        <v>-76.46484375</v>
      </c>
      <c r="H36" s="55">
        <v>-47.16796875</v>
      </c>
      <c r="I36" s="55">
        <v>0</v>
      </c>
      <c r="J36" s="58">
        <v>64.176987122047592</v>
      </c>
      <c r="K36" s="55">
        <v>-2.44140625</v>
      </c>
      <c r="L36" s="55">
        <v>-27.83203125</v>
      </c>
      <c r="M36" s="55">
        <v>-40.111111111111107</v>
      </c>
      <c r="N36" s="55">
        <v>-36.628511966701353</v>
      </c>
      <c r="O36" s="55">
        <v>-87.51300728407908</v>
      </c>
      <c r="P36" s="55">
        <v>-20.777777777777779</v>
      </c>
      <c r="Q36" s="55">
        <v>-87.51300728407908</v>
      </c>
      <c r="R36" s="55">
        <v>-3.5555555555555549</v>
      </c>
      <c r="S36" s="55">
        <v>0</v>
      </c>
      <c r="T36" s="55">
        <v>0</v>
      </c>
      <c r="U36" s="55">
        <v>-16.460905349794238</v>
      </c>
      <c r="V36" s="55">
        <v>11.834319526627221</v>
      </c>
      <c r="W36" s="55">
        <v>-18.666666666666668</v>
      </c>
      <c r="X36" s="55">
        <v>6.15234375</v>
      </c>
      <c r="Y36" s="55">
        <v>13.96484375</v>
      </c>
      <c r="Z36" s="70">
        <v>9.6774193548387094E-2</v>
      </c>
      <c r="AA36" s="70">
        <v>0.12903225806451613</v>
      </c>
      <c r="AB36" s="70">
        <v>0</v>
      </c>
      <c r="AC36" s="70">
        <v>6.4516129032258063E-2</v>
      </c>
      <c r="AD36" s="70">
        <v>0</v>
      </c>
      <c r="AE36" s="70">
        <v>0</v>
      </c>
      <c r="AF36" s="70">
        <v>9.6774193548387094E-2</v>
      </c>
      <c r="AG36" s="70">
        <v>6.4516129032258063E-2</v>
      </c>
      <c r="AH36" s="70">
        <v>0</v>
      </c>
      <c r="AI36" s="70">
        <v>3.2258064516129031E-2</v>
      </c>
      <c r="AJ36" s="70">
        <v>3.2258064516129031E-2</v>
      </c>
      <c r="AK36" s="70">
        <v>0</v>
      </c>
      <c r="AL36" s="70">
        <v>6.4516129032258063E-2</v>
      </c>
      <c r="AM36" s="70">
        <v>3.2258064516129031E-2</v>
      </c>
      <c r="AN36" s="70">
        <v>0</v>
      </c>
      <c r="AO36" s="70">
        <v>3.2258064516129031E-2</v>
      </c>
      <c r="AP36" s="70">
        <v>0</v>
      </c>
      <c r="AQ36" s="70">
        <v>0</v>
      </c>
      <c r="AR36" s="70">
        <v>6.4516129032258063E-2</v>
      </c>
      <c r="AS36" s="70">
        <v>3.2258064516129031E-2</v>
      </c>
      <c r="AT36" s="70">
        <v>0</v>
      </c>
      <c r="AU36" s="70">
        <v>3.2258064516129031E-2</v>
      </c>
      <c r="AV36" s="70">
        <v>0</v>
      </c>
      <c r="AW36" s="70">
        <v>0</v>
      </c>
      <c r="AX36" s="70">
        <v>6.4516129032258063E-2</v>
      </c>
      <c r="AY36" s="70">
        <v>3.2258064516129031E-2</v>
      </c>
      <c r="AZ36" s="70">
        <v>0</v>
      </c>
      <c r="BA36" s="70">
        <v>3.2258064516129031E-2</v>
      </c>
      <c r="BB36" s="70">
        <v>3.2258064516129031E-2</v>
      </c>
      <c r="BC36" s="70">
        <v>0</v>
      </c>
    </row>
    <row r="37" spans="1:68" customFormat="1">
      <c r="A37" t="str">
        <f t="shared" si="0"/>
        <v>ACT-43983</v>
      </c>
      <c r="B37" s="57" t="s">
        <v>3</v>
      </c>
      <c r="C37" s="54">
        <v>43983</v>
      </c>
      <c r="D37" s="55">
        <v>11.188271604938272</v>
      </c>
      <c r="E37" s="55">
        <v>3.4722222222222223</v>
      </c>
      <c r="F37" s="55">
        <v>-44.135802469135797</v>
      </c>
      <c r="G37" s="55">
        <v>-18.75</v>
      </c>
      <c r="H37" s="55">
        <v>-3.7037037037037042</v>
      </c>
      <c r="I37" s="55">
        <v>-9.2592592592592595</v>
      </c>
      <c r="J37" s="58">
        <v>93.712346681096676</v>
      </c>
      <c r="K37" s="55">
        <v>6.2500000000000027</v>
      </c>
      <c r="L37" s="55">
        <v>-21.224489795918366</v>
      </c>
      <c r="M37" s="55">
        <v>-36.651234567901234</v>
      </c>
      <c r="N37" s="55">
        <v>-9.3877551020408188</v>
      </c>
      <c r="O37" s="55">
        <v>-51.020408163265309</v>
      </c>
      <c r="P37" s="55">
        <v>0.89795918367346972</v>
      </c>
      <c r="Q37" s="55">
        <v>-50.693877551020407</v>
      </c>
      <c r="R37" s="55">
        <v>9.387755102040817</v>
      </c>
      <c r="S37" s="55">
        <v>2.1120293847566556</v>
      </c>
      <c r="T37" s="55">
        <v>3.5555555555555549</v>
      </c>
      <c r="U37" s="55">
        <v>-22</v>
      </c>
      <c r="V37" s="55">
        <v>33.3984375</v>
      </c>
      <c r="W37" s="55">
        <v>-8.7235996326905401</v>
      </c>
      <c r="X37" s="55">
        <v>-0.64279155188246107</v>
      </c>
      <c r="Y37" s="55">
        <v>5.5096418732782366</v>
      </c>
      <c r="Z37" s="70">
        <v>5.7142857142857141E-2</v>
      </c>
      <c r="AA37" s="70">
        <v>0.11428571428571428</v>
      </c>
      <c r="AB37" s="70">
        <v>0</v>
      </c>
      <c r="AC37" s="70">
        <v>0</v>
      </c>
      <c r="AD37" s="70">
        <v>0</v>
      </c>
      <c r="AE37" s="70">
        <v>0</v>
      </c>
      <c r="AF37" s="70">
        <v>0.14285714285714285</v>
      </c>
      <c r="AG37" s="70">
        <v>5.7142857142857141E-2</v>
      </c>
      <c r="AH37" s="70">
        <v>2.8571428571428571E-2</v>
      </c>
      <c r="AI37" s="70">
        <v>0</v>
      </c>
      <c r="AJ37" s="70">
        <v>0</v>
      </c>
      <c r="AK37" s="70">
        <v>0</v>
      </c>
      <c r="AL37" s="70">
        <v>8.5714285714285715E-2</v>
      </c>
      <c r="AM37" s="70">
        <v>2.8571428571428571E-2</v>
      </c>
      <c r="AN37" s="70">
        <v>0</v>
      </c>
      <c r="AO37" s="70">
        <v>0</v>
      </c>
      <c r="AP37" s="70">
        <v>0</v>
      </c>
      <c r="AQ37" s="70">
        <v>0</v>
      </c>
      <c r="AR37" s="70">
        <v>8.5714285714285715E-2</v>
      </c>
      <c r="AS37" s="70">
        <v>5.7142857142857141E-2</v>
      </c>
      <c r="AT37" s="70">
        <v>0</v>
      </c>
      <c r="AU37" s="70">
        <v>0</v>
      </c>
      <c r="AV37" s="70">
        <v>0</v>
      </c>
      <c r="AW37" s="70">
        <v>0</v>
      </c>
      <c r="AX37" s="70">
        <v>8.5714285714285715E-2</v>
      </c>
      <c r="AY37" s="70">
        <v>5.7142857142857141E-2</v>
      </c>
      <c r="AZ37" s="70">
        <v>0</v>
      </c>
      <c r="BA37" s="70">
        <v>0</v>
      </c>
      <c r="BB37" s="70">
        <v>0</v>
      </c>
      <c r="BC37" s="70">
        <v>0</v>
      </c>
    </row>
    <row r="38" spans="1:68" customFormat="1">
      <c r="A38" t="str">
        <f t="shared" si="0"/>
        <v>ACT-44075</v>
      </c>
      <c r="B38" s="57" t="s">
        <v>3</v>
      </c>
      <c r="C38" s="54">
        <v>44075</v>
      </c>
      <c r="D38" s="55">
        <v>-7.6099881093935799</v>
      </c>
      <c r="E38" s="55">
        <v>-2.5510204081632648</v>
      </c>
      <c r="F38" s="55">
        <v>-56.48038049940547</v>
      </c>
      <c r="G38" s="55">
        <v>-15.81450653983353</v>
      </c>
      <c r="H38" s="55">
        <v>-2.6785714285714288</v>
      </c>
      <c r="I38" s="55">
        <v>-12.244897959183671</v>
      </c>
      <c r="J38" s="58">
        <v>81.027398007345539</v>
      </c>
      <c r="K38" s="55">
        <v>-19.024970273483948</v>
      </c>
      <c r="L38" s="55">
        <v>6.9958847736625511</v>
      </c>
      <c r="M38" s="55">
        <v>-45.535714285714292</v>
      </c>
      <c r="N38" s="55">
        <v>0</v>
      </c>
      <c r="O38" s="55">
        <v>-54.732510288065853</v>
      </c>
      <c r="P38" s="55">
        <v>-3.2921810699588474</v>
      </c>
      <c r="Q38" s="55">
        <v>-66.255144032921791</v>
      </c>
      <c r="R38" s="55">
        <v>13.031550068587105</v>
      </c>
      <c r="S38" s="55">
        <v>-12.755102040816325</v>
      </c>
      <c r="T38" s="55">
        <v>10.586011342155011</v>
      </c>
      <c r="U38" s="55">
        <v>-10.562414266117971</v>
      </c>
      <c r="V38" s="55">
        <v>15.363511659807953</v>
      </c>
      <c r="W38" s="55">
        <v>-9.821428571428573</v>
      </c>
      <c r="X38" s="55">
        <v>0</v>
      </c>
      <c r="Y38" s="55">
        <v>2.880658436213992</v>
      </c>
      <c r="Z38" s="70">
        <v>0.2413793103448276</v>
      </c>
      <c r="AA38" s="70">
        <v>0.13793103448275862</v>
      </c>
      <c r="AB38" s="70">
        <v>6.8965517241379309E-2</v>
      </c>
      <c r="AC38" s="70">
        <v>0</v>
      </c>
      <c r="AD38" s="70">
        <v>0</v>
      </c>
      <c r="AE38" s="70">
        <v>0</v>
      </c>
      <c r="AF38" s="70">
        <v>0.20689655172413793</v>
      </c>
      <c r="AG38" s="70">
        <v>6.8965517241379309E-2</v>
      </c>
      <c r="AH38" s="70">
        <v>0</v>
      </c>
      <c r="AI38" s="70">
        <v>3.4482758620689655E-2</v>
      </c>
      <c r="AJ38" s="70">
        <v>3.4482758620689655E-2</v>
      </c>
      <c r="AK38" s="70">
        <v>0</v>
      </c>
      <c r="AL38" s="70">
        <v>0.21428571428571427</v>
      </c>
      <c r="AM38" s="70">
        <v>0</v>
      </c>
      <c r="AN38" s="70">
        <v>3.5714285714285712E-2</v>
      </c>
      <c r="AO38" s="70">
        <v>0</v>
      </c>
      <c r="AP38" s="70">
        <v>0</v>
      </c>
      <c r="AQ38" s="70">
        <v>0</v>
      </c>
      <c r="AR38" s="70">
        <v>0.2413793103448276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0.17241379310344829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</row>
    <row r="39" spans="1:68" customFormat="1">
      <c r="A39" t="str">
        <f t="shared" si="0"/>
        <v>ACT-44166</v>
      </c>
      <c r="B39" s="57" t="s">
        <v>3</v>
      </c>
      <c r="C39" s="54">
        <v>44166</v>
      </c>
      <c r="D39" s="55">
        <v>45.706371191135737</v>
      </c>
      <c r="E39" s="55">
        <v>7.4792243767313016</v>
      </c>
      <c r="F39" s="55">
        <v>-4.1551246537396125</v>
      </c>
      <c r="G39" s="55">
        <v>19.944598337950136</v>
      </c>
      <c r="H39" s="55">
        <v>-2.7681660899653986</v>
      </c>
      <c r="I39" s="55">
        <v>8.3333333333333321</v>
      </c>
      <c r="J39" s="58">
        <v>125.35518483709274</v>
      </c>
      <c r="K39" s="55">
        <v>9.1412742382271475</v>
      </c>
      <c r="L39" s="55">
        <v>41.666666666666671</v>
      </c>
      <c r="M39" s="55">
        <v>-13.888888888888889</v>
      </c>
      <c r="N39" s="55">
        <v>4.6296296296296298</v>
      </c>
      <c r="O39" s="55">
        <v>-11.111111111111112</v>
      </c>
      <c r="P39" s="55">
        <v>6.481481481481481</v>
      </c>
      <c r="Q39" s="55">
        <v>-2.777777777777779</v>
      </c>
      <c r="R39" s="55">
        <v>37.5</v>
      </c>
      <c r="S39" s="55">
        <v>3.125</v>
      </c>
      <c r="T39" s="55">
        <v>12.244897959183675</v>
      </c>
      <c r="U39" s="55">
        <v>6.6666666666666679</v>
      </c>
      <c r="V39" s="55">
        <v>34.222222222222229</v>
      </c>
      <c r="W39" s="55">
        <v>10.9375</v>
      </c>
      <c r="X39" s="55">
        <v>-0.390625</v>
      </c>
      <c r="Y39" s="55">
        <v>-1.0380622837370246</v>
      </c>
      <c r="Z39" s="70">
        <v>0.1111111111111111</v>
      </c>
      <c r="AA39" s="70">
        <v>5.5555555555555552E-2</v>
      </c>
      <c r="AB39" s="70">
        <v>0</v>
      </c>
      <c r="AC39" s="70">
        <v>0</v>
      </c>
      <c r="AD39" s="70">
        <v>0</v>
      </c>
      <c r="AE39" s="70">
        <v>0</v>
      </c>
      <c r="AF39" s="70">
        <v>0.1111111111111111</v>
      </c>
      <c r="AG39" s="70">
        <v>0.1111111111111111</v>
      </c>
      <c r="AH39" s="70">
        <v>0</v>
      </c>
      <c r="AI39" s="70">
        <v>0</v>
      </c>
      <c r="AJ39" s="70">
        <v>0</v>
      </c>
      <c r="AK39" s="70">
        <v>0</v>
      </c>
      <c r="AL39" s="70">
        <v>0.1111111111111111</v>
      </c>
      <c r="AM39" s="70">
        <v>0.1111111111111111</v>
      </c>
      <c r="AN39" s="70">
        <v>0</v>
      </c>
      <c r="AO39" s="70">
        <v>0</v>
      </c>
      <c r="AP39" s="70">
        <v>0</v>
      </c>
      <c r="AQ39" s="70">
        <v>0</v>
      </c>
      <c r="AR39" s="70">
        <v>0.1111111111111111</v>
      </c>
      <c r="AS39" s="70">
        <v>5.5555555555555552E-2</v>
      </c>
      <c r="AT39" s="70">
        <v>0</v>
      </c>
      <c r="AU39" s="70">
        <v>0</v>
      </c>
      <c r="AV39" s="70">
        <v>0</v>
      </c>
      <c r="AW39" s="70">
        <v>0</v>
      </c>
      <c r="AX39" s="70">
        <v>0.1111111111111111</v>
      </c>
      <c r="AY39" s="70">
        <v>5.5555555555555552E-2</v>
      </c>
      <c r="AZ39" s="70">
        <v>0</v>
      </c>
      <c r="BA39" s="70">
        <v>0</v>
      </c>
      <c r="BB39" s="70">
        <v>0</v>
      </c>
      <c r="BC39" s="70">
        <v>0</v>
      </c>
    </row>
    <row r="40" spans="1:68" customFormat="1">
      <c r="A40" t="str">
        <f t="shared" si="0"/>
        <v>ACT-44256</v>
      </c>
      <c r="B40" s="57" t="s">
        <v>3</v>
      </c>
      <c r="C40" s="54">
        <v>44256</v>
      </c>
      <c r="D40" s="55">
        <v>48.484848484848492</v>
      </c>
      <c r="E40" s="55">
        <v>26.538108356290174</v>
      </c>
      <c r="F40" s="55">
        <v>40.404040404040408</v>
      </c>
      <c r="G40" s="55">
        <v>40.404040404040408</v>
      </c>
      <c r="H40" s="55">
        <v>10.284664830119373</v>
      </c>
      <c r="I40" s="55">
        <v>15.426997245179061</v>
      </c>
      <c r="J40" s="58">
        <v>144.91279023048699</v>
      </c>
      <c r="K40" s="55">
        <v>6.3360881542699712</v>
      </c>
      <c r="L40" s="55">
        <v>75.858480749219552</v>
      </c>
      <c r="M40" s="55">
        <v>-1.66015625</v>
      </c>
      <c r="N40" s="55">
        <v>16.000000000000004</v>
      </c>
      <c r="O40" s="55">
        <v>-2.497398543184183</v>
      </c>
      <c r="P40" s="55">
        <v>33.298647242455779</v>
      </c>
      <c r="Q40" s="55">
        <v>-22.476586888657646</v>
      </c>
      <c r="R40" s="55">
        <v>64.444444444444443</v>
      </c>
      <c r="S40" s="55">
        <v>11.111111111111111</v>
      </c>
      <c r="T40" s="55">
        <v>19.642857142857142</v>
      </c>
      <c r="U40" s="55">
        <v>1.902497027348395</v>
      </c>
      <c r="V40" s="55">
        <v>41.022592152199756</v>
      </c>
      <c r="W40" s="55">
        <v>0</v>
      </c>
      <c r="X40" s="55">
        <v>0</v>
      </c>
      <c r="Y40" s="55">
        <v>2.34375</v>
      </c>
      <c r="Z40" s="133">
        <v>9.6774193548387094E-2</v>
      </c>
      <c r="AA40" s="133">
        <v>3.2258064516129031E-2</v>
      </c>
      <c r="AB40" s="133">
        <v>0</v>
      </c>
      <c r="AC40" s="133">
        <v>3.2258064516129031E-2</v>
      </c>
      <c r="AD40" s="133">
        <v>0</v>
      </c>
      <c r="AE40" s="133">
        <v>0</v>
      </c>
      <c r="AF40" s="133">
        <v>6.25E-2</v>
      </c>
      <c r="AG40" s="133">
        <v>6.25E-2</v>
      </c>
      <c r="AH40" s="133">
        <v>6.25E-2</v>
      </c>
      <c r="AI40" s="133">
        <v>0</v>
      </c>
      <c r="AJ40" s="133">
        <v>0</v>
      </c>
      <c r="AK40" s="133">
        <v>0</v>
      </c>
      <c r="AL40" s="133">
        <v>6.4516129032258063E-2</v>
      </c>
      <c r="AM40" s="133">
        <v>0</v>
      </c>
      <c r="AN40" s="133">
        <v>0</v>
      </c>
      <c r="AO40" s="133">
        <v>0</v>
      </c>
      <c r="AP40" s="133">
        <v>3.2258064516129031E-2</v>
      </c>
      <c r="AQ40" s="133">
        <v>0</v>
      </c>
      <c r="AR40" s="133">
        <v>6.4516129032258063E-2</v>
      </c>
      <c r="AS40" s="133">
        <v>3.2258064516129031E-2</v>
      </c>
      <c r="AT40" s="133">
        <v>0</v>
      </c>
      <c r="AU40" s="133">
        <v>0</v>
      </c>
      <c r="AV40" s="133">
        <v>3.2258064516129031E-2</v>
      </c>
      <c r="AW40" s="133">
        <v>0</v>
      </c>
      <c r="AX40" s="133">
        <v>6.4516129032258063E-2</v>
      </c>
      <c r="AY40" s="133">
        <v>0</v>
      </c>
      <c r="AZ40" s="133">
        <v>3.2258064516129031E-2</v>
      </c>
      <c r="BA40" s="133">
        <v>0</v>
      </c>
      <c r="BB40" s="133">
        <v>0</v>
      </c>
      <c r="BC40" s="133">
        <v>0</v>
      </c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</row>
    <row r="41" spans="1:68" customFormat="1">
      <c r="A41" t="str">
        <f t="shared" si="0"/>
        <v>ACT-44348</v>
      </c>
      <c r="B41" s="57" t="s">
        <v>3</v>
      </c>
      <c r="C41" s="54">
        <v>44348</v>
      </c>
      <c r="D41" s="55">
        <v>47.781065088757401</v>
      </c>
      <c r="E41" s="55">
        <v>21.153846153846157</v>
      </c>
      <c r="F41" s="55">
        <v>28.402366863905325</v>
      </c>
      <c r="G41" s="55">
        <v>21.301775147928996</v>
      </c>
      <c r="H41" s="55">
        <v>6.8052930056710785</v>
      </c>
      <c r="I41" s="55">
        <v>9.5486111111111107</v>
      </c>
      <c r="J41" s="58">
        <v>140.41681630726254</v>
      </c>
      <c r="K41" s="55">
        <v>-15.976331360946746</v>
      </c>
      <c r="L41" s="55">
        <v>66.942148760330582</v>
      </c>
      <c r="M41" s="55">
        <v>9.2975206611570247</v>
      </c>
      <c r="N41" s="55">
        <v>25</v>
      </c>
      <c r="O41" s="55">
        <v>-9.0702947845804971</v>
      </c>
      <c r="P41" s="55">
        <v>20</v>
      </c>
      <c r="Q41" s="55">
        <v>-16.25</v>
      </c>
      <c r="R41" s="55">
        <v>73.913043478260875</v>
      </c>
      <c r="S41" s="55">
        <v>9.9173553719008289</v>
      </c>
      <c r="T41" s="55">
        <v>44.217687074829932</v>
      </c>
      <c r="U41" s="55">
        <v>-5</v>
      </c>
      <c r="V41" s="55">
        <v>28.808864265927976</v>
      </c>
      <c r="W41" s="55">
        <v>0</v>
      </c>
      <c r="X41" s="55">
        <v>-1.7751479289940826</v>
      </c>
      <c r="Y41" s="55">
        <v>1.0355029585798818</v>
      </c>
      <c r="Z41" s="133">
        <v>0.125</v>
      </c>
      <c r="AA41" s="133">
        <v>0.125</v>
      </c>
      <c r="AB41" s="133">
        <v>0</v>
      </c>
      <c r="AC41" s="133">
        <v>4.1666666666666664E-2</v>
      </c>
      <c r="AD41" s="133">
        <v>4.1666666666666664E-2</v>
      </c>
      <c r="AE41" s="133">
        <v>0</v>
      </c>
      <c r="AF41" s="133">
        <v>0.08</v>
      </c>
      <c r="AG41" s="133">
        <v>0.04</v>
      </c>
      <c r="AH41" s="133">
        <v>0.04</v>
      </c>
      <c r="AI41" s="133">
        <v>0</v>
      </c>
      <c r="AJ41" s="133">
        <v>0.04</v>
      </c>
      <c r="AK41" s="133">
        <v>0</v>
      </c>
      <c r="AL41" s="133">
        <v>8.3333333333333329E-2</v>
      </c>
      <c r="AM41" s="133">
        <v>8.3333333333333329E-2</v>
      </c>
      <c r="AN41" s="133">
        <v>4.1666666666666664E-2</v>
      </c>
      <c r="AO41" s="133">
        <v>0</v>
      </c>
      <c r="AP41" s="133">
        <v>4.1666666666666664E-2</v>
      </c>
      <c r="AQ41" s="133">
        <v>0</v>
      </c>
      <c r="AR41" s="133">
        <v>0.125</v>
      </c>
      <c r="AS41" s="133">
        <v>0</v>
      </c>
      <c r="AT41" s="133">
        <v>8.3333333333333329E-2</v>
      </c>
      <c r="AU41" s="133">
        <v>0</v>
      </c>
      <c r="AV41" s="133">
        <v>0</v>
      </c>
      <c r="AW41" s="133">
        <v>0</v>
      </c>
      <c r="AX41" s="133">
        <v>8.3333333333333329E-2</v>
      </c>
      <c r="AY41" s="133">
        <v>8.3333333333333329E-2</v>
      </c>
      <c r="AZ41" s="133">
        <v>0</v>
      </c>
      <c r="BA41" s="133">
        <v>0</v>
      </c>
      <c r="BB41" s="133">
        <v>0</v>
      </c>
      <c r="BC41" s="133">
        <v>0</v>
      </c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</row>
    <row r="42" spans="1:68" customFormat="1">
      <c r="A42" t="str">
        <f t="shared" si="0"/>
        <v>ACT-44440</v>
      </c>
      <c r="B42" s="57" t="s">
        <v>3</v>
      </c>
      <c r="C42" s="54">
        <v>44440</v>
      </c>
      <c r="D42" s="55">
        <v>27.083333333333336</v>
      </c>
      <c r="E42" s="55">
        <v>19.675925925925924</v>
      </c>
      <c r="F42" s="55">
        <v>7.8367346938775535</v>
      </c>
      <c r="G42" s="55">
        <v>8.571428571428573</v>
      </c>
      <c r="H42" s="55">
        <v>1.4692378328741966</v>
      </c>
      <c r="I42" s="55">
        <v>9.0830449826989614</v>
      </c>
      <c r="J42" s="58">
        <v>122.49143812288625</v>
      </c>
      <c r="K42" s="55">
        <v>-3.7037037037037019</v>
      </c>
      <c r="L42" s="55">
        <v>66.942148760330582</v>
      </c>
      <c r="M42" s="55">
        <v>-10.926118626430803</v>
      </c>
      <c r="N42" s="55">
        <v>19.979188345473464</v>
      </c>
      <c r="O42" s="55">
        <v>-22.476586888657646</v>
      </c>
      <c r="P42" s="55">
        <v>35.15625</v>
      </c>
      <c r="Q42" s="55">
        <v>-35.555555555555557</v>
      </c>
      <c r="R42" s="55">
        <v>46.484375</v>
      </c>
      <c r="S42" s="55">
        <v>8.3246618106139429</v>
      </c>
      <c r="T42" s="55">
        <v>26.159334126040434</v>
      </c>
      <c r="U42" s="55">
        <v>-3.9239001189060638</v>
      </c>
      <c r="V42" s="55">
        <v>49</v>
      </c>
      <c r="W42" s="55">
        <v>-7.0153061224489797</v>
      </c>
      <c r="X42" s="55">
        <v>-0.23148148148148157</v>
      </c>
      <c r="Y42" s="55">
        <v>0.92592592592592571</v>
      </c>
      <c r="Z42" s="133">
        <v>0.16666666666666666</v>
      </c>
      <c r="AA42" s="133">
        <v>8.3333333333333329E-2</v>
      </c>
      <c r="AB42" s="133">
        <v>0</v>
      </c>
      <c r="AC42" s="133">
        <v>0</v>
      </c>
      <c r="AD42" s="133">
        <v>0</v>
      </c>
      <c r="AE42" s="133">
        <v>0</v>
      </c>
      <c r="AF42" s="133">
        <v>0.14705882352941177</v>
      </c>
      <c r="AG42" s="133">
        <v>0</v>
      </c>
      <c r="AH42" s="133">
        <v>2.9411764705882353E-2</v>
      </c>
      <c r="AI42" s="133">
        <v>0</v>
      </c>
      <c r="AJ42" s="133">
        <v>0</v>
      </c>
      <c r="AK42" s="133">
        <v>0</v>
      </c>
      <c r="AL42" s="133">
        <v>8.5714285714285715E-2</v>
      </c>
      <c r="AM42" s="133">
        <v>2.8571428571428571E-2</v>
      </c>
      <c r="AN42" s="133">
        <v>0</v>
      </c>
      <c r="AO42" s="133">
        <v>2.8571428571428571E-2</v>
      </c>
      <c r="AP42" s="133">
        <v>0</v>
      </c>
      <c r="AQ42" s="133">
        <v>0</v>
      </c>
      <c r="AR42" s="133">
        <v>0.11428571428571428</v>
      </c>
      <c r="AS42" s="133">
        <v>0</v>
      </c>
      <c r="AT42" s="133">
        <v>2.8571428571428571E-2</v>
      </c>
      <c r="AU42" s="133">
        <v>0</v>
      </c>
      <c r="AV42" s="133">
        <v>0</v>
      </c>
      <c r="AW42" s="133">
        <v>0</v>
      </c>
      <c r="AX42" s="133">
        <v>0.11428571428571428</v>
      </c>
      <c r="AY42" s="133">
        <v>0</v>
      </c>
      <c r="AZ42" s="133">
        <v>0</v>
      </c>
      <c r="BA42" s="133">
        <v>0</v>
      </c>
      <c r="BB42" s="133">
        <v>2.8571428571428571E-2</v>
      </c>
      <c r="BC42" s="133">
        <v>0</v>
      </c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</row>
    <row r="43" spans="1:68" customFormat="1">
      <c r="A43" t="str">
        <f t="shared" si="0"/>
        <v>ACT-44531</v>
      </c>
      <c r="B43" s="57" t="s">
        <v>3</v>
      </c>
      <c r="C43" s="54">
        <v>44531</v>
      </c>
      <c r="D43" s="55">
        <v>66.735537190082653</v>
      </c>
      <c r="E43" s="55">
        <v>34.917355371900818</v>
      </c>
      <c r="F43" s="55">
        <v>52.685950413223146</v>
      </c>
      <c r="G43" s="55">
        <v>59.504132231404959</v>
      </c>
      <c r="H43" s="55">
        <v>44.44444444444445</v>
      </c>
      <c r="I43" s="55">
        <v>2.0408163265306123</v>
      </c>
      <c r="J43" s="58">
        <v>154.77531897926636</v>
      </c>
      <c r="K43" s="55">
        <v>-5.7851239669421499</v>
      </c>
      <c r="L43" s="55">
        <v>55.999999999999993</v>
      </c>
      <c r="M43" s="55">
        <v>3.3950617283950599</v>
      </c>
      <c r="N43" s="55">
        <v>51.851851851851848</v>
      </c>
      <c r="O43" s="55">
        <v>0</v>
      </c>
      <c r="P43" s="55">
        <v>30.864197530864203</v>
      </c>
      <c r="Q43" s="55">
        <v>9.8765432098765427</v>
      </c>
      <c r="R43" s="55">
        <v>60.317460317460316</v>
      </c>
      <c r="S43" s="55">
        <v>40.816326530612244</v>
      </c>
      <c r="T43" s="55">
        <v>49</v>
      </c>
      <c r="U43" s="55">
        <v>2.4999999999999996</v>
      </c>
      <c r="V43" s="55">
        <v>66.481994459833786</v>
      </c>
      <c r="W43" s="55">
        <v>39.889196675900273</v>
      </c>
      <c r="X43" s="55">
        <v>-2.4793388429752063</v>
      </c>
      <c r="Y43" s="55">
        <v>-3.3057851239669422</v>
      </c>
      <c r="Z43" s="133">
        <v>0.22727272727272727</v>
      </c>
      <c r="AA43" s="133">
        <v>4.5454545454545456E-2</v>
      </c>
      <c r="AB43" s="133">
        <v>9.0909090909090912E-2</v>
      </c>
      <c r="AC43" s="133">
        <v>4.5454545454545456E-2</v>
      </c>
      <c r="AD43" s="133">
        <v>0</v>
      </c>
      <c r="AE43" s="133">
        <v>0</v>
      </c>
      <c r="AF43" s="133">
        <v>0.14285714285714285</v>
      </c>
      <c r="AG43" s="133">
        <v>4.7619047619047616E-2</v>
      </c>
      <c r="AH43" s="133">
        <v>4.7619047619047616E-2</v>
      </c>
      <c r="AI43" s="133">
        <v>9.5238095238095233E-2</v>
      </c>
      <c r="AJ43" s="133">
        <v>0</v>
      </c>
      <c r="AK43" s="133">
        <v>0</v>
      </c>
      <c r="AL43" s="133">
        <v>9.0909090909090912E-2</v>
      </c>
      <c r="AM43" s="133">
        <v>9.0909090909090912E-2</v>
      </c>
      <c r="AN43" s="133">
        <v>4.5454545454545456E-2</v>
      </c>
      <c r="AO43" s="133">
        <v>4.5454545454545456E-2</v>
      </c>
      <c r="AP43" s="133">
        <v>0</v>
      </c>
      <c r="AQ43" s="133">
        <v>0</v>
      </c>
      <c r="AR43" s="133">
        <v>9.0909090909090912E-2</v>
      </c>
      <c r="AS43" s="133">
        <v>0</v>
      </c>
      <c r="AT43" s="133">
        <v>0.18181818181818182</v>
      </c>
      <c r="AU43" s="133">
        <v>0</v>
      </c>
      <c r="AV43" s="133">
        <v>0</v>
      </c>
      <c r="AW43" s="133">
        <v>0</v>
      </c>
      <c r="AX43" s="133">
        <v>9.0909090909090912E-2</v>
      </c>
      <c r="AY43" s="133">
        <v>4.5454545454545456E-2</v>
      </c>
      <c r="AZ43" s="133">
        <v>0</v>
      </c>
      <c r="BA43" s="133">
        <v>9.0909090909090912E-2</v>
      </c>
      <c r="BB43" s="133">
        <v>0</v>
      </c>
      <c r="BC43" s="133">
        <v>0</v>
      </c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</row>
    <row r="44" spans="1:68" customFormat="1">
      <c r="A44" t="str">
        <f t="shared" si="0"/>
        <v>ACT-44621</v>
      </c>
      <c r="B44" t="s">
        <v>3</v>
      </c>
      <c r="C44" s="54">
        <v>44621</v>
      </c>
      <c r="D44" s="55">
        <v>55.859375</v>
      </c>
      <c r="E44" s="55">
        <v>31.25</v>
      </c>
      <c r="F44" s="55">
        <v>0</v>
      </c>
      <c r="G44" s="55">
        <v>17.578125</v>
      </c>
      <c r="H44" s="55">
        <v>87.890625</v>
      </c>
      <c r="I44" s="55">
        <v>-12.5</v>
      </c>
      <c r="J44" s="58">
        <v>130.4032738095238</v>
      </c>
      <c r="K44" s="55">
        <v>-66.015625</v>
      </c>
      <c r="L44" s="55">
        <v>47.265625</v>
      </c>
      <c r="M44" s="55">
        <v>0</v>
      </c>
      <c r="N44" s="55">
        <v>24.609375</v>
      </c>
      <c r="O44" s="55">
        <v>-3.125</v>
      </c>
      <c r="P44" s="55">
        <v>31.25</v>
      </c>
      <c r="Q44" s="55">
        <v>-3.125</v>
      </c>
      <c r="R44" s="55">
        <v>68.75</v>
      </c>
      <c r="S44" s="55">
        <v>25.78125</v>
      </c>
      <c r="T44" s="55">
        <v>26.666666666666671</v>
      </c>
      <c r="U44" s="55">
        <v>-8.1632653061224474</v>
      </c>
      <c r="V44" s="55">
        <v>55.999999999999993</v>
      </c>
      <c r="W44" s="55">
        <v>-2.2222222222222228</v>
      </c>
      <c r="X44" s="55">
        <v>0</v>
      </c>
      <c r="Y44" s="55">
        <v>3.125</v>
      </c>
      <c r="Z44" s="70">
        <v>0.125</v>
      </c>
      <c r="AA44" s="70">
        <v>0.125</v>
      </c>
      <c r="AB44" s="70">
        <v>6.25E-2</v>
      </c>
      <c r="AC44" s="70">
        <v>0</v>
      </c>
      <c r="AD44" s="70">
        <v>0</v>
      </c>
      <c r="AE44" s="70">
        <v>0</v>
      </c>
      <c r="AF44" s="70">
        <v>0.125</v>
      </c>
      <c r="AG44" s="70">
        <v>6.25E-2</v>
      </c>
      <c r="AH44" s="70">
        <v>0</v>
      </c>
      <c r="AI44" s="70">
        <v>6.25E-2</v>
      </c>
      <c r="AJ44" s="70">
        <v>0</v>
      </c>
      <c r="AK44" s="70">
        <v>0</v>
      </c>
      <c r="AL44" s="70">
        <v>6.25E-2</v>
      </c>
      <c r="AM44" s="70">
        <v>6.25E-2</v>
      </c>
      <c r="AN44" s="70">
        <v>0</v>
      </c>
      <c r="AO44" s="70">
        <v>6.25E-2</v>
      </c>
      <c r="AP44" s="70">
        <v>0</v>
      </c>
      <c r="AQ44" s="70">
        <v>0</v>
      </c>
      <c r="AR44" s="70">
        <v>0.125</v>
      </c>
      <c r="AS44" s="70">
        <v>6.25E-2</v>
      </c>
      <c r="AT44" s="70">
        <v>0</v>
      </c>
      <c r="AU44" s="70">
        <v>6.25E-2</v>
      </c>
      <c r="AV44" s="70">
        <v>0</v>
      </c>
      <c r="AW44" s="70">
        <v>0</v>
      </c>
      <c r="AX44" s="70">
        <v>6.25E-2</v>
      </c>
      <c r="AY44" s="70">
        <v>6.25E-2</v>
      </c>
      <c r="AZ44" s="70">
        <v>0</v>
      </c>
      <c r="BA44" s="70">
        <v>0</v>
      </c>
      <c r="BB44" s="70">
        <v>0</v>
      </c>
      <c r="BC44" s="70">
        <v>0</v>
      </c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</row>
    <row r="45" spans="1:68" customFormat="1">
      <c r="A45" t="str">
        <f t="shared" si="0"/>
        <v>ACT-44713</v>
      </c>
      <c r="B45" t="s">
        <v>3</v>
      </c>
      <c r="C45" s="54">
        <v>44713</v>
      </c>
      <c r="D45" s="55">
        <v>44.628099173553714</v>
      </c>
      <c r="E45" s="55">
        <v>10.884353741496597</v>
      </c>
      <c r="F45" s="55">
        <v>-6.6115702479338871</v>
      </c>
      <c r="G45" s="55">
        <v>29.545454545454536</v>
      </c>
      <c r="H45" s="55">
        <v>100</v>
      </c>
      <c r="I45" s="55">
        <v>-5.5785123966942143</v>
      </c>
      <c r="J45" s="58">
        <v>120.46428571428571</v>
      </c>
      <c r="K45" s="55">
        <v>1.8595041322314043</v>
      </c>
      <c r="L45" s="55">
        <v>-6.8181818181818175</v>
      </c>
      <c r="M45" s="55">
        <v>-18.801652892561982</v>
      </c>
      <c r="N45" s="55">
        <v>-2.6859504132231411</v>
      </c>
      <c r="O45" s="55">
        <v>-13.016528925619832</v>
      </c>
      <c r="P45" s="55">
        <v>-2.272727272727272</v>
      </c>
      <c r="Q45" s="55">
        <v>-18.801652892561982</v>
      </c>
      <c r="R45" s="55">
        <v>7.4999999999999982</v>
      </c>
      <c r="S45" s="55">
        <v>17.5</v>
      </c>
      <c r="T45" s="55">
        <v>16.25</v>
      </c>
      <c r="U45" s="55">
        <v>0</v>
      </c>
      <c r="V45" s="55">
        <v>19.250000000000004</v>
      </c>
      <c r="W45" s="55">
        <v>-1.7499999999999996</v>
      </c>
      <c r="X45" s="55">
        <v>0</v>
      </c>
      <c r="Y45" s="55">
        <v>5.4421768707482983</v>
      </c>
      <c r="Z45" s="70">
        <v>4.7619047619047616E-2</v>
      </c>
      <c r="AA45" s="70">
        <v>0.23809523809523808</v>
      </c>
      <c r="AB45" s="70"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9.5238095238095233E-2</v>
      </c>
      <c r="AH45" s="70">
        <v>0</v>
      </c>
      <c r="AI45" s="70">
        <v>0</v>
      </c>
      <c r="AJ45" s="70">
        <v>0</v>
      </c>
      <c r="AK45" s="70">
        <v>0</v>
      </c>
      <c r="AL45" s="70">
        <v>0</v>
      </c>
      <c r="AM45" s="70">
        <v>9.5238095238095233E-2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9.5238095238095233E-2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4.7619047619047616E-2</v>
      </c>
      <c r="AZ45" s="70">
        <v>0</v>
      </c>
      <c r="BA45" s="70">
        <v>0</v>
      </c>
      <c r="BB45" s="70">
        <v>0</v>
      </c>
      <c r="BC45" s="70">
        <v>0</v>
      </c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</row>
    <row r="46" spans="1:68" customFormat="1">
      <c r="A46" t="str">
        <f t="shared" si="0"/>
        <v>ACT-44805</v>
      </c>
      <c r="B46" t="s">
        <v>3</v>
      </c>
      <c r="C46" s="54">
        <v>44805</v>
      </c>
      <c r="D46" s="55">
        <v>58.477508650519027</v>
      </c>
      <c r="E46" s="55">
        <v>24.609375</v>
      </c>
      <c r="F46" s="55">
        <v>13.494809688581313</v>
      </c>
      <c r="G46" s="55">
        <v>46.712802768166092</v>
      </c>
      <c r="H46" s="55">
        <v>88.581314878892741</v>
      </c>
      <c r="I46" s="55">
        <v>-31.487889273356394</v>
      </c>
      <c r="J46" s="58">
        <v>135.45710784313727</v>
      </c>
      <c r="K46" s="55">
        <v>-3.1111111111111103</v>
      </c>
      <c r="L46" s="55">
        <v>0</v>
      </c>
      <c r="M46" s="55">
        <v>-9.3425605536332181</v>
      </c>
      <c r="N46" s="55">
        <v>9.3425605536332181</v>
      </c>
      <c r="O46" s="55">
        <v>-16.608996539792386</v>
      </c>
      <c r="P46" s="55">
        <v>16.608996539792386</v>
      </c>
      <c r="Q46" s="55">
        <v>7.2664359861591699</v>
      </c>
      <c r="R46" s="55">
        <v>41.522491349480966</v>
      </c>
      <c r="S46" s="55">
        <v>11.418685121107266</v>
      </c>
      <c r="T46" s="55">
        <v>30.449826989619375</v>
      </c>
      <c r="U46" s="55">
        <v>2.4221453287197234</v>
      </c>
      <c r="V46" s="55">
        <v>30.449826989619375</v>
      </c>
      <c r="W46" s="55">
        <v>8.3044982698961931</v>
      </c>
      <c r="X46" s="55">
        <v>2.4221453287197225</v>
      </c>
      <c r="Y46" s="55">
        <v>9.3425605536332181</v>
      </c>
      <c r="Z46" s="133">
        <v>0.23529411764705882</v>
      </c>
      <c r="AA46" s="133">
        <v>0.23529411764705882</v>
      </c>
      <c r="AB46" s="133">
        <v>0</v>
      </c>
      <c r="AC46" s="133">
        <v>0</v>
      </c>
      <c r="AD46" s="133">
        <v>0</v>
      </c>
      <c r="AE46" s="133">
        <v>0</v>
      </c>
      <c r="AF46" s="133">
        <v>0.26666666666666666</v>
      </c>
      <c r="AG46" s="133">
        <v>0.13333333333333333</v>
      </c>
      <c r="AH46" s="133">
        <v>0</v>
      </c>
      <c r="AI46" s="133">
        <v>6.6666666666666666E-2</v>
      </c>
      <c r="AJ46" s="133">
        <v>6.6666666666666666E-2</v>
      </c>
      <c r="AK46" s="133">
        <v>0</v>
      </c>
      <c r="AL46" s="133">
        <v>0.35714285714285715</v>
      </c>
      <c r="AM46" s="133">
        <v>7.1428571428571425E-2</v>
      </c>
      <c r="AN46" s="133">
        <v>7.1428571428571425E-2</v>
      </c>
      <c r="AO46" s="133">
        <v>0</v>
      </c>
      <c r="AP46" s="133">
        <v>0</v>
      </c>
      <c r="AQ46" s="133">
        <v>0</v>
      </c>
      <c r="AR46" s="133">
        <v>0.35714285714285715</v>
      </c>
      <c r="AS46" s="133">
        <v>0</v>
      </c>
      <c r="AT46" s="133">
        <v>0</v>
      </c>
      <c r="AU46" s="133">
        <v>7.1428571428571425E-2</v>
      </c>
      <c r="AV46" s="133">
        <v>0</v>
      </c>
      <c r="AW46" s="133">
        <v>0</v>
      </c>
      <c r="AX46" s="133">
        <v>0.26666666666666666</v>
      </c>
      <c r="AY46" s="133">
        <v>0.13333333333333333</v>
      </c>
      <c r="AZ46" s="133">
        <v>0</v>
      </c>
      <c r="BA46" s="133">
        <v>0</v>
      </c>
      <c r="BB46" s="133">
        <v>0</v>
      </c>
      <c r="BC46" s="133">
        <v>0</v>
      </c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</row>
    <row r="47" spans="1:68" customFormat="1">
      <c r="A47" t="str">
        <f t="shared" si="0"/>
        <v>ACT-44896</v>
      </c>
      <c r="B47" t="s">
        <v>3</v>
      </c>
      <c r="C47" s="54">
        <v>44896</v>
      </c>
      <c r="D47" s="55">
        <v>45.659928656361473</v>
      </c>
      <c r="E47" s="55">
        <v>30.321046373365046</v>
      </c>
      <c r="F47" s="55">
        <v>8.5612366230677743</v>
      </c>
      <c r="G47" s="55">
        <v>22.47324613555292</v>
      </c>
      <c r="H47" s="55">
        <v>86.682520808561236</v>
      </c>
      <c r="I47" s="55">
        <v>-17.122473246135552</v>
      </c>
      <c r="J47" s="58">
        <v>129.39605911330051</v>
      </c>
      <c r="K47" s="55">
        <v>-9.988109393579073</v>
      </c>
      <c r="L47" s="55">
        <v>-26.159334126040427</v>
      </c>
      <c r="M47" s="55">
        <v>-8.9179548156955999</v>
      </c>
      <c r="N47" s="55">
        <v>8.5612366230677797</v>
      </c>
      <c r="O47" s="55">
        <v>-3.9239001189060643</v>
      </c>
      <c r="P47" s="55">
        <v>18.239795918367346</v>
      </c>
      <c r="Q47" s="55">
        <v>9.988109393579073</v>
      </c>
      <c r="R47" s="55">
        <v>18.75</v>
      </c>
      <c r="S47" s="55">
        <v>14.540816326530614</v>
      </c>
      <c r="T47" s="55">
        <v>22.959183673469386</v>
      </c>
      <c r="U47" s="55">
        <v>9.1836734693877542</v>
      </c>
      <c r="V47" s="55">
        <v>29.464285714285715</v>
      </c>
      <c r="W47" s="55">
        <v>-2.5510204081632661</v>
      </c>
      <c r="X47" s="55">
        <v>0</v>
      </c>
      <c r="Y47" s="55">
        <v>2.3781212841854935</v>
      </c>
      <c r="Z47" s="70">
        <v>0.21428571428571427</v>
      </c>
      <c r="AA47" s="70">
        <v>0.10714285714285714</v>
      </c>
      <c r="AB47" s="70">
        <v>7.1428571428571425E-2</v>
      </c>
      <c r="AC47" s="70">
        <v>0</v>
      </c>
      <c r="AD47" s="70">
        <v>0</v>
      </c>
      <c r="AE47" s="70">
        <v>0</v>
      </c>
      <c r="AF47" s="70">
        <v>0.14285714285714285</v>
      </c>
      <c r="AG47" s="70">
        <v>0.21428571428571427</v>
      </c>
      <c r="AH47" s="70">
        <v>3.5714285714285712E-2</v>
      </c>
      <c r="AI47" s="70">
        <v>3.5714285714285712E-2</v>
      </c>
      <c r="AJ47" s="70">
        <v>0</v>
      </c>
      <c r="AK47" s="70">
        <v>0</v>
      </c>
      <c r="AL47" s="70">
        <v>0.1111111111111111</v>
      </c>
      <c r="AM47" s="70">
        <v>0.1111111111111111</v>
      </c>
      <c r="AN47" s="70">
        <v>0.1111111111111111</v>
      </c>
      <c r="AO47" s="70">
        <v>0</v>
      </c>
      <c r="AP47" s="70">
        <v>0</v>
      </c>
      <c r="AQ47" s="70">
        <v>0</v>
      </c>
      <c r="AR47" s="70">
        <v>0.17857142857142858</v>
      </c>
      <c r="AS47" s="70">
        <v>0.10714285714285714</v>
      </c>
      <c r="AT47" s="70">
        <v>0.10714285714285714</v>
      </c>
      <c r="AU47" s="70">
        <v>0</v>
      </c>
      <c r="AV47" s="70">
        <v>0</v>
      </c>
      <c r="AW47" s="70">
        <v>0</v>
      </c>
      <c r="AX47" s="70">
        <v>0.1111111111111111</v>
      </c>
      <c r="AY47" s="70">
        <v>0.14814814814814814</v>
      </c>
      <c r="AZ47" s="70">
        <v>3.7037037037037035E-2</v>
      </c>
      <c r="BA47" s="70">
        <v>0</v>
      </c>
      <c r="BB47" s="70">
        <v>0</v>
      </c>
      <c r="BC47" s="70">
        <v>0</v>
      </c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</row>
    <row r="48" spans="1:68" customFormat="1">
      <c r="A48" t="str">
        <f t="shared" si="0"/>
        <v>AUS-40787</v>
      </c>
      <c r="B48" t="s">
        <v>64</v>
      </c>
      <c r="C48" s="54">
        <v>40787</v>
      </c>
      <c r="D48" s="55"/>
      <c r="E48" s="55"/>
      <c r="F48" s="55"/>
      <c r="G48" s="55"/>
      <c r="H48" s="55"/>
      <c r="I48" s="55"/>
      <c r="J48" s="58">
        <v>104</v>
      </c>
      <c r="K48" s="55"/>
      <c r="L48" s="55"/>
      <c r="M48" s="55"/>
      <c r="N48" s="55"/>
      <c r="O48" s="55"/>
      <c r="P48" s="55"/>
      <c r="Q48" s="55"/>
      <c r="R48" s="55">
        <v>-1.5816055878369872</v>
      </c>
      <c r="S48" s="55">
        <v>10.74541687334656</v>
      </c>
      <c r="T48" s="55">
        <v>10.081796028596626</v>
      </c>
      <c r="U48" s="55">
        <v>0.66550925925926041</v>
      </c>
      <c r="V48" s="55">
        <v>33.844343220505792</v>
      </c>
      <c r="W48" s="55">
        <v>-4.8677359398620554</v>
      </c>
      <c r="X48" s="55">
        <v>-1.0380622837370246</v>
      </c>
      <c r="Y48" t="s">
        <v>42</v>
      </c>
      <c r="Z48" s="70" t="s">
        <v>42</v>
      </c>
      <c r="AA48" s="70" t="s">
        <v>42</v>
      </c>
      <c r="AB48" s="70" t="s">
        <v>42</v>
      </c>
      <c r="AC48" s="70" t="s">
        <v>42</v>
      </c>
      <c r="AD48" s="70" t="s">
        <v>42</v>
      </c>
      <c r="AE48" s="70" t="s">
        <v>42</v>
      </c>
      <c r="AF48" s="70" t="s">
        <v>42</v>
      </c>
      <c r="AG48" s="70" t="s">
        <v>42</v>
      </c>
      <c r="AH48" s="70" t="s">
        <v>42</v>
      </c>
      <c r="AI48" s="70" t="s">
        <v>42</v>
      </c>
      <c r="AJ48" s="70" t="s">
        <v>42</v>
      </c>
      <c r="AK48" s="70" t="s">
        <v>42</v>
      </c>
      <c r="AL48" s="70" t="s">
        <v>42</v>
      </c>
      <c r="AM48" s="70" t="s">
        <v>42</v>
      </c>
      <c r="AN48" s="70" t="s">
        <v>42</v>
      </c>
      <c r="AO48" s="70" t="s">
        <v>42</v>
      </c>
      <c r="AP48" s="70" t="s">
        <v>42</v>
      </c>
      <c r="AQ48" s="70" t="s">
        <v>42</v>
      </c>
      <c r="AR48" s="70" t="s">
        <v>42</v>
      </c>
      <c r="AS48" s="70" t="s">
        <v>42</v>
      </c>
      <c r="AT48" s="70" t="s">
        <v>42</v>
      </c>
      <c r="AU48" s="70" t="s">
        <v>42</v>
      </c>
      <c r="AV48" s="70" t="s">
        <v>42</v>
      </c>
      <c r="AW48" s="70" t="s">
        <v>42</v>
      </c>
      <c r="AX48" s="70" t="s">
        <v>42</v>
      </c>
      <c r="AY48" s="70" t="s">
        <v>42</v>
      </c>
      <c r="AZ48" s="70" t="s">
        <v>42</v>
      </c>
      <c r="BA48" s="70" t="s">
        <v>42</v>
      </c>
      <c r="BB48" s="70" t="s">
        <v>42</v>
      </c>
      <c r="BC48" s="70" t="s">
        <v>42</v>
      </c>
      <c r="BP48" s="57" t="s">
        <v>4</v>
      </c>
    </row>
    <row r="49" spans="1:55" customFormat="1">
      <c r="A49" t="str">
        <f t="shared" si="0"/>
        <v>AUS-40878</v>
      </c>
      <c r="B49" t="s">
        <v>64</v>
      </c>
      <c r="C49" s="54">
        <v>40878</v>
      </c>
      <c r="D49" s="55">
        <v>16.313573316129983</v>
      </c>
      <c r="E49" s="55">
        <v>11.327400000000001</v>
      </c>
      <c r="F49" s="55">
        <v>-13.82729403281053</v>
      </c>
      <c r="G49" s="55">
        <v>-7.5104628069375607</v>
      </c>
      <c r="H49" s="55">
        <v>-41.716499999999996</v>
      </c>
      <c r="I49" s="55">
        <v>-15.463500000000003</v>
      </c>
      <c r="J49" s="58">
        <v>107</v>
      </c>
      <c r="K49" s="55"/>
      <c r="L49" s="55">
        <v>-15.0152</v>
      </c>
      <c r="M49" s="55">
        <v>3.0752999999999999</v>
      </c>
      <c r="N49" s="55">
        <v>1.1872</v>
      </c>
      <c r="O49" s="55">
        <v>-8.9847000000000001</v>
      </c>
      <c r="P49" s="55">
        <v>11.555513946535507</v>
      </c>
      <c r="Q49" s="55">
        <v>-17.416</v>
      </c>
      <c r="R49" s="55">
        <v>3.7582275638699381</v>
      </c>
      <c r="S49" s="55">
        <v>15.743765991915092</v>
      </c>
      <c r="T49" s="55">
        <v>15.90500373602158</v>
      </c>
      <c r="U49" s="55">
        <v>3.7895531208900084</v>
      </c>
      <c r="V49" s="55">
        <v>39.026575813396768</v>
      </c>
      <c r="W49" s="55">
        <v>-3.9993037160930003</v>
      </c>
      <c r="X49" t="s">
        <v>42</v>
      </c>
      <c r="Y49" t="s">
        <v>42</v>
      </c>
      <c r="Z49" s="70" t="s">
        <v>42</v>
      </c>
      <c r="AA49" s="70" t="s">
        <v>42</v>
      </c>
      <c r="AB49" s="70" t="s">
        <v>42</v>
      </c>
      <c r="AC49" s="70" t="s">
        <v>42</v>
      </c>
      <c r="AD49" s="70" t="s">
        <v>42</v>
      </c>
      <c r="AE49" s="70" t="s">
        <v>42</v>
      </c>
      <c r="AF49" s="70" t="s">
        <v>42</v>
      </c>
      <c r="AG49" s="70" t="s">
        <v>42</v>
      </c>
      <c r="AH49" s="70" t="s">
        <v>42</v>
      </c>
      <c r="AI49" s="70" t="s">
        <v>42</v>
      </c>
      <c r="AJ49" s="70" t="s">
        <v>42</v>
      </c>
      <c r="AK49" s="70" t="s">
        <v>42</v>
      </c>
      <c r="AL49" s="70" t="s">
        <v>42</v>
      </c>
      <c r="AM49" s="70" t="s">
        <v>42</v>
      </c>
      <c r="AN49" s="70" t="s">
        <v>42</v>
      </c>
      <c r="AO49" s="70" t="s">
        <v>42</v>
      </c>
      <c r="AP49" s="70" t="s">
        <v>42</v>
      </c>
      <c r="AQ49" s="70" t="s">
        <v>42</v>
      </c>
      <c r="AR49" s="70" t="s">
        <v>42</v>
      </c>
      <c r="AS49" s="70" t="s">
        <v>42</v>
      </c>
      <c r="AT49" s="70" t="s">
        <v>42</v>
      </c>
      <c r="AU49" s="70" t="s">
        <v>42</v>
      </c>
      <c r="AV49" s="70" t="s">
        <v>42</v>
      </c>
      <c r="AW49" s="70" t="s">
        <v>42</v>
      </c>
      <c r="AX49" s="70" t="s">
        <v>42</v>
      </c>
      <c r="AY49" s="70" t="s">
        <v>42</v>
      </c>
      <c r="AZ49" s="70" t="s">
        <v>42</v>
      </c>
      <c r="BA49" s="70" t="s">
        <v>42</v>
      </c>
      <c r="BB49" s="70" t="s">
        <v>42</v>
      </c>
      <c r="BC49" s="70" t="s">
        <v>42</v>
      </c>
    </row>
    <row r="50" spans="1:55" customFormat="1">
      <c r="A50" t="str">
        <f t="shared" si="0"/>
        <v>AUS-40969</v>
      </c>
      <c r="B50" t="s">
        <v>64</v>
      </c>
      <c r="C50" s="54">
        <v>40969</v>
      </c>
      <c r="D50" s="55">
        <v>30.383130259960961</v>
      </c>
      <c r="E50" s="55">
        <v>8.4331000000000014</v>
      </c>
      <c r="F50" s="55">
        <v>-4.8977060146681621</v>
      </c>
      <c r="G50" s="55">
        <v>-3.5974687705456923</v>
      </c>
      <c r="H50" s="55">
        <v>-13.384800000000002</v>
      </c>
      <c r="I50" s="55">
        <v>-4.8929000000000009</v>
      </c>
      <c r="J50" s="58">
        <v>113</v>
      </c>
      <c r="K50" s="55">
        <v>-21.490567741033701</v>
      </c>
      <c r="L50" s="55">
        <v>-1.5965000000000014</v>
      </c>
      <c r="M50" s="55">
        <v>10.7464</v>
      </c>
      <c r="N50" s="55">
        <v>5.1170999999999989</v>
      </c>
      <c r="O50" s="55">
        <v>-10.974</v>
      </c>
      <c r="P50" s="55">
        <v>13.52233356322772</v>
      </c>
      <c r="Q50" s="55">
        <v>-5.992799999999999</v>
      </c>
      <c r="R50" s="55">
        <v>8.1559855932852816</v>
      </c>
      <c r="S50" s="55">
        <v>17.706411348668645</v>
      </c>
      <c r="T50" s="55">
        <v>16.73618492523925</v>
      </c>
      <c r="U50" s="55">
        <v>3.4738393714417088</v>
      </c>
      <c r="V50" s="55">
        <v>35.801641716364422</v>
      </c>
      <c r="W50" s="55">
        <v>3.4542217173561247</v>
      </c>
      <c r="X50" t="s">
        <v>42</v>
      </c>
      <c r="Y50" t="s">
        <v>42</v>
      </c>
      <c r="Z50" s="70" t="s">
        <v>42</v>
      </c>
      <c r="AA50" s="70" t="s">
        <v>42</v>
      </c>
      <c r="AB50" s="70" t="s">
        <v>42</v>
      </c>
      <c r="AC50" s="70" t="s">
        <v>42</v>
      </c>
      <c r="AD50" s="70" t="s">
        <v>42</v>
      </c>
      <c r="AE50" s="70" t="s">
        <v>42</v>
      </c>
      <c r="AF50" s="70" t="s">
        <v>42</v>
      </c>
      <c r="AG50" s="70" t="s">
        <v>42</v>
      </c>
      <c r="AH50" s="70" t="s">
        <v>42</v>
      </c>
      <c r="AI50" s="70" t="s">
        <v>42</v>
      </c>
      <c r="AJ50" s="70" t="s">
        <v>42</v>
      </c>
      <c r="AK50" s="70" t="s">
        <v>42</v>
      </c>
      <c r="AL50" s="70" t="s">
        <v>42</v>
      </c>
      <c r="AM50" s="70" t="s">
        <v>42</v>
      </c>
      <c r="AN50" s="70" t="s">
        <v>42</v>
      </c>
      <c r="AO50" s="70" t="s">
        <v>42</v>
      </c>
      <c r="AP50" s="70" t="s">
        <v>42</v>
      </c>
      <c r="AQ50" s="70" t="s">
        <v>42</v>
      </c>
      <c r="AR50" s="70" t="s">
        <v>42</v>
      </c>
      <c r="AS50" s="70" t="s">
        <v>42</v>
      </c>
      <c r="AT50" s="70" t="s">
        <v>42</v>
      </c>
      <c r="AU50" s="70" t="s">
        <v>42</v>
      </c>
      <c r="AV50" s="70" t="s">
        <v>42</v>
      </c>
      <c r="AW50" s="70" t="s">
        <v>42</v>
      </c>
      <c r="AX50" s="70" t="s">
        <v>42</v>
      </c>
      <c r="AY50" s="70" t="s">
        <v>42</v>
      </c>
      <c r="AZ50" s="70" t="s">
        <v>42</v>
      </c>
      <c r="BA50" s="70" t="s">
        <v>42</v>
      </c>
      <c r="BB50" s="70" t="s">
        <v>42</v>
      </c>
      <c r="BC50" s="70" t="s">
        <v>42</v>
      </c>
    </row>
    <row r="51" spans="1:55" customFormat="1">
      <c r="A51" t="str">
        <f t="shared" si="0"/>
        <v>AUS-41061</v>
      </c>
      <c r="B51" t="s">
        <v>64</v>
      </c>
      <c r="C51" s="54">
        <v>41061</v>
      </c>
      <c r="D51" s="55">
        <v>24.136970215645491</v>
      </c>
      <c r="E51" s="55">
        <v>3.5952591825971005</v>
      </c>
      <c r="F51" s="55">
        <v>-8.5305157778463307</v>
      </c>
      <c r="G51" s="55">
        <v>-9.0768348073126912</v>
      </c>
      <c r="H51" s="55">
        <v>-47.753485456119584</v>
      </c>
      <c r="I51" s="55">
        <v>-6.7325179870433578</v>
      </c>
      <c r="J51" s="58">
        <v>105.97437723490795</v>
      </c>
      <c r="K51" s="55">
        <v>-13.341514262133632</v>
      </c>
      <c r="L51" s="55">
        <v>-7.0844470539063966</v>
      </c>
      <c r="M51" s="55">
        <v>4.1050761774920641</v>
      </c>
      <c r="N51" s="55">
        <v>2.0705251321040117</v>
      </c>
      <c r="O51" s="55">
        <v>-12.461224611649039</v>
      </c>
      <c r="P51" s="55">
        <v>9.8417239697877399</v>
      </c>
      <c r="Q51" s="55">
        <v>-6.347640040203407</v>
      </c>
      <c r="R51" s="55">
        <v>8.171809849834311</v>
      </c>
      <c r="S51" s="55">
        <v>12.396152812745672</v>
      </c>
      <c r="T51" s="55">
        <v>13.740309884663992</v>
      </c>
      <c r="U51" s="55">
        <v>2.3150792624068304</v>
      </c>
      <c r="V51" s="55">
        <v>30.994198369970846</v>
      </c>
      <c r="W51" s="55">
        <v>4.4320074834061431</v>
      </c>
      <c r="X51" t="s">
        <v>42</v>
      </c>
      <c r="Y51" t="s">
        <v>42</v>
      </c>
      <c r="Z51" s="70" t="s">
        <v>42</v>
      </c>
      <c r="AA51" s="70" t="s">
        <v>42</v>
      </c>
      <c r="AB51" s="70" t="s">
        <v>42</v>
      </c>
      <c r="AC51" s="70" t="s">
        <v>42</v>
      </c>
      <c r="AD51" s="70" t="s">
        <v>42</v>
      </c>
      <c r="AE51" s="70" t="s">
        <v>42</v>
      </c>
      <c r="AF51" s="70" t="s">
        <v>42</v>
      </c>
      <c r="AG51" s="70" t="s">
        <v>42</v>
      </c>
      <c r="AH51" s="70" t="s">
        <v>42</v>
      </c>
      <c r="AI51" s="70" t="s">
        <v>42</v>
      </c>
      <c r="AJ51" s="70" t="s">
        <v>42</v>
      </c>
      <c r="AK51" s="70" t="s">
        <v>42</v>
      </c>
      <c r="AL51" s="70" t="s">
        <v>42</v>
      </c>
      <c r="AM51" s="70" t="s">
        <v>42</v>
      </c>
      <c r="AN51" s="70" t="s">
        <v>42</v>
      </c>
      <c r="AO51" s="70" t="s">
        <v>42</v>
      </c>
      <c r="AP51" s="70" t="s">
        <v>42</v>
      </c>
      <c r="AQ51" s="70" t="s">
        <v>42</v>
      </c>
      <c r="AR51" s="70" t="s">
        <v>42</v>
      </c>
      <c r="AS51" s="70" t="s">
        <v>42</v>
      </c>
      <c r="AT51" s="70" t="s">
        <v>42</v>
      </c>
      <c r="AU51" s="70" t="s">
        <v>42</v>
      </c>
      <c r="AV51" s="70" t="s">
        <v>42</v>
      </c>
      <c r="AW51" s="70" t="s">
        <v>42</v>
      </c>
      <c r="AX51" s="70" t="s">
        <v>42</v>
      </c>
      <c r="AY51" s="70" t="s">
        <v>42</v>
      </c>
      <c r="AZ51" s="70" t="s">
        <v>42</v>
      </c>
      <c r="BA51" s="70" t="s">
        <v>42</v>
      </c>
      <c r="BB51" s="70" t="s">
        <v>42</v>
      </c>
      <c r="BC51" s="70" t="s">
        <v>42</v>
      </c>
    </row>
    <row r="52" spans="1:55" customFormat="1">
      <c r="A52" t="str">
        <f t="shared" si="0"/>
        <v>AUS-41153</v>
      </c>
      <c r="B52" t="s">
        <v>64</v>
      </c>
      <c r="C52" s="54">
        <v>41153</v>
      </c>
      <c r="D52" s="55">
        <v>24.519307695516687</v>
      </c>
      <c r="E52" s="55">
        <v>2.0747085280087787</v>
      </c>
      <c r="F52" s="55">
        <v>-13.271295851395202</v>
      </c>
      <c r="G52" s="55">
        <v>-12.123934693095855</v>
      </c>
      <c r="H52" s="55">
        <v>-34.37660208753114</v>
      </c>
      <c r="I52" s="55">
        <v>-1.5992781483008742</v>
      </c>
      <c r="J52" s="58">
        <v>102.03241567070762</v>
      </c>
      <c r="K52" s="55">
        <v>-11.047161245526894</v>
      </c>
      <c r="L52" s="55">
        <v>0.82146748595761865</v>
      </c>
      <c r="M52" s="55">
        <v>-0.25077438420102505</v>
      </c>
      <c r="N52" s="55">
        <v>2.0399707556060891</v>
      </c>
      <c r="O52" s="55">
        <v>-10.642770233648386</v>
      </c>
      <c r="P52" s="55">
        <v>10.323584912876798</v>
      </c>
      <c r="Q52" s="55">
        <v>-1.4796082967206674</v>
      </c>
      <c r="R52" s="55">
        <v>12.806614071865472</v>
      </c>
      <c r="S52" s="55">
        <v>10.450983031643077</v>
      </c>
      <c r="T52" s="55">
        <v>13.989417478706454</v>
      </c>
      <c r="U52" s="55">
        <v>2.9846883312076651</v>
      </c>
      <c r="V52" s="55">
        <v>29.290684654287404</v>
      </c>
      <c r="W52" s="55">
        <v>8.53356839883158</v>
      </c>
      <c r="X52" t="s">
        <v>42</v>
      </c>
      <c r="Y52" t="s">
        <v>42</v>
      </c>
      <c r="Z52" s="70" t="s">
        <v>42</v>
      </c>
      <c r="AA52" s="70" t="s">
        <v>42</v>
      </c>
      <c r="AB52" s="70" t="s">
        <v>42</v>
      </c>
      <c r="AC52" s="70" t="s">
        <v>42</v>
      </c>
      <c r="AD52" s="70" t="s">
        <v>42</v>
      </c>
      <c r="AE52" s="70" t="s">
        <v>42</v>
      </c>
      <c r="AF52" s="70" t="s">
        <v>42</v>
      </c>
      <c r="AG52" s="70" t="s">
        <v>42</v>
      </c>
      <c r="AH52" s="70" t="s">
        <v>42</v>
      </c>
      <c r="AI52" s="70" t="s">
        <v>42</v>
      </c>
      <c r="AJ52" s="70" t="s">
        <v>42</v>
      </c>
      <c r="AK52" s="70" t="s">
        <v>42</v>
      </c>
      <c r="AL52" s="70" t="s">
        <v>42</v>
      </c>
      <c r="AM52" s="70" t="s">
        <v>42</v>
      </c>
      <c r="AN52" s="70" t="s">
        <v>42</v>
      </c>
      <c r="AO52" s="70" t="s">
        <v>42</v>
      </c>
      <c r="AP52" s="70" t="s">
        <v>42</v>
      </c>
      <c r="AQ52" s="70" t="s">
        <v>42</v>
      </c>
      <c r="AR52" s="70" t="s">
        <v>42</v>
      </c>
      <c r="AS52" s="70" t="s">
        <v>42</v>
      </c>
      <c r="AT52" s="70" t="s">
        <v>42</v>
      </c>
      <c r="AU52" s="70" t="s">
        <v>42</v>
      </c>
      <c r="AV52" s="70" t="s">
        <v>42</v>
      </c>
      <c r="AW52" s="70" t="s">
        <v>42</v>
      </c>
      <c r="AX52" s="70" t="s">
        <v>42</v>
      </c>
      <c r="AY52" s="70" t="s">
        <v>42</v>
      </c>
      <c r="AZ52" s="70" t="s">
        <v>42</v>
      </c>
      <c r="BA52" s="70" t="s">
        <v>42</v>
      </c>
      <c r="BB52" s="70" t="s">
        <v>42</v>
      </c>
      <c r="BC52" s="70" t="s">
        <v>42</v>
      </c>
    </row>
    <row r="53" spans="1:55" customFormat="1">
      <c r="A53" t="str">
        <f t="shared" si="0"/>
        <v>AUS-41244</v>
      </c>
      <c r="B53" t="s">
        <v>64</v>
      </c>
      <c r="C53" s="54">
        <v>41244</v>
      </c>
      <c r="D53" s="55">
        <v>24.572600481990619</v>
      </c>
      <c r="E53" s="55">
        <v>2.5287760083412203</v>
      </c>
      <c r="F53" s="55">
        <v>-10.724151835635357</v>
      </c>
      <c r="G53" s="55">
        <v>-9.1241921484308879</v>
      </c>
      <c r="H53" s="55">
        <v>-47.556551448119023</v>
      </c>
      <c r="I53" s="55">
        <v>-0.13994003459476473</v>
      </c>
      <c r="J53" s="58">
        <v>107.1599607464666</v>
      </c>
      <c r="K53" s="55">
        <v>-12.119381907729654</v>
      </c>
      <c r="L53" s="55">
        <v>6.9898088012243873</v>
      </c>
      <c r="M53" s="55">
        <v>-0.4064111967487104</v>
      </c>
      <c r="N53" s="55">
        <v>2.7346118566945345</v>
      </c>
      <c r="O53" s="55">
        <v>-6.7828349671658907</v>
      </c>
      <c r="P53" s="55">
        <v>12.53818693540879</v>
      </c>
      <c r="Q53" s="55">
        <v>-0.18408529138446025</v>
      </c>
      <c r="R53" s="55">
        <v>18.765384278448355</v>
      </c>
      <c r="S53" s="55">
        <v>10.411764023848745</v>
      </c>
      <c r="T53" s="55">
        <v>13.103583323742765</v>
      </c>
      <c r="U53" s="55">
        <v>6.0854322370308287</v>
      </c>
      <c r="V53" s="55">
        <v>33.555913317266977</v>
      </c>
      <c r="W53" s="55">
        <v>10.656860379030828</v>
      </c>
      <c r="X53" t="s">
        <v>42</v>
      </c>
      <c r="Y53" t="s">
        <v>42</v>
      </c>
      <c r="Z53" s="70" t="s">
        <v>42</v>
      </c>
      <c r="AA53" s="70" t="s">
        <v>42</v>
      </c>
      <c r="AB53" s="70" t="s">
        <v>42</v>
      </c>
      <c r="AC53" s="70" t="s">
        <v>42</v>
      </c>
      <c r="AD53" s="70" t="s">
        <v>42</v>
      </c>
      <c r="AE53" s="70" t="s">
        <v>42</v>
      </c>
      <c r="AF53" s="70" t="s">
        <v>42</v>
      </c>
      <c r="AG53" s="70" t="s">
        <v>42</v>
      </c>
      <c r="AH53" s="70" t="s">
        <v>42</v>
      </c>
      <c r="AI53" s="70" t="s">
        <v>42</v>
      </c>
      <c r="AJ53" s="70" t="s">
        <v>42</v>
      </c>
      <c r="AK53" s="70" t="s">
        <v>42</v>
      </c>
      <c r="AL53" s="70" t="s">
        <v>42</v>
      </c>
      <c r="AM53" s="70" t="s">
        <v>42</v>
      </c>
      <c r="AN53" s="70" t="s">
        <v>42</v>
      </c>
      <c r="AO53" s="70" t="s">
        <v>42</v>
      </c>
      <c r="AP53" s="70" t="s">
        <v>42</v>
      </c>
      <c r="AQ53" s="70" t="s">
        <v>42</v>
      </c>
      <c r="AR53" s="70" t="s">
        <v>42</v>
      </c>
      <c r="AS53" s="70" t="s">
        <v>42</v>
      </c>
      <c r="AT53" s="70" t="s">
        <v>42</v>
      </c>
      <c r="AU53" s="70" t="s">
        <v>42</v>
      </c>
      <c r="AV53" s="70" t="s">
        <v>42</v>
      </c>
      <c r="AW53" s="70" t="s">
        <v>42</v>
      </c>
      <c r="AX53" s="70" t="s">
        <v>42</v>
      </c>
      <c r="AY53" s="70" t="s">
        <v>42</v>
      </c>
      <c r="AZ53" s="70" t="s">
        <v>42</v>
      </c>
      <c r="BA53" s="70" t="s">
        <v>42</v>
      </c>
      <c r="BB53" s="70" t="s">
        <v>42</v>
      </c>
      <c r="BC53" s="70" t="s">
        <v>42</v>
      </c>
    </row>
    <row r="54" spans="1:55" customFormat="1">
      <c r="A54" t="str">
        <f t="shared" si="0"/>
        <v>AUS-41334</v>
      </c>
      <c r="B54" s="57" t="s">
        <v>64</v>
      </c>
      <c r="C54" s="54">
        <v>41334</v>
      </c>
      <c r="D54" s="55">
        <v>37.940583752359551</v>
      </c>
      <c r="E54" s="55">
        <v>7.2932023415241911</v>
      </c>
      <c r="F54" s="55">
        <v>5.9334035207928082</v>
      </c>
      <c r="G54" s="55">
        <v>6.541427729157677</v>
      </c>
      <c r="H54" s="55">
        <v>-6.9983657361403644</v>
      </c>
      <c r="I54" s="55">
        <v>9.7800117198101741</v>
      </c>
      <c r="J54" s="58">
        <v>124</v>
      </c>
      <c r="K54" s="55">
        <v>-7.6980157325631797</v>
      </c>
      <c r="L54" s="55">
        <v>24.313652619276425</v>
      </c>
      <c r="M54" s="55">
        <v>5.4208466091067251</v>
      </c>
      <c r="N54" s="55">
        <v>6.5790304612623194</v>
      </c>
      <c r="O54" s="55">
        <v>-0.51671940235451763</v>
      </c>
      <c r="P54" s="55">
        <v>16.802652167886087</v>
      </c>
      <c r="Q54" s="55">
        <v>4.4019311363249418</v>
      </c>
      <c r="R54" s="55">
        <v>32.987116118836653</v>
      </c>
      <c r="S54" s="55">
        <v>16.111886193096254</v>
      </c>
      <c r="T54" s="55">
        <v>18.968586681404389</v>
      </c>
      <c r="U54" s="55">
        <v>10.608049115833817</v>
      </c>
      <c r="V54" s="55">
        <v>37.523362140967357</v>
      </c>
      <c r="W54" s="55">
        <v>16.358199309130288</v>
      </c>
      <c r="X54" s="55">
        <v>-1.0402639914845597</v>
      </c>
      <c r="Y54" s="55">
        <v>1.8568826755390047</v>
      </c>
      <c r="Z54" s="70" t="s">
        <v>42</v>
      </c>
      <c r="AA54" s="70" t="s">
        <v>42</v>
      </c>
      <c r="AB54" s="70" t="s">
        <v>42</v>
      </c>
      <c r="AC54" s="70" t="s">
        <v>42</v>
      </c>
      <c r="AD54" s="70" t="s">
        <v>42</v>
      </c>
      <c r="AE54" s="70" t="s">
        <v>42</v>
      </c>
      <c r="AF54" s="70" t="s">
        <v>42</v>
      </c>
      <c r="AG54" s="70" t="s">
        <v>42</v>
      </c>
      <c r="AH54" s="70" t="s">
        <v>42</v>
      </c>
      <c r="AI54" s="70" t="s">
        <v>42</v>
      </c>
      <c r="AJ54" s="70" t="s">
        <v>42</v>
      </c>
      <c r="AK54" s="70" t="s">
        <v>42</v>
      </c>
      <c r="AL54" s="70" t="s">
        <v>42</v>
      </c>
      <c r="AM54" s="70" t="s">
        <v>42</v>
      </c>
      <c r="AN54" s="70" t="s">
        <v>42</v>
      </c>
      <c r="AO54" s="70" t="s">
        <v>42</v>
      </c>
      <c r="AP54" s="70" t="s">
        <v>42</v>
      </c>
      <c r="AQ54" s="70" t="s">
        <v>42</v>
      </c>
      <c r="AR54" s="70" t="s">
        <v>42</v>
      </c>
      <c r="AS54" s="70" t="s">
        <v>42</v>
      </c>
      <c r="AT54" s="70" t="s">
        <v>42</v>
      </c>
      <c r="AU54" s="70" t="s">
        <v>42</v>
      </c>
      <c r="AV54" s="70" t="s">
        <v>42</v>
      </c>
      <c r="AW54" s="70" t="s">
        <v>42</v>
      </c>
      <c r="AX54" s="70" t="s">
        <v>42</v>
      </c>
      <c r="AY54" s="70" t="s">
        <v>42</v>
      </c>
      <c r="AZ54" s="70" t="s">
        <v>42</v>
      </c>
      <c r="BA54" s="70" t="s">
        <v>42</v>
      </c>
      <c r="BB54" s="70" t="s">
        <v>42</v>
      </c>
      <c r="BC54" s="70" t="s">
        <v>42</v>
      </c>
    </row>
    <row r="55" spans="1:55" customFormat="1">
      <c r="A55" t="str">
        <f t="shared" si="0"/>
        <v>AUS-41426</v>
      </c>
      <c r="B55" s="57" t="s">
        <v>64</v>
      </c>
      <c r="C55" s="54">
        <v>41426</v>
      </c>
      <c r="D55" s="55">
        <v>38.116052623546288</v>
      </c>
      <c r="E55" s="55">
        <v>3.6485755822892507</v>
      </c>
      <c r="F55" s="55">
        <v>6.0297304722078069</v>
      </c>
      <c r="G55" s="55">
        <v>6.5045201840146394</v>
      </c>
      <c r="H55" s="55">
        <v>-28.181215213833489</v>
      </c>
      <c r="I55" s="55">
        <v>5.4233107034621302</v>
      </c>
      <c r="J55" s="58">
        <v>120.85638979216378</v>
      </c>
      <c r="K55" s="55">
        <v>-4.1725183179315302</v>
      </c>
      <c r="L55" s="55">
        <v>14.34240692084556</v>
      </c>
      <c r="M55" s="55">
        <v>-1.1654113181245105</v>
      </c>
      <c r="N55" s="55">
        <v>4.6415722236838048</v>
      </c>
      <c r="O55" s="55">
        <v>-3.5439608310754709</v>
      </c>
      <c r="P55" s="55">
        <v>15.051903779199879</v>
      </c>
      <c r="Q55" s="55">
        <v>3.7185322928375952</v>
      </c>
      <c r="R55" s="55">
        <v>28.805764637950524</v>
      </c>
      <c r="S55" s="55">
        <v>9.1780812557016009</v>
      </c>
      <c r="T55" s="55">
        <v>14.451570139503417</v>
      </c>
      <c r="U55" s="55">
        <v>9.9875162719821233</v>
      </c>
      <c r="V55" s="55">
        <v>38.700838113850921</v>
      </c>
      <c r="W55" s="55">
        <v>16.015730436892046</v>
      </c>
      <c r="X55" s="55">
        <v>-0.5552082223347008</v>
      </c>
      <c r="Y55" s="55">
        <v>3.5230976728930137</v>
      </c>
      <c r="Z55" s="70" t="s">
        <v>42</v>
      </c>
      <c r="AA55" s="70" t="s">
        <v>42</v>
      </c>
      <c r="AB55" s="70" t="s">
        <v>42</v>
      </c>
      <c r="AC55" s="70" t="s">
        <v>42</v>
      </c>
      <c r="AD55" s="70" t="s">
        <v>42</v>
      </c>
      <c r="AE55" s="70" t="s">
        <v>42</v>
      </c>
      <c r="AF55" s="70" t="s">
        <v>42</v>
      </c>
      <c r="AG55" s="70" t="s">
        <v>42</v>
      </c>
      <c r="AH55" s="70" t="s">
        <v>42</v>
      </c>
      <c r="AI55" s="70" t="s">
        <v>42</v>
      </c>
      <c r="AJ55" s="70" t="s">
        <v>42</v>
      </c>
      <c r="AK55" s="70" t="s">
        <v>42</v>
      </c>
      <c r="AL55" s="70" t="s">
        <v>42</v>
      </c>
      <c r="AM55" s="70" t="s">
        <v>42</v>
      </c>
      <c r="AN55" s="70" t="s">
        <v>42</v>
      </c>
      <c r="AO55" s="70" t="s">
        <v>42</v>
      </c>
      <c r="AP55" s="70" t="s">
        <v>42</v>
      </c>
      <c r="AQ55" s="70" t="s">
        <v>42</v>
      </c>
      <c r="AR55" s="70" t="s">
        <v>42</v>
      </c>
      <c r="AS55" s="70" t="s">
        <v>42</v>
      </c>
      <c r="AT55" s="70" t="s">
        <v>42</v>
      </c>
      <c r="AU55" s="70" t="s">
        <v>42</v>
      </c>
      <c r="AV55" s="70" t="s">
        <v>42</v>
      </c>
      <c r="AW55" s="70" t="s">
        <v>42</v>
      </c>
      <c r="AX55" s="70" t="s">
        <v>42</v>
      </c>
      <c r="AY55" s="70" t="s">
        <v>42</v>
      </c>
      <c r="AZ55" s="70" t="s">
        <v>42</v>
      </c>
      <c r="BA55" s="70" t="s">
        <v>42</v>
      </c>
      <c r="BB55" s="70" t="s">
        <v>42</v>
      </c>
      <c r="BC55" s="70" t="s">
        <v>42</v>
      </c>
    </row>
    <row r="56" spans="1:55" customFormat="1">
      <c r="A56" t="str">
        <f t="shared" si="0"/>
        <v>AUS-41518</v>
      </c>
      <c r="B56" s="57" t="s">
        <v>64</v>
      </c>
      <c r="C56" s="54">
        <v>41518</v>
      </c>
      <c r="D56" s="55">
        <v>46.242289999999997</v>
      </c>
      <c r="E56" s="55">
        <v>12.617389428330977</v>
      </c>
      <c r="F56" s="55">
        <v>28.599548217930369</v>
      </c>
      <c r="G56" s="55">
        <v>22.212596570931048</v>
      </c>
      <c r="H56" s="55">
        <v>0.89609463905824183</v>
      </c>
      <c r="I56" s="55">
        <v>11.542880722191718</v>
      </c>
      <c r="J56" s="58">
        <v>132</v>
      </c>
      <c r="K56" s="55">
        <v>-3.1352234487252635</v>
      </c>
      <c r="L56" s="55">
        <v>41.845200154140642</v>
      </c>
      <c r="M56" s="55">
        <v>0.60794468211829056</v>
      </c>
      <c r="N56" s="55">
        <v>6.0814491576347214</v>
      </c>
      <c r="O56" s="55">
        <v>2.9747652604048365</v>
      </c>
      <c r="P56" s="55">
        <v>22.073815936988435</v>
      </c>
      <c r="Q56" s="55">
        <v>6.9209581611798399</v>
      </c>
      <c r="R56" s="55">
        <v>53.210677792852024</v>
      </c>
      <c r="S56" s="55">
        <v>16.521278063874142</v>
      </c>
      <c r="T56" s="55">
        <v>20.626421143573612</v>
      </c>
      <c r="U56" s="55">
        <v>15.874484128440853</v>
      </c>
      <c r="V56" s="55">
        <v>38.858283459778264</v>
      </c>
      <c r="W56" s="55">
        <v>20.518609067168377</v>
      </c>
      <c r="X56" s="55">
        <v>-0.40250415082405527</v>
      </c>
      <c r="Y56" s="55">
        <v>1.8878562740733824</v>
      </c>
      <c r="Z56" s="70" t="s">
        <v>42</v>
      </c>
      <c r="AA56" s="70" t="s">
        <v>42</v>
      </c>
      <c r="AB56" s="70" t="s">
        <v>42</v>
      </c>
      <c r="AC56" s="70" t="s">
        <v>42</v>
      </c>
      <c r="AD56" s="70" t="s">
        <v>42</v>
      </c>
      <c r="AE56" s="70" t="s">
        <v>42</v>
      </c>
      <c r="AF56" s="70" t="s">
        <v>42</v>
      </c>
      <c r="AG56" s="70" t="s">
        <v>42</v>
      </c>
      <c r="AH56" s="70" t="s">
        <v>42</v>
      </c>
      <c r="AI56" s="70" t="s">
        <v>42</v>
      </c>
      <c r="AJ56" s="70" t="s">
        <v>42</v>
      </c>
      <c r="AK56" s="70" t="s">
        <v>42</v>
      </c>
      <c r="AL56" s="70" t="s">
        <v>42</v>
      </c>
      <c r="AM56" s="70" t="s">
        <v>42</v>
      </c>
      <c r="AN56" s="70" t="s">
        <v>42</v>
      </c>
      <c r="AO56" s="70" t="s">
        <v>42</v>
      </c>
      <c r="AP56" s="70" t="s">
        <v>42</v>
      </c>
      <c r="AQ56" s="70" t="s">
        <v>42</v>
      </c>
      <c r="AR56" s="70" t="s">
        <v>42</v>
      </c>
      <c r="AS56" s="70" t="s">
        <v>42</v>
      </c>
      <c r="AT56" s="70" t="s">
        <v>42</v>
      </c>
      <c r="AU56" s="70" t="s">
        <v>42</v>
      </c>
      <c r="AV56" s="70" t="s">
        <v>42</v>
      </c>
      <c r="AW56" s="70" t="s">
        <v>42</v>
      </c>
      <c r="AX56" s="70" t="s">
        <v>42</v>
      </c>
      <c r="AY56" s="70" t="s">
        <v>42</v>
      </c>
      <c r="AZ56" s="70" t="s">
        <v>42</v>
      </c>
      <c r="BA56" s="70" t="s">
        <v>42</v>
      </c>
      <c r="BB56" s="70" t="s">
        <v>42</v>
      </c>
      <c r="BC56" s="70" t="s">
        <v>42</v>
      </c>
    </row>
    <row r="57" spans="1:55" customFormat="1">
      <c r="A57" t="str">
        <f t="shared" si="0"/>
        <v>AUS-41609</v>
      </c>
      <c r="B57" s="57" t="s">
        <v>64</v>
      </c>
      <c r="C57" s="54">
        <v>41609</v>
      </c>
      <c r="D57" s="55">
        <v>46.50065267323626</v>
      </c>
      <c r="E57" s="55">
        <v>18.237368212307306</v>
      </c>
      <c r="F57" s="55">
        <v>23.576431413740355</v>
      </c>
      <c r="G57" s="55">
        <v>21.065244797156261</v>
      </c>
      <c r="H57" s="55">
        <v>8.079637030870682</v>
      </c>
      <c r="I57" s="55">
        <v>13.57037321141383</v>
      </c>
      <c r="J57" s="58">
        <v>140</v>
      </c>
      <c r="K57" s="55">
        <v>-1.2012465373961201</v>
      </c>
      <c r="L57" s="55">
        <v>46.361019826447752</v>
      </c>
      <c r="M57" s="55">
        <v>5.4900824177021548</v>
      </c>
      <c r="N57" s="55">
        <v>9.1744718685849556</v>
      </c>
      <c r="O57" s="55">
        <v>7.7570323089596025</v>
      </c>
      <c r="P57" s="55">
        <v>25.361639811541963</v>
      </c>
      <c r="Q57" s="55">
        <v>10.935409320914744</v>
      </c>
      <c r="R57" s="55">
        <v>63.751383798013428</v>
      </c>
      <c r="S57" s="55">
        <v>18.660434490784123</v>
      </c>
      <c r="T57" s="55">
        <v>23.131845441747554</v>
      </c>
      <c r="U57" s="55">
        <v>19.680985525690705</v>
      </c>
      <c r="V57" s="55">
        <v>46.133918959558237</v>
      </c>
      <c r="W57" s="55">
        <v>25.943189098722542</v>
      </c>
      <c r="X57" s="55">
        <v>-2.271129908495821</v>
      </c>
      <c r="Y57" s="55">
        <v>0.41644692971177771</v>
      </c>
      <c r="Z57" s="70" t="s">
        <v>42</v>
      </c>
      <c r="AA57" s="70" t="s">
        <v>42</v>
      </c>
      <c r="AB57" s="70" t="s">
        <v>42</v>
      </c>
      <c r="AC57" s="70" t="s">
        <v>42</v>
      </c>
      <c r="AD57" s="70" t="s">
        <v>42</v>
      </c>
      <c r="AE57" s="70" t="s">
        <v>42</v>
      </c>
      <c r="AF57" s="70" t="s">
        <v>42</v>
      </c>
      <c r="AG57" s="70" t="s">
        <v>42</v>
      </c>
      <c r="AH57" s="70" t="s">
        <v>42</v>
      </c>
      <c r="AI57" s="70" t="s">
        <v>42</v>
      </c>
      <c r="AJ57" s="70" t="s">
        <v>42</v>
      </c>
      <c r="AK57" s="70" t="s">
        <v>42</v>
      </c>
      <c r="AL57" s="70" t="s">
        <v>42</v>
      </c>
      <c r="AM57" s="70" t="s">
        <v>42</v>
      </c>
      <c r="AN57" s="70" t="s">
        <v>42</v>
      </c>
      <c r="AO57" s="70" t="s">
        <v>42</v>
      </c>
      <c r="AP57" s="70" t="s">
        <v>42</v>
      </c>
      <c r="AQ57" s="70" t="s">
        <v>42</v>
      </c>
      <c r="AR57" s="70" t="s">
        <v>42</v>
      </c>
      <c r="AS57" s="70" t="s">
        <v>42</v>
      </c>
      <c r="AT57" s="70" t="s">
        <v>42</v>
      </c>
      <c r="AU57" s="70" t="s">
        <v>42</v>
      </c>
      <c r="AV57" s="70" t="s">
        <v>42</v>
      </c>
      <c r="AW57" s="70" t="s">
        <v>42</v>
      </c>
      <c r="AX57" s="70" t="s">
        <v>42</v>
      </c>
      <c r="AY57" s="70" t="s">
        <v>42</v>
      </c>
      <c r="AZ57" s="70" t="s">
        <v>42</v>
      </c>
      <c r="BA57" s="70" t="s">
        <v>42</v>
      </c>
      <c r="BB57" s="70" t="s">
        <v>42</v>
      </c>
      <c r="BC57" s="70" t="s">
        <v>42</v>
      </c>
    </row>
    <row r="58" spans="1:55" customFormat="1">
      <c r="A58" t="str">
        <f t="shared" si="0"/>
        <v>AUS-41699</v>
      </c>
      <c r="B58" s="57" t="s">
        <v>64</v>
      </c>
      <c r="C58" s="54">
        <v>41699</v>
      </c>
      <c r="D58" s="55">
        <v>49.032043100000003</v>
      </c>
      <c r="E58" s="55">
        <v>21.638336540000001</v>
      </c>
      <c r="F58" s="55">
        <v>14.339403020000001</v>
      </c>
      <c r="G58" s="55">
        <v>-5.4561846689999998</v>
      </c>
      <c r="H58" s="55">
        <v>8.8499206449999992</v>
      </c>
      <c r="I58" s="55">
        <v>11.43931663</v>
      </c>
      <c r="J58" s="58">
        <v>132</v>
      </c>
      <c r="K58" s="55">
        <v>-3.7</v>
      </c>
      <c r="L58" s="55">
        <v>42</v>
      </c>
      <c r="M58" s="55">
        <v>0.5</v>
      </c>
      <c r="N58" s="55">
        <v>8.1</v>
      </c>
      <c r="O58" s="55">
        <v>8.3000000000000007</v>
      </c>
      <c r="P58" s="55">
        <v>25.4</v>
      </c>
      <c r="Q58" s="55">
        <v>10</v>
      </c>
      <c r="R58" s="55">
        <v>64.3</v>
      </c>
      <c r="S58" s="55">
        <v>12.1</v>
      </c>
      <c r="T58" s="55">
        <v>20.8</v>
      </c>
      <c r="U58" s="55">
        <v>20.3</v>
      </c>
      <c r="V58" s="55">
        <v>50.1</v>
      </c>
      <c r="W58" s="55">
        <v>29.3</v>
      </c>
      <c r="X58" s="55">
        <v>-2.5709484955928641</v>
      </c>
      <c r="Y58" s="55">
        <v>0.25881200504922675</v>
      </c>
      <c r="Z58" s="70" t="s">
        <v>42</v>
      </c>
      <c r="AA58" s="70" t="s">
        <v>42</v>
      </c>
      <c r="AB58" s="70" t="s">
        <v>42</v>
      </c>
      <c r="AC58" s="70" t="s">
        <v>42</v>
      </c>
      <c r="AD58" s="70" t="s">
        <v>42</v>
      </c>
      <c r="AE58" s="70" t="s">
        <v>42</v>
      </c>
      <c r="AF58" s="70" t="s">
        <v>42</v>
      </c>
      <c r="AG58" s="70" t="s">
        <v>42</v>
      </c>
      <c r="AH58" s="70" t="s">
        <v>42</v>
      </c>
      <c r="AI58" s="70" t="s">
        <v>42</v>
      </c>
      <c r="AJ58" s="70" t="s">
        <v>42</v>
      </c>
      <c r="AK58" s="70" t="s">
        <v>42</v>
      </c>
      <c r="AL58" s="70" t="s">
        <v>42</v>
      </c>
      <c r="AM58" s="70" t="s">
        <v>42</v>
      </c>
      <c r="AN58" s="70" t="s">
        <v>42</v>
      </c>
      <c r="AO58" s="70" t="s">
        <v>42</v>
      </c>
      <c r="AP58" s="70" t="s">
        <v>42</v>
      </c>
      <c r="AQ58" s="70" t="s">
        <v>42</v>
      </c>
      <c r="AR58" s="70" t="s">
        <v>42</v>
      </c>
      <c r="AS58" s="70" t="s">
        <v>42</v>
      </c>
      <c r="AT58" s="70" t="s">
        <v>42</v>
      </c>
      <c r="AU58" s="70" t="s">
        <v>42</v>
      </c>
      <c r="AV58" s="70" t="s">
        <v>42</v>
      </c>
      <c r="AW58" s="70" t="s">
        <v>42</v>
      </c>
      <c r="AX58" s="70" t="s">
        <v>42</v>
      </c>
      <c r="AY58" s="70" t="s">
        <v>42</v>
      </c>
      <c r="AZ58" s="70" t="s">
        <v>42</v>
      </c>
      <c r="BA58" s="70" t="s">
        <v>42</v>
      </c>
      <c r="BB58" s="70" t="s">
        <v>42</v>
      </c>
      <c r="BC58" s="70" t="s">
        <v>42</v>
      </c>
    </row>
    <row r="59" spans="1:55" customFormat="1">
      <c r="A59" t="str">
        <f t="shared" si="0"/>
        <v>AUS-41791</v>
      </c>
      <c r="B59" s="57" t="s">
        <v>64</v>
      </c>
      <c r="C59" s="54">
        <v>41791</v>
      </c>
      <c r="D59" s="55">
        <v>41.834988705224283</v>
      </c>
      <c r="E59" s="55">
        <v>17.50428484348668</v>
      </c>
      <c r="F59" s="55">
        <v>7.6356986625551277</v>
      </c>
      <c r="G59" s="55">
        <v>9.6806503120917409</v>
      </c>
      <c r="H59" s="55">
        <v>8.1160314102334254</v>
      </c>
      <c r="I59" s="55">
        <v>8.5595037469970254</v>
      </c>
      <c r="J59" s="58">
        <v>131</v>
      </c>
      <c r="K59" s="55">
        <v>2.0175500011668865</v>
      </c>
      <c r="L59" s="55">
        <v>21.728459249166338</v>
      </c>
      <c r="M59" s="55">
        <v>-0.66782602459751184</v>
      </c>
      <c r="N59" s="55">
        <v>7.5957187421564054</v>
      </c>
      <c r="O59" s="55">
        <v>7.6691527125389944</v>
      </c>
      <c r="P59" s="55">
        <v>24.406755351572304</v>
      </c>
      <c r="Q59" s="55">
        <v>8.9739682312022673</v>
      </c>
      <c r="R59" s="55">
        <v>55.229660439599847</v>
      </c>
      <c r="S59" s="55">
        <v>12.33766000932267</v>
      </c>
      <c r="T59" s="55">
        <v>20.984581734734125</v>
      </c>
      <c r="U59" s="55">
        <v>21.870988561798558</v>
      </c>
      <c r="V59" s="55">
        <v>50.798881279357445</v>
      </c>
      <c r="W59" s="55">
        <v>27.918426619814262</v>
      </c>
      <c r="X59" s="55">
        <v>-2.0359935022495024</v>
      </c>
      <c r="Y59" s="55">
        <v>0.11621069238767973</v>
      </c>
      <c r="BC59" s="131"/>
    </row>
    <row r="60" spans="1:55" customFormat="1">
      <c r="A60" t="str">
        <f t="shared" si="0"/>
        <v>AUS-41883</v>
      </c>
      <c r="B60" s="57" t="s">
        <v>64</v>
      </c>
      <c r="C60" s="54">
        <v>41883</v>
      </c>
      <c r="D60" s="55">
        <v>47.855454238432955</v>
      </c>
      <c r="E60" s="55">
        <v>20.140653213148848</v>
      </c>
      <c r="F60" s="55">
        <v>6.5131152808188304</v>
      </c>
      <c r="G60" s="55">
        <v>9.0865722665734321</v>
      </c>
      <c r="H60" s="55">
        <v>8.3953862214872359</v>
      </c>
      <c r="I60" s="55">
        <v>6.1414651872519039</v>
      </c>
      <c r="J60" s="58">
        <v>135</v>
      </c>
      <c r="K60" s="55">
        <v>3.2244897959183665</v>
      </c>
      <c r="L60" s="55">
        <v>31.327495537221985</v>
      </c>
      <c r="M60" s="55">
        <v>1.4765405181236517</v>
      </c>
      <c r="N60" s="55">
        <v>6.7203688477050685</v>
      </c>
      <c r="O60" s="55">
        <v>9.5661276431502138</v>
      </c>
      <c r="P60" s="55">
        <v>31.655672681023528</v>
      </c>
      <c r="Q60" s="55">
        <v>9.7404043856866718</v>
      </c>
      <c r="R60" s="55">
        <v>56.4</v>
      </c>
      <c r="S60" s="55">
        <v>16</v>
      </c>
      <c r="T60" s="55">
        <v>22.5</v>
      </c>
      <c r="U60" s="55">
        <v>27.3</v>
      </c>
      <c r="V60" s="55">
        <v>59.1</v>
      </c>
      <c r="W60" s="55">
        <v>28.8</v>
      </c>
      <c r="X60" s="55">
        <v>-2.2189349112426036</v>
      </c>
      <c r="Y60" s="55">
        <v>0.73964497041420119</v>
      </c>
    </row>
    <row r="61" spans="1:55" customFormat="1">
      <c r="A61" t="str">
        <f t="shared" si="0"/>
        <v>AUS-41974</v>
      </c>
      <c r="B61" s="57" t="s">
        <v>64</v>
      </c>
      <c r="C61" s="54">
        <v>41974</v>
      </c>
      <c r="D61" s="55">
        <v>46.725178406734649</v>
      </c>
      <c r="E61" s="55">
        <v>21.654620260202385</v>
      </c>
      <c r="F61" s="55">
        <v>-0.22393888056723918</v>
      </c>
      <c r="G61" s="55">
        <v>7.0666861973872468</v>
      </c>
      <c r="H61" s="55">
        <v>6.8951929932431097</v>
      </c>
      <c r="I61" s="55">
        <v>5.6835577998574065</v>
      </c>
      <c r="J61" s="58">
        <v>132</v>
      </c>
      <c r="K61" s="55">
        <v>4.2875521880479948</v>
      </c>
      <c r="L61" s="55">
        <v>24.337229609958069</v>
      </c>
      <c r="M61" s="55">
        <v>0.3355289408101727</v>
      </c>
      <c r="N61" s="55">
        <v>4.6953905325056748</v>
      </c>
      <c r="O61" s="55">
        <v>9.7766236484586049</v>
      </c>
      <c r="P61" s="55">
        <v>28.459154505792085</v>
      </c>
      <c r="Q61" s="55">
        <v>11.601389315873131</v>
      </c>
      <c r="R61" s="55">
        <v>52.324095211308141</v>
      </c>
      <c r="S61" s="55">
        <v>12.808707426037246</v>
      </c>
      <c r="T61" s="55">
        <v>19.109241828611797</v>
      </c>
      <c r="U61" s="55">
        <v>28.665563412065598</v>
      </c>
      <c r="V61" s="55">
        <v>59.950471281585031</v>
      </c>
      <c r="W61" s="55">
        <v>31.776741387091914</v>
      </c>
      <c r="X61" s="55">
        <v>-0.76927963078097528</v>
      </c>
      <c r="Y61" s="55">
        <v>1.2608990279335577</v>
      </c>
    </row>
    <row r="62" spans="1:55" customFormat="1">
      <c r="A62" t="str">
        <f t="shared" si="0"/>
        <v>AUS-42064</v>
      </c>
      <c r="B62" s="57" t="s">
        <v>64</v>
      </c>
      <c r="C62" s="54">
        <v>42064</v>
      </c>
      <c r="D62" s="55">
        <v>45.595395409111177</v>
      </c>
      <c r="E62" s="55">
        <v>20.090015606420931</v>
      </c>
      <c r="F62" s="55">
        <v>-3.6770306926278238</v>
      </c>
      <c r="G62" s="55">
        <v>3.1328052902477599</v>
      </c>
      <c r="H62" s="55">
        <v>-8.6858325282401907</v>
      </c>
      <c r="I62" s="55">
        <v>7.6359697811385256</v>
      </c>
      <c r="J62" s="58">
        <v>131</v>
      </c>
      <c r="K62" s="55">
        <v>-6.0565499499242943</v>
      </c>
      <c r="L62" s="55">
        <v>35.556164536266351</v>
      </c>
      <c r="M62" s="55">
        <v>3.8705143151753862</v>
      </c>
      <c r="N62" s="55">
        <v>6.2063391795481575</v>
      </c>
      <c r="O62" s="55">
        <v>10.511342523781209</v>
      </c>
      <c r="P62" s="55">
        <v>33.231487115413195</v>
      </c>
      <c r="Q62" s="55">
        <v>13.467040725326992</v>
      </c>
      <c r="R62" s="55">
        <v>59.1</v>
      </c>
      <c r="S62" s="55">
        <v>14.4</v>
      </c>
      <c r="T62" s="55">
        <v>17.399999999999999</v>
      </c>
      <c r="U62" s="55">
        <v>22.4</v>
      </c>
      <c r="V62" s="55">
        <v>62.7</v>
      </c>
      <c r="W62" s="55">
        <v>31.2</v>
      </c>
      <c r="X62" s="55">
        <v>-2.9408500553086618</v>
      </c>
      <c r="Y62" s="55">
        <v>3.2843930282958969E-2</v>
      </c>
    </row>
    <row r="63" spans="1:55" customFormat="1">
      <c r="A63" t="str">
        <f t="shared" si="0"/>
        <v>AUS-42156</v>
      </c>
      <c r="B63" s="57" t="s">
        <v>64</v>
      </c>
      <c r="C63" s="54">
        <v>42156</v>
      </c>
      <c r="D63" s="55">
        <v>45.282807112053838</v>
      </c>
      <c r="E63" s="55">
        <v>20.205500484618014</v>
      </c>
      <c r="F63" s="55">
        <v>-1.4358347977869361</v>
      </c>
      <c r="G63" s="55">
        <v>3.1138168062971672</v>
      </c>
      <c r="H63" s="55">
        <v>-0.11762391584449942</v>
      </c>
      <c r="I63" s="55">
        <v>2.8564249375171666</v>
      </c>
      <c r="J63" s="58">
        <v>131</v>
      </c>
      <c r="K63" s="55">
        <v>-4.752530933633297</v>
      </c>
      <c r="L63" s="55">
        <v>27.285786834788123</v>
      </c>
      <c r="M63" s="55">
        <v>2.1797678759203305</v>
      </c>
      <c r="N63" s="55">
        <v>5.0837972977986281</v>
      </c>
      <c r="O63" s="55">
        <v>12.036733079130997</v>
      </c>
      <c r="P63" s="55">
        <v>38.607174466538282</v>
      </c>
      <c r="Q63" s="55">
        <v>11.930862202319995</v>
      </c>
      <c r="R63" s="55">
        <v>52.873088065802051</v>
      </c>
      <c r="S63" s="55">
        <v>12.474432463826671</v>
      </c>
      <c r="T63" s="55">
        <v>18.171258301558044</v>
      </c>
      <c r="U63" s="55">
        <v>27.797963700255728</v>
      </c>
      <c r="V63" s="55">
        <v>66.646901608981693</v>
      </c>
      <c r="W63" s="55">
        <v>29.977544525156965</v>
      </c>
      <c r="X63" s="55">
        <v>-1.7110263687885905</v>
      </c>
      <c r="Y63" s="55">
        <v>0.15263164110012814</v>
      </c>
    </row>
    <row r="64" spans="1:55" customFormat="1">
      <c r="A64" t="str">
        <f t="shared" si="0"/>
        <v>AUS-42248</v>
      </c>
      <c r="B64" s="57" t="s">
        <v>64</v>
      </c>
      <c r="C64" s="54">
        <v>42248</v>
      </c>
      <c r="D64" s="55">
        <v>45.6</v>
      </c>
      <c r="E64" s="55">
        <v>23.1</v>
      </c>
      <c r="F64" s="55">
        <v>-3.6</v>
      </c>
      <c r="G64" s="55">
        <v>3.9</v>
      </c>
      <c r="H64" s="55">
        <v>3.3</v>
      </c>
      <c r="I64" s="55">
        <v>-3.6</v>
      </c>
      <c r="J64" s="58">
        <v>130</v>
      </c>
      <c r="K64" s="55">
        <v>1.9</v>
      </c>
      <c r="L64" s="55">
        <v>13.2</v>
      </c>
      <c r="M64" s="55">
        <v>0.4</v>
      </c>
      <c r="N64" s="55">
        <v>3.3</v>
      </c>
      <c r="O64" s="55">
        <v>11.5</v>
      </c>
      <c r="P64" s="55">
        <v>36</v>
      </c>
      <c r="Q64" s="55">
        <v>12.6</v>
      </c>
      <c r="R64" s="55">
        <v>38.4</v>
      </c>
      <c r="S64" s="55">
        <v>11.1</v>
      </c>
      <c r="T64" s="55">
        <v>16.2</v>
      </c>
      <c r="U64" s="55">
        <v>31.6</v>
      </c>
      <c r="V64" s="55">
        <v>69.3</v>
      </c>
      <c r="W64" s="55">
        <v>35.200000000000003</v>
      </c>
      <c r="X64" s="55">
        <v>-1.8</v>
      </c>
      <c r="Y64">
        <v>0.6</v>
      </c>
    </row>
    <row r="65" spans="1:55" customFormat="1">
      <c r="A65" t="str">
        <f t="shared" si="0"/>
        <v>AUS-42339</v>
      </c>
      <c r="B65" s="57" t="s">
        <v>64</v>
      </c>
      <c r="C65" s="54">
        <v>42339</v>
      </c>
      <c r="D65" s="55">
        <v>42.6</v>
      </c>
      <c r="E65" s="55">
        <v>22.6</v>
      </c>
      <c r="F65" s="55">
        <v>2.9</v>
      </c>
      <c r="G65" s="55">
        <v>4.0999999999999996</v>
      </c>
      <c r="H65" s="55">
        <v>7.7</v>
      </c>
      <c r="I65" s="55">
        <v>-3.2</v>
      </c>
      <c r="J65" s="58">
        <v>131</v>
      </c>
      <c r="K65" s="55">
        <v>3.8</v>
      </c>
      <c r="L65" s="55">
        <v>2.2000000000000002</v>
      </c>
      <c r="M65" s="55">
        <v>-0.6</v>
      </c>
      <c r="N65" s="55">
        <v>3.1</v>
      </c>
      <c r="O65" s="55">
        <v>12.3</v>
      </c>
      <c r="P65" s="55">
        <v>33.200000000000003</v>
      </c>
      <c r="Q65" s="55">
        <v>13.9</v>
      </c>
      <c r="R65" s="55">
        <v>27.5</v>
      </c>
      <c r="S65" s="55">
        <v>13.4</v>
      </c>
      <c r="T65" s="55">
        <v>17</v>
      </c>
      <c r="U65" s="55">
        <v>32</v>
      </c>
      <c r="V65" s="55">
        <v>67</v>
      </c>
      <c r="W65" s="55">
        <v>41.3</v>
      </c>
      <c r="X65" s="55">
        <v>-0.81315296566077011</v>
      </c>
      <c r="Y65" s="55">
        <v>1.9943950785489228</v>
      </c>
      <c r="Z65" s="70">
        <v>7.0000000000000007E-2</v>
      </c>
      <c r="AA65" s="70">
        <v>0.14000000000000001</v>
      </c>
      <c r="AB65" s="70">
        <v>0.1</v>
      </c>
      <c r="AC65" s="70">
        <v>0.08</v>
      </c>
      <c r="AD65" s="70">
        <v>0.05</v>
      </c>
      <c r="AE65" s="70">
        <v>0.02</v>
      </c>
      <c r="AF65" s="70">
        <v>0.09</v>
      </c>
      <c r="AG65" s="70">
        <v>0.13</v>
      </c>
      <c r="AH65" s="70">
        <v>0.1</v>
      </c>
      <c r="AI65" s="70">
        <v>7.0000000000000007E-2</v>
      </c>
      <c r="AJ65" s="70">
        <v>0.04</v>
      </c>
      <c r="AK65" s="70">
        <v>0.01</v>
      </c>
      <c r="AL65" s="70">
        <v>0.1</v>
      </c>
      <c r="AM65" s="70">
        <v>0.12</v>
      </c>
      <c r="AN65" s="70">
        <v>0.08</v>
      </c>
      <c r="AO65" s="70">
        <v>0.05</v>
      </c>
      <c r="AP65" s="70">
        <v>0.03</v>
      </c>
      <c r="AQ65" s="70">
        <v>0</v>
      </c>
      <c r="AR65" s="70">
        <v>0.11</v>
      </c>
      <c r="AS65" s="70">
        <v>0.12</v>
      </c>
      <c r="AT65" s="70">
        <v>7.0000000000000007E-2</v>
      </c>
      <c r="AU65" s="70">
        <v>0.04</v>
      </c>
      <c r="AV65" s="70">
        <v>0.02</v>
      </c>
      <c r="AW65" s="70">
        <v>0.01</v>
      </c>
      <c r="AX65" s="70">
        <v>7.0000000000000007E-2</v>
      </c>
      <c r="AY65" s="70">
        <v>0.09</v>
      </c>
      <c r="AZ65" s="70">
        <v>0.06</v>
      </c>
      <c r="BA65" s="70">
        <v>0.06</v>
      </c>
      <c r="BB65" s="70">
        <v>0.03</v>
      </c>
      <c r="BC65" s="70">
        <v>0.01</v>
      </c>
    </row>
    <row r="66" spans="1:55" customFormat="1">
      <c r="A66" t="str">
        <f t="shared" ref="A66:A129" si="1">B66&amp;"-"&amp;C66</f>
        <v>AUS-42430</v>
      </c>
      <c r="B66" s="57" t="s">
        <v>64</v>
      </c>
      <c r="C66" s="54">
        <v>42430</v>
      </c>
      <c r="D66" s="55">
        <v>44.52815174216034</v>
      </c>
      <c r="E66" s="55">
        <v>22.672638799303371</v>
      </c>
      <c r="F66" s="55">
        <v>2.6850236664643723</v>
      </c>
      <c r="G66" s="55">
        <v>6.2170891101290087</v>
      </c>
      <c r="H66" s="55">
        <v>2.1685874155204132</v>
      </c>
      <c r="I66" s="55">
        <v>-5.8761040201744814</v>
      </c>
      <c r="J66" s="58">
        <v>131.26909152558949</v>
      </c>
      <c r="K66" s="55">
        <v>4.0619784576300069E-2</v>
      </c>
      <c r="L66" s="55">
        <v>4.5828245052319714</v>
      </c>
      <c r="M66" s="55">
        <v>1.3996523905300249</v>
      </c>
      <c r="N66" s="55">
        <v>3.1917158372018384</v>
      </c>
      <c r="O66" s="55">
        <v>9.3518809781785581</v>
      </c>
      <c r="P66" s="55">
        <v>34.034765889646877</v>
      </c>
      <c r="Q66" s="55">
        <v>14.919634286311439</v>
      </c>
      <c r="R66" s="55">
        <v>23.077229955703274</v>
      </c>
      <c r="S66" s="55">
        <v>13.260422194049118</v>
      </c>
      <c r="T66" s="55">
        <v>17.142167189351834</v>
      </c>
      <c r="U66" s="55">
        <v>23.975026910960644</v>
      </c>
      <c r="V66" s="55">
        <v>66.544018352763231</v>
      </c>
      <c r="W66" s="55">
        <v>38.712383349061547</v>
      </c>
      <c r="X66" s="55">
        <v>-1.5593396787626417</v>
      </c>
      <c r="Y66" s="55">
        <v>1.0773503913811968</v>
      </c>
      <c r="Z66" s="70">
        <v>7.792207792207792E-2</v>
      </c>
      <c r="AA66" s="70">
        <v>0.14038342609771182</v>
      </c>
      <c r="AB66" s="70">
        <v>0.11008039579468151</v>
      </c>
      <c r="AC66" s="70">
        <v>8.7198515769944335E-2</v>
      </c>
      <c r="AD66" s="70">
        <v>4.5763760049474335E-2</v>
      </c>
      <c r="AE66" s="70">
        <v>1.7934446505875078E-2</v>
      </c>
      <c r="AF66" s="70">
        <v>8.8328075709779186E-2</v>
      </c>
      <c r="AG66" s="70">
        <v>0.12555205047318613</v>
      </c>
      <c r="AH66" s="70">
        <v>9.7160883280757102E-2</v>
      </c>
      <c r="AI66" s="70">
        <v>8.0126182965299678E-2</v>
      </c>
      <c r="AJ66" s="70">
        <v>3.2807570977917984E-2</v>
      </c>
      <c r="AK66" s="70">
        <v>1.6403785488958992E-2</v>
      </c>
      <c r="AL66" s="70">
        <v>9.7777777777777783E-2</v>
      </c>
      <c r="AM66" s="70">
        <v>0.10412698412698412</v>
      </c>
      <c r="AN66" s="70">
        <v>9.4603174603174606E-2</v>
      </c>
      <c r="AO66" s="70">
        <v>5.9682539682539684E-2</v>
      </c>
      <c r="AP66" s="70">
        <v>2.0317460317460317E-2</v>
      </c>
      <c r="AQ66" s="70">
        <v>7.619047619047619E-3</v>
      </c>
      <c r="AR66" s="70">
        <v>0.11555555555555555</v>
      </c>
      <c r="AS66" s="70">
        <v>0.13142857142857142</v>
      </c>
      <c r="AT66" s="70">
        <v>7.1111111111111111E-2</v>
      </c>
      <c r="AU66" s="70">
        <v>4.5714285714285714E-2</v>
      </c>
      <c r="AV66" s="70">
        <v>8.2539682539682548E-3</v>
      </c>
      <c r="AW66" s="70">
        <v>6.3492063492063492E-3</v>
      </c>
      <c r="AX66" s="70">
        <v>7.6086956521739135E-2</v>
      </c>
      <c r="AY66" s="70">
        <v>8.6317135549872123E-2</v>
      </c>
      <c r="AZ66" s="70">
        <v>7.0332480818414325E-2</v>
      </c>
      <c r="BA66" s="70">
        <v>5.754475703324808E-2</v>
      </c>
      <c r="BB66" s="70">
        <v>3.1329923273657287E-2</v>
      </c>
      <c r="BC66" s="70">
        <v>1.4066496163682864E-2</v>
      </c>
    </row>
    <row r="67" spans="1:55" customFormat="1">
      <c r="A67" t="str">
        <f t="shared" si="1"/>
        <v>AUS-42522</v>
      </c>
      <c r="B67" s="57" t="s">
        <v>64</v>
      </c>
      <c r="C67" s="54">
        <v>42522</v>
      </c>
      <c r="D67" s="58">
        <v>38.6</v>
      </c>
      <c r="E67" s="55">
        <v>24</v>
      </c>
      <c r="F67" s="55">
        <v>0.4</v>
      </c>
      <c r="G67" s="55">
        <v>3.2</v>
      </c>
      <c r="H67" s="55">
        <v>-4.5</v>
      </c>
      <c r="I67" s="55">
        <v>-8.4</v>
      </c>
      <c r="J67" s="58">
        <v>128.26461278650504</v>
      </c>
      <c r="K67" s="55">
        <v>-1.3</v>
      </c>
      <c r="L67" s="55">
        <v>1.1000000000000001</v>
      </c>
      <c r="M67" s="55">
        <v>1.7</v>
      </c>
      <c r="N67" s="55">
        <v>3.3</v>
      </c>
      <c r="O67" s="55">
        <v>11.2</v>
      </c>
      <c r="P67" s="55">
        <v>32.5</v>
      </c>
      <c r="Q67" s="55">
        <v>11.7</v>
      </c>
      <c r="R67" s="55">
        <v>16.395577131890608</v>
      </c>
      <c r="S67" s="55">
        <v>14.443448397767732</v>
      </c>
      <c r="T67" s="55">
        <v>18.624292947147794</v>
      </c>
      <c r="U67" s="55">
        <v>25.163071955253656</v>
      </c>
      <c r="V67" s="55">
        <v>62.667569947728602</v>
      </c>
      <c r="W67" s="55">
        <v>32.620743478700035</v>
      </c>
      <c r="X67" s="55">
        <v>-1.200691519621746</v>
      </c>
      <c r="Y67" s="55">
        <v>1.3738083497698876</v>
      </c>
      <c r="Z67" s="70">
        <v>6.7371202113606338E-2</v>
      </c>
      <c r="AA67" s="70">
        <v>0.11756935270805813</v>
      </c>
      <c r="AB67" s="70">
        <v>0.12153236459709379</v>
      </c>
      <c r="AC67" s="70">
        <v>9.8414795244385733E-2</v>
      </c>
      <c r="AD67" s="70">
        <v>5.2840158520475564E-2</v>
      </c>
      <c r="AE67" s="70">
        <v>1.9154557463672391E-2</v>
      </c>
      <c r="AF67" s="70">
        <v>8.3051991897366645E-2</v>
      </c>
      <c r="AG67" s="70">
        <v>0.12424037812288993</v>
      </c>
      <c r="AH67" s="70">
        <v>9.5205941931127622E-2</v>
      </c>
      <c r="AI67" s="70">
        <v>7.5624577987846053E-2</v>
      </c>
      <c r="AJ67" s="70">
        <v>2.6333558406482108E-2</v>
      </c>
      <c r="AK67" s="70">
        <v>9.4530722484807567E-3</v>
      </c>
      <c r="AL67" s="70">
        <v>8.9795918367346933E-2</v>
      </c>
      <c r="AM67" s="70">
        <v>0.12040816326530612</v>
      </c>
      <c r="AN67" s="70">
        <v>8.2312925170068024E-2</v>
      </c>
      <c r="AO67" s="70">
        <v>4.8299319727891157E-2</v>
      </c>
      <c r="AP67" s="70">
        <v>1.9047619047619049E-2</v>
      </c>
      <c r="AQ67" s="70">
        <v>6.8027210884353739E-3</v>
      </c>
      <c r="AR67" s="70">
        <v>9.2032967032967039E-2</v>
      </c>
      <c r="AS67" s="70">
        <v>0.11538461538461539</v>
      </c>
      <c r="AT67" s="70">
        <v>7.2802197802197807E-2</v>
      </c>
      <c r="AU67" s="70">
        <v>4.4642857142857144E-2</v>
      </c>
      <c r="AV67" s="70">
        <v>9.6153846153846159E-3</v>
      </c>
      <c r="AW67" s="70">
        <v>4.807692307692308E-3</v>
      </c>
      <c r="AX67" s="70">
        <v>5.2812071330589849E-2</v>
      </c>
      <c r="AY67" s="70">
        <v>8.0932784636488342E-2</v>
      </c>
      <c r="AZ67" s="70">
        <v>7.956104252400549E-2</v>
      </c>
      <c r="BA67" s="70">
        <v>5.4183813443072701E-2</v>
      </c>
      <c r="BB67" s="70">
        <v>3.017832647462277E-2</v>
      </c>
      <c r="BC67" s="70">
        <v>1.5089163237311385E-2</v>
      </c>
    </row>
    <row r="68" spans="1:55" customFormat="1">
      <c r="A68" t="str">
        <f t="shared" si="1"/>
        <v>AUS-42614</v>
      </c>
      <c r="B68" s="57" t="s">
        <v>64</v>
      </c>
      <c r="C68" s="54">
        <v>42614</v>
      </c>
      <c r="D68" s="58">
        <v>40.092798761468941</v>
      </c>
      <c r="E68" s="55">
        <v>21.132497021302431</v>
      </c>
      <c r="F68" s="55">
        <v>1.9573647823084339</v>
      </c>
      <c r="G68" s="55">
        <v>6.2934793830905456</v>
      </c>
      <c r="H68" s="55">
        <v>-0.50722097003088717</v>
      </c>
      <c r="I68" s="55">
        <v>-5.6028049085900324</v>
      </c>
      <c r="J68" s="58">
        <v>130.34015319492039</v>
      </c>
      <c r="K68" s="55">
        <v>-1.2426572575513051</v>
      </c>
      <c r="L68" s="55">
        <v>6.5835211620335592</v>
      </c>
      <c r="M68" s="55">
        <v>5.9379064878689238</v>
      </c>
      <c r="N68" s="55">
        <v>3.7884479657582584</v>
      </c>
      <c r="O68" s="55">
        <v>11.59905592362392</v>
      </c>
      <c r="P68" s="55">
        <v>35.021530101920781</v>
      </c>
      <c r="Q68" s="55">
        <v>14.308433698366082</v>
      </c>
      <c r="R68" s="55">
        <v>16.132322473419393</v>
      </c>
      <c r="S68" s="55">
        <v>14.331899005077062</v>
      </c>
      <c r="T68" s="55">
        <v>17.509915078660381</v>
      </c>
      <c r="U68" s="55">
        <v>29.377046194476698</v>
      </c>
      <c r="V68" s="55">
        <v>66.692712246431256</v>
      </c>
      <c r="W68" s="55">
        <v>37.983622855148027</v>
      </c>
      <c r="X68" s="55">
        <v>-1.6792131307024765</v>
      </c>
      <c r="Y68" s="55">
        <v>0.40715970243171679</v>
      </c>
      <c r="Z68" s="70">
        <v>7.5342465753424653E-2</v>
      </c>
      <c r="AA68" s="70">
        <v>0.13984018264840184</v>
      </c>
      <c r="AB68" s="70">
        <v>0.10445205479452055</v>
      </c>
      <c r="AC68" s="70">
        <v>7.3059360730593603E-2</v>
      </c>
      <c r="AD68" s="70">
        <v>4.737442922374429E-2</v>
      </c>
      <c r="AE68" s="70">
        <v>1.1986301369863013E-2</v>
      </c>
      <c r="AF68" s="70">
        <v>9.7319347319347313E-2</v>
      </c>
      <c r="AG68" s="70">
        <v>0.11771561771561771</v>
      </c>
      <c r="AH68" s="70">
        <v>8.7412587412587409E-2</v>
      </c>
      <c r="AI68" s="70">
        <v>7.575757575757576E-2</v>
      </c>
      <c r="AJ68" s="70">
        <v>2.3892773892773892E-2</v>
      </c>
      <c r="AK68" s="70">
        <v>1.1072261072261072E-2</v>
      </c>
      <c r="AL68" s="70">
        <v>9.5545134818288399E-2</v>
      </c>
      <c r="AM68" s="70">
        <v>0.11313012895662368</v>
      </c>
      <c r="AN68" s="70">
        <v>6.8581477139507616E-2</v>
      </c>
      <c r="AO68" s="70">
        <v>5.9788980070339975E-2</v>
      </c>
      <c r="AP68" s="70">
        <v>1.6998827667057445E-2</v>
      </c>
      <c r="AQ68" s="70">
        <v>5.8616647127784291E-3</v>
      </c>
      <c r="AR68" s="70">
        <v>0.11371629542790153</v>
      </c>
      <c r="AS68" s="70">
        <v>0.12602579132473624</v>
      </c>
      <c r="AT68" s="70">
        <v>5.5685814771395073E-2</v>
      </c>
      <c r="AU68" s="70">
        <v>3.6928487690504101E-2</v>
      </c>
      <c r="AV68" s="70">
        <v>1.3481828839390387E-2</v>
      </c>
      <c r="AW68" s="70">
        <v>4.6893317702227429E-3</v>
      </c>
      <c r="AX68" s="70">
        <v>6.7330210772833729E-2</v>
      </c>
      <c r="AY68" s="70">
        <v>7.7283372365339581E-2</v>
      </c>
      <c r="AZ68" s="70">
        <v>6.0304449648711941E-2</v>
      </c>
      <c r="BA68" s="70">
        <v>5.1522248243559721E-2</v>
      </c>
      <c r="BB68" s="70">
        <v>3.1030444964871194E-2</v>
      </c>
      <c r="BC68" s="70">
        <v>1.5222482435597189E-2</v>
      </c>
    </row>
    <row r="69" spans="1:55" customFormat="1">
      <c r="A69" t="str">
        <f t="shared" si="1"/>
        <v>AUS-42705</v>
      </c>
      <c r="B69" s="57" t="s">
        <v>64</v>
      </c>
      <c r="C69" s="54">
        <v>42705</v>
      </c>
      <c r="D69" s="58">
        <v>41.338927122298692</v>
      </c>
      <c r="E69" s="55">
        <v>20.479114569340254</v>
      </c>
      <c r="F69" s="55">
        <v>3.8078409490152314</v>
      </c>
      <c r="G69" s="55">
        <v>9.1227435063804894</v>
      </c>
      <c r="H69" s="55">
        <v>8.2295907647370861</v>
      </c>
      <c r="I69" s="55">
        <v>-6.9785014570029125</v>
      </c>
      <c r="J69" s="58">
        <v>132.48136240555681</v>
      </c>
      <c r="K69" s="55">
        <v>1.9380050378407474</v>
      </c>
      <c r="L69" s="55">
        <v>12.455523522158156</v>
      </c>
      <c r="M69" s="55">
        <v>7.7376154752309478</v>
      </c>
      <c r="N69" s="55">
        <v>7.0060140120280252</v>
      </c>
      <c r="O69" s="55">
        <v>12.899470243384931</v>
      </c>
      <c r="P69" s="55">
        <v>34.853412762381083</v>
      </c>
      <c r="Q69" s="55">
        <v>14.116954622798133</v>
      </c>
      <c r="R69" s="55">
        <v>17.484034968069938</v>
      </c>
      <c r="S69" s="55">
        <v>16.094198855064377</v>
      </c>
      <c r="T69" s="55">
        <v>18.371842299240154</v>
      </c>
      <c r="U69" s="55">
        <v>27.569388472110276</v>
      </c>
      <c r="V69" s="55">
        <v>65.190116491344099</v>
      </c>
      <c r="W69" s="55">
        <v>36.487718808770957</v>
      </c>
      <c r="X69" s="55">
        <v>-0.94852772098445448</v>
      </c>
      <c r="Y69" s="55">
        <v>0.49378634217165313</v>
      </c>
      <c r="Z69" s="70">
        <v>6.6171505739365297E-2</v>
      </c>
      <c r="AA69" s="70">
        <v>0.13166779203241052</v>
      </c>
      <c r="AB69" s="70">
        <v>0.10938555030384875</v>
      </c>
      <c r="AC69" s="70">
        <v>8.3051991897366645E-2</v>
      </c>
      <c r="AD69" s="70">
        <v>4.051316677920324E-2</v>
      </c>
      <c r="AE69" s="70">
        <v>1.1478730587440918E-2</v>
      </c>
      <c r="AF69" s="70">
        <v>8.2587749483826564E-2</v>
      </c>
      <c r="AG69" s="70">
        <v>0.11218169304886441</v>
      </c>
      <c r="AH69" s="70">
        <v>9.3599449415003436E-2</v>
      </c>
      <c r="AI69" s="70">
        <v>7.0887818306951136E-2</v>
      </c>
      <c r="AJ69" s="70">
        <v>2.4776324845147971E-2</v>
      </c>
      <c r="AK69" s="70">
        <v>1.5829318651066758E-2</v>
      </c>
      <c r="AL69" s="70">
        <v>8.8888888888888892E-2</v>
      </c>
      <c r="AM69" s="70">
        <v>0.1</v>
      </c>
      <c r="AN69" s="70">
        <v>8.611111111111111E-2</v>
      </c>
      <c r="AO69" s="70">
        <v>5.347222222222222E-2</v>
      </c>
      <c r="AP69" s="70">
        <v>1.9444444444444445E-2</v>
      </c>
      <c r="AQ69" s="70">
        <v>4.1666666666666666E-3</v>
      </c>
      <c r="AR69" s="70">
        <v>0.10368823938761308</v>
      </c>
      <c r="AS69" s="70">
        <v>0.10925539318023661</v>
      </c>
      <c r="AT69" s="70">
        <v>8.1419624217118999E-2</v>
      </c>
      <c r="AU69" s="70">
        <v>2.7139874739039668E-2</v>
      </c>
      <c r="AV69" s="70">
        <v>1.4613778705636743E-2</v>
      </c>
      <c r="AW69" s="70">
        <v>6.2630480167014616E-3</v>
      </c>
      <c r="AX69" s="70">
        <v>5.8536585365853662E-2</v>
      </c>
      <c r="AY69" s="70">
        <v>6.968641114982578E-2</v>
      </c>
      <c r="AZ69" s="70">
        <v>6.898954703832752E-2</v>
      </c>
      <c r="BA69" s="70">
        <v>5.7142857142857141E-2</v>
      </c>
      <c r="BB69" s="70">
        <v>3.3449477351916376E-2</v>
      </c>
      <c r="BC69" s="70">
        <v>9.7560975609756097E-3</v>
      </c>
    </row>
    <row r="70" spans="1:55" customFormat="1">
      <c r="A70" t="str">
        <f t="shared" si="1"/>
        <v>AUS-42795</v>
      </c>
      <c r="B70" s="57" t="s">
        <v>64</v>
      </c>
      <c r="C70" s="54">
        <v>42795</v>
      </c>
      <c r="D70" s="58">
        <v>43.231406509524525</v>
      </c>
      <c r="E70" s="55">
        <v>22.000972380968626</v>
      </c>
      <c r="F70" s="55">
        <v>5.115817242004999</v>
      </c>
      <c r="G70" s="55">
        <v>11.222252058718222</v>
      </c>
      <c r="H70" s="55">
        <v>31.665229548595008</v>
      </c>
      <c r="I70" s="55">
        <v>-14.032488690449421</v>
      </c>
      <c r="J70" s="58">
        <v>135.31162901025914</v>
      </c>
      <c r="K70" s="55">
        <v>-4.5781672179995434</v>
      </c>
      <c r="L70" s="55">
        <v>20.20319195296592</v>
      </c>
      <c r="M70" s="55">
        <v>11.779883655470067</v>
      </c>
      <c r="N70" s="55">
        <v>7.5632861824199109</v>
      </c>
      <c r="O70" s="55">
        <v>10.657535797422183</v>
      </c>
      <c r="P70" s="55">
        <v>36.933146094424856</v>
      </c>
      <c r="Q70" s="55">
        <v>13.447392948919759</v>
      </c>
      <c r="R70" s="55">
        <v>21.878571794128185</v>
      </c>
      <c r="S70" s="55">
        <v>19.271753340911804</v>
      </c>
      <c r="T70" s="55">
        <v>19.968238656718501</v>
      </c>
      <c r="U70" s="55">
        <v>24.797265546851854</v>
      </c>
      <c r="V70" s="55">
        <v>66.286915970465671</v>
      </c>
      <c r="W70" s="55">
        <v>34.499518462056201</v>
      </c>
      <c r="X70" s="55">
        <v>-1.6300526330541423</v>
      </c>
      <c r="Y70" s="55">
        <v>0.32882664670219153</v>
      </c>
      <c r="Z70" s="70">
        <v>7.5924724205061647E-2</v>
      </c>
      <c r="AA70" s="70">
        <v>0.1473069435431538</v>
      </c>
      <c r="AB70" s="70">
        <v>0.11486048020765736</v>
      </c>
      <c r="AC70" s="70">
        <v>5.191434133679429E-2</v>
      </c>
      <c r="AD70" s="70">
        <v>3.3095392602206362E-2</v>
      </c>
      <c r="AE70" s="70">
        <v>1.1680726800778715E-2</v>
      </c>
      <c r="AF70" s="70">
        <v>9.8879367172050092E-2</v>
      </c>
      <c r="AG70" s="70">
        <v>0.11535926170072512</v>
      </c>
      <c r="AH70" s="70">
        <v>8.1081081081081086E-2</v>
      </c>
      <c r="AI70" s="70">
        <v>6.1305207646671064E-2</v>
      </c>
      <c r="AJ70" s="70">
        <v>1.9775873434410021E-2</v>
      </c>
      <c r="AK70" s="70">
        <v>1.1865524060646011E-2</v>
      </c>
      <c r="AL70" s="70">
        <v>9.8078197481776014E-2</v>
      </c>
      <c r="AM70" s="70">
        <v>0.10603048376408217</v>
      </c>
      <c r="AN70" s="70">
        <v>7.886017229953611E-2</v>
      </c>
      <c r="AO70" s="70">
        <v>3.6447978793903248E-2</v>
      </c>
      <c r="AP70" s="70">
        <v>1.8555334658714381E-2</v>
      </c>
      <c r="AQ70" s="70">
        <v>3.3134526176275677E-3</v>
      </c>
      <c r="AR70" s="70">
        <v>0.10205434062292909</v>
      </c>
      <c r="AS70" s="70">
        <v>0.11464546056991386</v>
      </c>
      <c r="AT70" s="70">
        <v>6.2955599734923789E-2</v>
      </c>
      <c r="AU70" s="70">
        <v>3.6447978793903248E-2</v>
      </c>
      <c r="AV70" s="70">
        <v>1.3253810470510271E-2</v>
      </c>
      <c r="AW70" s="70">
        <v>7.2895957587806497E-3</v>
      </c>
      <c r="AX70" s="70">
        <v>7.5283144570286481E-2</v>
      </c>
      <c r="AY70" s="70">
        <v>7.7948034643570946E-2</v>
      </c>
      <c r="AZ70" s="70">
        <v>6.0626249167221855E-2</v>
      </c>
      <c r="BA70" s="70">
        <v>4.4636908727514989E-2</v>
      </c>
      <c r="BB70" s="70">
        <v>2.8647568287808126E-2</v>
      </c>
      <c r="BC70" s="70">
        <v>6.6622251832111927E-3</v>
      </c>
    </row>
    <row r="71" spans="1:55" customFormat="1">
      <c r="A71" t="str">
        <f t="shared" si="1"/>
        <v>AUS-42887</v>
      </c>
      <c r="B71" s="57" t="s">
        <v>64</v>
      </c>
      <c r="C71" s="54">
        <v>42887</v>
      </c>
      <c r="D71" s="58">
        <v>42.852753690628539</v>
      </c>
      <c r="E71" s="55">
        <v>24.675714220847425</v>
      </c>
      <c r="F71" s="55">
        <v>0.48562079220620435</v>
      </c>
      <c r="G71" s="55">
        <v>8.0174592621702061</v>
      </c>
      <c r="H71" s="55">
        <v>12.570061537819061</v>
      </c>
      <c r="I71" s="55">
        <v>-15.111516789414182</v>
      </c>
      <c r="J71" s="58">
        <v>132.12830279156933</v>
      </c>
      <c r="K71" s="55">
        <v>-4.3997279643914959</v>
      </c>
      <c r="L71" s="55">
        <v>4.2803369648833076</v>
      </c>
      <c r="M71" s="55">
        <v>9.6502714962270932</v>
      </c>
      <c r="N71" s="55">
        <v>7.2509362253158498</v>
      </c>
      <c r="O71" s="55">
        <v>3.3207288023972152</v>
      </c>
      <c r="P71" s="55">
        <v>33.767250028089244</v>
      </c>
      <c r="Q71" s="55">
        <v>12.489820755814472</v>
      </c>
      <c r="R71" s="55">
        <v>13.778346522849732</v>
      </c>
      <c r="S71" s="55">
        <v>21.820123433589568</v>
      </c>
      <c r="T71" s="55">
        <v>22.839953612144363</v>
      </c>
      <c r="U71" s="55">
        <v>17.879276898310966</v>
      </c>
      <c r="V71" s="55">
        <v>66.913653162948449</v>
      </c>
      <c r="W71" s="55">
        <v>34.83424362374133</v>
      </c>
      <c r="X71" s="55">
        <v>-1.0957561795790025</v>
      </c>
      <c r="Y71" s="55">
        <v>0.95964086996155851</v>
      </c>
      <c r="Z71" s="70">
        <v>5.8894230769230768E-2</v>
      </c>
      <c r="AA71" s="70">
        <v>0.15204326923076922</v>
      </c>
      <c r="AB71" s="70">
        <v>0.11117788461538461</v>
      </c>
      <c r="AC71" s="70">
        <v>6.6105769230769232E-2</v>
      </c>
      <c r="AD71" s="70">
        <v>3.6057692307692304E-2</v>
      </c>
      <c r="AE71" s="70">
        <v>1.2620192307692308E-2</v>
      </c>
      <c r="AF71" s="70">
        <v>9.2839805825242719E-2</v>
      </c>
      <c r="AG71" s="70">
        <v>0.11468446601941748</v>
      </c>
      <c r="AH71" s="70">
        <v>9.8300970873786406E-2</v>
      </c>
      <c r="AI71" s="70">
        <v>5.461165048543689E-2</v>
      </c>
      <c r="AJ71" s="70">
        <v>3.3373786407766989E-2</v>
      </c>
      <c r="AK71" s="70">
        <v>1.2742718446601941E-2</v>
      </c>
      <c r="AL71" s="70">
        <v>0.10067526089625538</v>
      </c>
      <c r="AM71" s="70">
        <v>0.10497237569060773</v>
      </c>
      <c r="AN71" s="70">
        <v>8.2872928176795577E-2</v>
      </c>
      <c r="AO71" s="70">
        <v>5.0337630448127689E-2</v>
      </c>
      <c r="AP71" s="70">
        <v>1.7188459177409455E-2</v>
      </c>
      <c r="AQ71" s="70">
        <v>8.5942295887047274E-3</v>
      </c>
      <c r="AR71" s="70">
        <v>0.10526315789473684</v>
      </c>
      <c r="AS71" s="70">
        <v>0.1230110159118727</v>
      </c>
      <c r="AT71" s="70">
        <v>5.9363525091799263E-2</v>
      </c>
      <c r="AU71" s="70">
        <v>3.7331701346389232E-2</v>
      </c>
      <c r="AV71" s="70">
        <v>1.1015911872705019E-2</v>
      </c>
      <c r="AW71" s="70">
        <v>7.3439412484700125E-3</v>
      </c>
      <c r="AX71" s="70">
        <v>6.7609096496619545E-2</v>
      </c>
      <c r="AY71" s="70">
        <v>8.2974800245851257E-2</v>
      </c>
      <c r="AZ71" s="70">
        <v>6.0233558696988321E-2</v>
      </c>
      <c r="BA71" s="70">
        <v>4.7326367547633683E-2</v>
      </c>
      <c r="BB71" s="70">
        <v>2.6429010448678548E-2</v>
      </c>
      <c r="BC71" s="70">
        <v>1.7209588199139522E-2</v>
      </c>
    </row>
    <row r="72" spans="1:55" customFormat="1">
      <c r="A72" t="str">
        <f t="shared" si="1"/>
        <v>AUS-42979</v>
      </c>
      <c r="B72" s="57" t="s">
        <v>64</v>
      </c>
      <c r="C72" s="54">
        <v>42979</v>
      </c>
      <c r="D72" s="58">
        <v>47.766018956757499</v>
      </c>
      <c r="E72" s="55">
        <v>26.044675841822233</v>
      </c>
      <c r="F72" s="55">
        <v>9.931701902639988</v>
      </c>
      <c r="G72" s="55">
        <v>16.786413253361669</v>
      </c>
      <c r="H72" s="55">
        <v>14.510713855751783</v>
      </c>
      <c r="I72" s="55">
        <v>-7.3651921022328199</v>
      </c>
      <c r="J72" s="58">
        <v>140.82473459467062</v>
      </c>
      <c r="K72" s="55">
        <v>0.35637981785768613</v>
      </c>
      <c r="L72" s="55">
        <v>15.935660355729183</v>
      </c>
      <c r="M72" s="55">
        <v>18.709795055920491</v>
      </c>
      <c r="N72" s="55">
        <v>16.33854202947586</v>
      </c>
      <c r="O72" s="55">
        <v>9.1088271511791437</v>
      </c>
      <c r="P72" s="55">
        <v>43.981226109256305</v>
      </c>
      <c r="Q72" s="55">
        <v>21.021488632824664</v>
      </c>
      <c r="R72" s="55">
        <v>12.559256023200472</v>
      </c>
      <c r="S72" s="55">
        <v>27.916259765625</v>
      </c>
      <c r="T72" s="55">
        <v>28.735162886330276</v>
      </c>
      <c r="U72" s="55">
        <v>23.601316850309061</v>
      </c>
      <c r="V72" s="55">
        <v>71.019868952427672</v>
      </c>
      <c r="W72" s="55">
        <v>40.65680641088408</v>
      </c>
      <c r="X72" s="55">
        <v>-1.0125519918247343</v>
      </c>
      <c r="Y72" s="55">
        <v>0.85870549320520606</v>
      </c>
      <c r="Z72" s="70">
        <v>7.3262839879154079E-2</v>
      </c>
      <c r="AA72" s="70">
        <v>0.13519637462235651</v>
      </c>
      <c r="AB72" s="70">
        <v>0.10876132930513595</v>
      </c>
      <c r="AC72" s="70">
        <v>7.7794561933534748E-2</v>
      </c>
      <c r="AD72" s="70">
        <v>2.8700906344410877E-2</v>
      </c>
      <c r="AE72" s="70">
        <v>7.5528700906344415E-3</v>
      </c>
      <c r="AF72" s="70">
        <v>8.8752869166029077E-2</v>
      </c>
      <c r="AG72" s="70">
        <v>0.10864575363427698</v>
      </c>
      <c r="AH72" s="70">
        <v>9.3343534812547813E-2</v>
      </c>
      <c r="AI72" s="70">
        <v>5.4322876817138488E-2</v>
      </c>
      <c r="AJ72" s="70">
        <v>2.9839326702371844E-2</v>
      </c>
      <c r="AK72" s="70">
        <v>1.1476664116296864E-2</v>
      </c>
      <c r="AL72" s="70">
        <v>9.6079938508839349E-2</v>
      </c>
      <c r="AM72" s="70">
        <v>0.10069177555726365</v>
      </c>
      <c r="AN72" s="70">
        <v>7.0714834742505769E-2</v>
      </c>
      <c r="AO72" s="70">
        <v>3.9969254419677171E-2</v>
      </c>
      <c r="AP72" s="70">
        <v>1.9984627209838585E-2</v>
      </c>
      <c r="AQ72" s="70">
        <v>6.9177555726364333E-3</v>
      </c>
      <c r="AR72" s="70">
        <v>9.3630084420567916E-2</v>
      </c>
      <c r="AS72" s="70">
        <v>0.11435149654643131</v>
      </c>
      <c r="AT72" s="70">
        <v>6.4466615502686106E-2</v>
      </c>
      <c r="AU72" s="70">
        <v>2.686108979278588E-2</v>
      </c>
      <c r="AV72" s="70">
        <v>1.5349194167306216E-2</v>
      </c>
      <c r="AW72" s="70">
        <v>3.0698388334612432E-3</v>
      </c>
      <c r="AX72" s="70">
        <v>6.4665127020785224E-2</v>
      </c>
      <c r="AY72" s="70">
        <v>6.2355658198614321E-2</v>
      </c>
      <c r="AZ72" s="70">
        <v>5.6966897613548881E-2</v>
      </c>
      <c r="BA72" s="70">
        <v>5.3887605850654351E-2</v>
      </c>
      <c r="BB72" s="70">
        <v>3.2332563510392612E-2</v>
      </c>
      <c r="BC72" s="70">
        <v>6.9284064665127024E-3</v>
      </c>
    </row>
    <row r="73" spans="1:55" customFormat="1">
      <c r="A73" t="str">
        <f t="shared" si="1"/>
        <v>AUS-43070</v>
      </c>
      <c r="B73" s="57" t="s">
        <v>64</v>
      </c>
      <c r="C73" s="54">
        <v>43070</v>
      </c>
      <c r="D73" s="58">
        <v>44.179925435832814</v>
      </c>
      <c r="E73" s="55">
        <v>24.203899522159212</v>
      </c>
      <c r="F73" s="55">
        <v>7.420890437933207</v>
      </c>
      <c r="G73" s="55">
        <v>17.549752066115698</v>
      </c>
      <c r="H73" s="55">
        <v>9.8076740049359366</v>
      </c>
      <c r="I73" s="55">
        <v>-7.1522690873766015</v>
      </c>
      <c r="J73" s="58">
        <v>138.73798548321804</v>
      </c>
      <c r="K73" s="55">
        <v>-5.0680775268687368</v>
      </c>
      <c r="L73" s="55">
        <v>12.516790474998709</v>
      </c>
      <c r="M73" s="55">
        <v>16.484870060519761</v>
      </c>
      <c r="N73" s="55">
        <v>16.736125946044922</v>
      </c>
      <c r="O73" s="55">
        <v>7.537841796875</v>
      </c>
      <c r="P73" s="55">
        <v>39.179620060500945</v>
      </c>
      <c r="Q73" s="55">
        <v>19.77446884283744</v>
      </c>
      <c r="R73" s="55">
        <v>13.878187009638895</v>
      </c>
      <c r="S73" s="55">
        <v>27.127659574468083</v>
      </c>
      <c r="T73" s="55">
        <v>29.854782724028951</v>
      </c>
      <c r="U73" s="55">
        <v>17.40949136334989</v>
      </c>
      <c r="V73" s="55">
        <v>70.88555397460334</v>
      </c>
      <c r="W73" s="55">
        <v>41.800673725881715</v>
      </c>
      <c r="X73" s="55">
        <v>-1.0838884205580357</v>
      </c>
      <c r="Y73" s="55">
        <v>1.0621339754416002</v>
      </c>
      <c r="Z73" s="70">
        <v>9.6682464454976302E-2</v>
      </c>
      <c r="AA73" s="70">
        <v>0.15165876777251186</v>
      </c>
      <c r="AB73" s="70">
        <v>9.7630331753554497E-2</v>
      </c>
      <c r="AC73" s="70">
        <v>5.5924170616113746E-2</v>
      </c>
      <c r="AD73" s="70">
        <v>2.5592417061611375E-2</v>
      </c>
      <c r="AE73" s="70">
        <v>8.5308056872037911E-3</v>
      </c>
      <c r="AF73" s="70">
        <v>8.6914995224450814E-2</v>
      </c>
      <c r="AG73" s="70">
        <v>0.11461318051575932</v>
      </c>
      <c r="AH73" s="70">
        <v>7.4498567335243557E-2</v>
      </c>
      <c r="AI73" s="70">
        <v>6.0171919770773637E-2</v>
      </c>
      <c r="AJ73" s="70">
        <v>2.6743075453677174E-2</v>
      </c>
      <c r="AK73" s="70">
        <v>1.7191977077363897E-2</v>
      </c>
      <c r="AL73" s="70">
        <v>8.7209302325581398E-2</v>
      </c>
      <c r="AM73" s="70">
        <v>9.5930232558139539E-2</v>
      </c>
      <c r="AN73" s="70">
        <v>7.7519379844961239E-2</v>
      </c>
      <c r="AO73" s="70">
        <v>3.9728682170542637E-2</v>
      </c>
      <c r="AP73" s="70">
        <v>1.4534883720930232E-2</v>
      </c>
      <c r="AQ73" s="70">
        <v>9.6899224806201549E-3</v>
      </c>
      <c r="AR73" s="70">
        <v>9.2933204259438532E-2</v>
      </c>
      <c r="AS73" s="70">
        <v>0.12197483059051308</v>
      </c>
      <c r="AT73" s="70">
        <v>6.1955469506292354E-2</v>
      </c>
      <c r="AU73" s="70">
        <v>3.5818005808325268E-2</v>
      </c>
      <c r="AV73" s="70">
        <v>8.7124878993223628E-3</v>
      </c>
      <c r="AW73" s="70">
        <v>1.1616650532429816E-2</v>
      </c>
      <c r="AX73" s="70">
        <v>6.8999028182701649E-2</v>
      </c>
      <c r="AY73" s="70">
        <v>7.4829931972789115E-2</v>
      </c>
      <c r="AZ73" s="70">
        <v>5.2478134110787174E-2</v>
      </c>
      <c r="BA73" s="70">
        <v>4.5675413022351799E-2</v>
      </c>
      <c r="BB73" s="70">
        <v>2.5267249757045675E-2</v>
      </c>
      <c r="BC73" s="70">
        <v>1.9436345966958212E-2</v>
      </c>
    </row>
    <row r="74" spans="1:55" customFormat="1">
      <c r="A74" t="str">
        <f t="shared" si="1"/>
        <v>AUS-43160</v>
      </c>
      <c r="B74" s="57" t="s">
        <v>64</v>
      </c>
      <c r="C74" s="54">
        <v>43160</v>
      </c>
      <c r="D74" s="58">
        <v>49.587939920645738</v>
      </c>
      <c r="E74" s="55">
        <v>23.65293010267424</v>
      </c>
      <c r="F74" s="55">
        <v>13.173120493956331</v>
      </c>
      <c r="G74" s="55">
        <v>23.35638789579783</v>
      </c>
      <c r="H74" s="55">
        <v>13.794526250640098</v>
      </c>
      <c r="I74" s="55">
        <v>-4.5703302006697584</v>
      </c>
      <c r="J74" s="58">
        <v>142.96627324772578</v>
      </c>
      <c r="K74" s="55">
        <v>-3.1850462492409601</v>
      </c>
      <c r="L74" s="55">
        <v>11.889695623475841</v>
      </c>
      <c r="M74" s="55">
        <v>20.354191662301236</v>
      </c>
      <c r="N74" s="55">
        <v>18.132377539861949</v>
      </c>
      <c r="O74" s="55">
        <v>2.7639537226358724</v>
      </c>
      <c r="P74" s="55">
        <v>45.898741810805625</v>
      </c>
      <c r="Q74" s="55">
        <v>22.042218497301477</v>
      </c>
      <c r="R74" s="55">
        <v>16.997859860100654</v>
      </c>
      <c r="S74" s="55">
        <v>32.454037518145476</v>
      </c>
      <c r="T74" s="55">
        <v>31.695415879017013</v>
      </c>
      <c r="U74" s="55">
        <v>12.832797636741972</v>
      </c>
      <c r="V74" s="55">
        <v>71.032744999317714</v>
      </c>
      <c r="W74" s="55">
        <v>46.002748002242043</v>
      </c>
      <c r="X74" s="55">
        <v>-0.16088485717773438</v>
      </c>
      <c r="Y74" s="55">
        <v>2.0144199881023201</v>
      </c>
      <c r="Z74" s="70">
        <v>8.1372549019607845E-2</v>
      </c>
      <c r="AA74" s="70">
        <v>0.14411764705882352</v>
      </c>
      <c r="AB74" s="70">
        <v>9.4117647058823528E-2</v>
      </c>
      <c r="AC74" s="70">
        <v>5.4901960784313725E-2</v>
      </c>
      <c r="AD74" s="70">
        <v>2.2549019607843137E-2</v>
      </c>
      <c r="AE74" s="70">
        <v>6.8627450980392156E-3</v>
      </c>
      <c r="AF74" s="70">
        <v>9.4152626362735387E-2</v>
      </c>
      <c r="AG74" s="70">
        <v>0.10901883052527254</v>
      </c>
      <c r="AH74" s="70">
        <v>8.6223984142715565E-2</v>
      </c>
      <c r="AI74" s="70">
        <v>5.8473736372646183E-2</v>
      </c>
      <c r="AJ74" s="70">
        <v>2.3785926660059464E-2</v>
      </c>
      <c r="AK74" s="70">
        <v>1.1892963330029732E-2</v>
      </c>
      <c r="AL74" s="70">
        <v>8.5914085914085919E-2</v>
      </c>
      <c r="AM74" s="70">
        <v>0.1028971028971029</v>
      </c>
      <c r="AN74" s="70">
        <v>6.9930069930069935E-2</v>
      </c>
      <c r="AO74" s="70">
        <v>3.4965034965034968E-2</v>
      </c>
      <c r="AP74" s="70">
        <v>1.3986013986013986E-2</v>
      </c>
      <c r="AQ74" s="70">
        <v>5.994005994005994E-3</v>
      </c>
      <c r="AR74" s="70">
        <v>0.11177644710578842</v>
      </c>
      <c r="AS74" s="70">
        <v>9.3812375249500993E-2</v>
      </c>
      <c r="AT74" s="70">
        <v>6.7864271457085831E-2</v>
      </c>
      <c r="AU74" s="70">
        <v>2.1956087824351298E-2</v>
      </c>
      <c r="AV74" s="70">
        <v>9.9800399201596807E-3</v>
      </c>
      <c r="AW74" s="70">
        <v>4.9900199600798403E-3</v>
      </c>
      <c r="AX74" s="70">
        <v>6.7932067932067935E-2</v>
      </c>
      <c r="AY74" s="70">
        <v>7.2927072927072928E-2</v>
      </c>
      <c r="AZ74" s="70">
        <v>4.6953046953046952E-2</v>
      </c>
      <c r="BA74" s="70">
        <v>4.5954045954045952E-2</v>
      </c>
      <c r="BB74" s="70">
        <v>2.4975024975024976E-2</v>
      </c>
      <c r="BC74" s="70">
        <v>1.4985014985014986E-2</v>
      </c>
    </row>
    <row r="75" spans="1:55" customFormat="1">
      <c r="A75" t="str">
        <f t="shared" si="1"/>
        <v>AUS-43252</v>
      </c>
      <c r="B75" s="57" t="s">
        <v>64</v>
      </c>
      <c r="C75" s="54">
        <v>43252</v>
      </c>
      <c r="D75" s="55">
        <v>44.973877254962389</v>
      </c>
      <c r="E75" s="55">
        <v>24.36686090232098</v>
      </c>
      <c r="F75" s="55">
        <v>9.0882124951190022</v>
      </c>
      <c r="G75" s="55">
        <v>17.948343928364729</v>
      </c>
      <c r="H75" s="55">
        <v>11.206188350263778</v>
      </c>
      <c r="I75" s="55">
        <v>-18.644305426972764</v>
      </c>
      <c r="J75" s="58">
        <v>138.2461646655473</v>
      </c>
      <c r="K75" s="55">
        <v>7.5803928364698264E-2</v>
      </c>
      <c r="L75" s="55">
        <v>-6.1762673364531437</v>
      </c>
      <c r="M75" s="55">
        <v>14.31970449690494</v>
      </c>
      <c r="N75" s="55">
        <v>17.898667800453513</v>
      </c>
      <c r="O75" s="55">
        <v>-5.9798524969719227E-2</v>
      </c>
      <c r="P75" s="55">
        <v>42.155584656791603</v>
      </c>
      <c r="Q75" s="55">
        <v>19.39242900948792</v>
      </c>
      <c r="R75" s="55">
        <v>6.484943120680251</v>
      </c>
      <c r="S75" s="55">
        <v>30.30016224986479</v>
      </c>
      <c r="T75" s="55">
        <v>33.478418110640888</v>
      </c>
      <c r="U75" s="55">
        <v>12.278522659358041</v>
      </c>
      <c r="V75" s="55">
        <v>70.958435393045633</v>
      </c>
      <c r="W75" s="55">
        <v>39.635443857759334</v>
      </c>
      <c r="X75" s="55">
        <v>-2.5665093424554815E-2</v>
      </c>
      <c r="Y75" s="55">
        <v>2.88713655520155</v>
      </c>
      <c r="Z75" s="70">
        <v>8.2146768893756841E-2</v>
      </c>
      <c r="AA75" s="70">
        <v>0.14348302300109528</v>
      </c>
      <c r="AB75" s="70">
        <v>8.4337349397590355E-2</v>
      </c>
      <c r="AC75" s="70">
        <v>4.9288061336254109E-2</v>
      </c>
      <c r="AD75" s="70">
        <v>2.5191675794085433E-2</v>
      </c>
      <c r="AE75" s="70">
        <v>5.4764512595837896E-3</v>
      </c>
      <c r="AF75" s="70">
        <v>8.4350721420643732E-2</v>
      </c>
      <c r="AG75" s="70">
        <v>0.10210876803551609</v>
      </c>
      <c r="AH75" s="70">
        <v>8.324084350721421E-2</v>
      </c>
      <c r="AI75" s="70">
        <v>4.8834628190899003E-2</v>
      </c>
      <c r="AJ75" s="70">
        <v>1.2208657047724751E-2</v>
      </c>
      <c r="AK75" s="70">
        <v>8.8790233074361822E-3</v>
      </c>
      <c r="AL75" s="70">
        <v>0.10702341137123746</v>
      </c>
      <c r="AM75" s="70">
        <v>8.807134894091416E-2</v>
      </c>
      <c r="AN75" s="70">
        <v>6.8004459308807136E-2</v>
      </c>
      <c r="AO75" s="70">
        <v>3.2329988851727984E-2</v>
      </c>
      <c r="AP75" s="70">
        <v>8.918617614269788E-3</v>
      </c>
      <c r="AQ75" s="70">
        <v>8.918617614269788E-3</v>
      </c>
      <c r="AR75" s="70">
        <v>9.662921348314607E-2</v>
      </c>
      <c r="AS75" s="70">
        <v>0.10224719101123596</v>
      </c>
      <c r="AT75" s="70">
        <v>6.6292134831460681E-2</v>
      </c>
      <c r="AU75" s="70">
        <v>1.3483146067415731E-2</v>
      </c>
      <c r="AV75" s="70">
        <v>4.4943820224719105E-3</v>
      </c>
      <c r="AW75" s="70">
        <v>1.0112359550561797E-2</v>
      </c>
      <c r="AX75" s="70">
        <v>6.4804469273743018E-2</v>
      </c>
      <c r="AY75" s="70">
        <v>6.1452513966480445E-2</v>
      </c>
      <c r="AZ75" s="70">
        <v>6.7039106145251395E-2</v>
      </c>
      <c r="BA75" s="70">
        <v>3.2402234636871509E-2</v>
      </c>
      <c r="BB75" s="70">
        <v>1.7877094972067038E-2</v>
      </c>
      <c r="BC75" s="70">
        <v>1.2290502793296089E-2</v>
      </c>
    </row>
    <row r="76" spans="1:55" customFormat="1">
      <c r="A76" t="str">
        <f t="shared" si="1"/>
        <v>AUS-43344</v>
      </c>
      <c r="B76" s="57" t="s">
        <v>64</v>
      </c>
      <c r="C76" s="54">
        <v>43344</v>
      </c>
      <c r="D76" s="55">
        <v>39.120874687323493</v>
      </c>
      <c r="E76" s="55">
        <v>18.831313692264608</v>
      </c>
      <c r="F76" s="55">
        <v>-2.6086832699673907</v>
      </c>
      <c r="G76" s="55">
        <v>11.411508256442415</v>
      </c>
      <c r="H76" s="55">
        <v>25.216262975778541</v>
      </c>
      <c r="I76" s="55">
        <v>-23.772907855952838</v>
      </c>
      <c r="J76" s="58">
        <v>125.98133581153704</v>
      </c>
      <c r="K76" s="55">
        <v>-2.1949061249615256</v>
      </c>
      <c r="L76" s="55">
        <v>-18.314255983350677</v>
      </c>
      <c r="M76" s="55">
        <v>12.542355371900825</v>
      </c>
      <c r="N76" s="55">
        <v>16.486651200916011</v>
      </c>
      <c r="O76" s="55">
        <v>-3.0633503401360538</v>
      </c>
      <c r="P76" s="55">
        <v>31.279392836810977</v>
      </c>
      <c r="Q76" s="55">
        <v>13.354652307892726</v>
      </c>
      <c r="R76" s="55">
        <v>-1.3030344533722886</v>
      </c>
      <c r="S76" s="55">
        <v>28.238970782551657</v>
      </c>
      <c r="T76" s="55">
        <v>32.85092430323931</v>
      </c>
      <c r="U76" s="55">
        <v>7.3305735006559232</v>
      </c>
      <c r="V76" s="55">
        <v>60.54593132154006</v>
      </c>
      <c r="W76" s="55">
        <v>33.806727372227961</v>
      </c>
      <c r="X76" s="55">
        <v>-1.2876973396172968</v>
      </c>
      <c r="Y76" s="55">
        <v>3.7956248217047288</v>
      </c>
      <c r="Z76" s="70">
        <v>0.10236220472440945</v>
      </c>
      <c r="AA76" s="70">
        <v>0.17322834645669291</v>
      </c>
      <c r="AB76" s="70">
        <v>7.0866141732283464E-2</v>
      </c>
      <c r="AC76" s="70">
        <v>3.8245219347581551E-2</v>
      </c>
      <c r="AD76" s="70">
        <v>2.4746906636670417E-2</v>
      </c>
      <c r="AE76" s="70">
        <v>2.2497187851518562E-3</v>
      </c>
      <c r="AF76" s="70">
        <v>0.11136890951276102</v>
      </c>
      <c r="AG76" s="70">
        <v>9.860788863109049E-2</v>
      </c>
      <c r="AH76" s="70">
        <v>7.1925754060324823E-2</v>
      </c>
      <c r="AI76" s="70">
        <v>5.336426914153132E-2</v>
      </c>
      <c r="AJ76" s="70">
        <v>2.2041763341067284E-2</v>
      </c>
      <c r="AK76" s="70">
        <v>6.9605568445475635E-3</v>
      </c>
      <c r="AL76" s="70">
        <v>9.7926267281105997E-2</v>
      </c>
      <c r="AM76" s="70">
        <v>9.4470046082949302E-2</v>
      </c>
      <c r="AN76" s="70">
        <v>6.5668202764976952E-2</v>
      </c>
      <c r="AO76" s="70">
        <v>3.6866359447004608E-2</v>
      </c>
      <c r="AP76" s="70">
        <v>9.2165898617511521E-3</v>
      </c>
      <c r="AQ76" s="70">
        <v>5.7603686635944703E-3</v>
      </c>
      <c r="AR76" s="70">
        <v>0.11123986095017381</v>
      </c>
      <c r="AS76" s="70">
        <v>0.10312862108922363</v>
      </c>
      <c r="AT76" s="70">
        <v>3.8238702201622246E-2</v>
      </c>
      <c r="AU76" s="70">
        <v>3.3603707995365009E-2</v>
      </c>
      <c r="AV76" s="70">
        <v>1.0428736964078795E-2</v>
      </c>
      <c r="AW76" s="70">
        <v>3.4762456546929316E-3</v>
      </c>
      <c r="AX76" s="70">
        <v>6.8208092485549127E-2</v>
      </c>
      <c r="AY76" s="70">
        <v>6.1271676300578032E-2</v>
      </c>
      <c r="AZ76" s="70">
        <v>5.4335260115606937E-2</v>
      </c>
      <c r="BA76" s="70">
        <v>4.046242774566474E-2</v>
      </c>
      <c r="BB76" s="70">
        <v>3.0057803468208091E-2</v>
      </c>
      <c r="BC76" s="70">
        <v>9.2485549132947983E-3</v>
      </c>
    </row>
    <row r="77" spans="1:55" customFormat="1">
      <c r="A77" t="str">
        <f t="shared" si="1"/>
        <v>AUS-43435</v>
      </c>
      <c r="B77" s="57" t="s">
        <v>64</v>
      </c>
      <c r="C77" s="54">
        <v>43435</v>
      </c>
      <c r="D77" s="55">
        <v>32.021723603183901</v>
      </c>
      <c r="E77" s="55">
        <v>19.977772650432179</v>
      </c>
      <c r="F77" s="55">
        <v>-3.3887975261272492</v>
      </c>
      <c r="G77" s="55">
        <v>7.9114238926359226</v>
      </c>
      <c r="H77" s="55">
        <v>11.110181652049135</v>
      </c>
      <c r="I77" s="55">
        <v>-27.364735363088084</v>
      </c>
      <c r="J77" s="58">
        <v>123.25725351266613</v>
      </c>
      <c r="K77" s="55">
        <v>-2.9623319995276081</v>
      </c>
      <c r="L77" s="55">
        <v>-22.536716647443296</v>
      </c>
      <c r="M77" s="55">
        <v>11.712123849738269</v>
      </c>
      <c r="N77" s="55">
        <v>17.393260242681922</v>
      </c>
      <c r="O77" s="55">
        <v>-3.6525708370619805</v>
      </c>
      <c r="P77" s="55">
        <v>29.108073869171768</v>
      </c>
      <c r="Q77" s="55">
        <v>11.612571134433354</v>
      </c>
      <c r="R77" s="55">
        <v>-7.0466653126904024</v>
      </c>
      <c r="S77" s="55">
        <v>25.90932281785048</v>
      </c>
      <c r="T77" s="55">
        <v>34.52310766803339</v>
      </c>
      <c r="U77" s="55">
        <v>8.508107139657799</v>
      </c>
      <c r="V77" s="55">
        <v>56.308659686822743</v>
      </c>
      <c r="W77" s="55">
        <v>33.751181403205379</v>
      </c>
      <c r="X77" s="55">
        <v>2.7105108321268393E-2</v>
      </c>
      <c r="Y77" s="55">
        <v>3.4346580505371094</v>
      </c>
      <c r="Z77" s="70">
        <v>9.8814229249011856E-2</v>
      </c>
      <c r="AA77" s="70">
        <v>0.15612648221343872</v>
      </c>
      <c r="AB77" s="70">
        <v>7.8063241106719361E-2</v>
      </c>
      <c r="AC77" s="70">
        <v>5.33596837944664E-2</v>
      </c>
      <c r="AD77" s="70">
        <v>1.8774703557312252E-2</v>
      </c>
      <c r="AE77" s="70">
        <v>3.952569169960474E-3</v>
      </c>
      <c r="AF77" s="70">
        <v>0.10427010923535253</v>
      </c>
      <c r="AG77" s="70">
        <v>9.831181727904667E-2</v>
      </c>
      <c r="AH77" s="70">
        <v>7.845084409136048E-2</v>
      </c>
      <c r="AI77" s="70">
        <v>6.0575968222442898E-2</v>
      </c>
      <c r="AJ77" s="70">
        <v>2.6812313803376366E-2</v>
      </c>
      <c r="AK77" s="70">
        <v>1.6881827209533268E-2</v>
      </c>
      <c r="AL77" s="70">
        <v>0.10636182902584493</v>
      </c>
      <c r="AM77" s="70">
        <v>9.3439363817097415E-2</v>
      </c>
      <c r="AN77" s="70">
        <v>7.6540755467196825E-2</v>
      </c>
      <c r="AO77" s="70">
        <v>3.9761431411530816E-2</v>
      </c>
      <c r="AP77" s="70">
        <v>1.3916500994035786E-2</v>
      </c>
      <c r="AQ77" s="70">
        <v>3.9761431411530811E-3</v>
      </c>
      <c r="AR77" s="70">
        <v>0.1054726368159204</v>
      </c>
      <c r="AS77" s="70">
        <v>9.8507462686567168E-2</v>
      </c>
      <c r="AT77" s="70">
        <v>6.965174129353234E-2</v>
      </c>
      <c r="AU77" s="70">
        <v>3.880597014925373E-2</v>
      </c>
      <c r="AV77" s="70">
        <v>8.9552238805970154E-3</v>
      </c>
      <c r="AW77" s="70">
        <v>8.9552238805970154E-3</v>
      </c>
      <c r="AX77" s="70">
        <v>7.4775672981056834E-2</v>
      </c>
      <c r="AY77" s="70">
        <v>5.3838484546360914E-2</v>
      </c>
      <c r="AZ77" s="70">
        <v>6.1814556331006978E-2</v>
      </c>
      <c r="BA77" s="70">
        <v>5.2841475573280158E-2</v>
      </c>
      <c r="BB77" s="70">
        <v>3.0907278165503489E-2</v>
      </c>
      <c r="BC77" s="70">
        <v>7.9760717846460612E-3</v>
      </c>
    </row>
    <row r="78" spans="1:55" customFormat="1">
      <c r="A78" t="str">
        <f t="shared" si="1"/>
        <v>AUS-43525</v>
      </c>
      <c r="B78" s="57" t="s">
        <v>64</v>
      </c>
      <c r="C78" s="54">
        <v>43525</v>
      </c>
      <c r="D78" s="55">
        <v>30.884769905040176</v>
      </c>
      <c r="E78" s="55">
        <v>15.549171954894083</v>
      </c>
      <c r="F78" s="55">
        <v>-19.230006505661066</v>
      </c>
      <c r="G78" s="55">
        <v>-5.0149098755148325</v>
      </c>
      <c r="H78" s="55">
        <v>-3.8605249041271001</v>
      </c>
      <c r="I78" s="55">
        <v>-16.19567202337473</v>
      </c>
      <c r="J78" s="58">
        <v>115.23473724136861</v>
      </c>
      <c r="K78" s="55">
        <v>4.252491646388691</v>
      </c>
      <c r="L78" s="55">
        <v>-33.05257797884434</v>
      </c>
      <c r="M78" s="55">
        <v>11.257617728531857</v>
      </c>
      <c r="N78" s="55">
        <v>17.888371499857751</v>
      </c>
      <c r="O78" s="55">
        <v>-12.445268124875328</v>
      </c>
      <c r="P78" s="55">
        <v>21.113232428602359</v>
      </c>
      <c r="Q78" s="55">
        <v>8.1898024486841763</v>
      </c>
      <c r="R78" s="55">
        <v>-16.673366259224654</v>
      </c>
      <c r="S78" s="55">
        <v>27.948817726097008</v>
      </c>
      <c r="T78" s="55">
        <v>39.208834218618954</v>
      </c>
      <c r="U78" s="55">
        <v>6.1381946585522394E-2</v>
      </c>
      <c r="V78" s="55">
        <v>48.893397073454821</v>
      </c>
      <c r="W78" s="55">
        <v>29.629448093324186</v>
      </c>
      <c r="X78" s="55">
        <v>1.1034275969340901</v>
      </c>
      <c r="Y78" s="55">
        <v>5.0536742266676402</v>
      </c>
      <c r="Z78" s="70">
        <v>8.7902523933855531E-2</v>
      </c>
      <c r="AA78" s="70">
        <v>0.15926892950391644</v>
      </c>
      <c r="AB78" s="70">
        <v>7.919930374238468E-2</v>
      </c>
      <c r="AC78" s="70">
        <v>3.91644908616188E-2</v>
      </c>
      <c r="AD78" s="70">
        <v>2.0017406440382943E-2</v>
      </c>
      <c r="AE78" s="70">
        <v>7.832898172323759E-3</v>
      </c>
      <c r="AF78" s="70">
        <v>9.902740937223696E-2</v>
      </c>
      <c r="AG78" s="70">
        <v>0.10521662245800177</v>
      </c>
      <c r="AH78" s="70">
        <v>7.515473032714412E-2</v>
      </c>
      <c r="AI78" s="70">
        <v>5.9239610963748898E-2</v>
      </c>
      <c r="AJ78" s="70">
        <v>2.564102564102564E-2</v>
      </c>
      <c r="AK78" s="70">
        <v>1.0610079575596816E-2</v>
      </c>
      <c r="AL78" s="70">
        <v>9.9202834366696191E-2</v>
      </c>
      <c r="AM78" s="70">
        <v>0.10008857395925598</v>
      </c>
      <c r="AN78" s="70">
        <v>7.4402125775022143E-2</v>
      </c>
      <c r="AO78" s="70">
        <v>3.8086802480070861E-2</v>
      </c>
      <c r="AP78" s="70">
        <v>8.8573959255978749E-3</v>
      </c>
      <c r="AQ78" s="70">
        <v>5.3144375553587243E-3</v>
      </c>
      <c r="AR78" s="70">
        <v>0.10329474621549421</v>
      </c>
      <c r="AS78" s="70">
        <v>8.7266251113089943E-2</v>
      </c>
      <c r="AT78" s="70">
        <v>6.8566340160284955E-2</v>
      </c>
      <c r="AU78" s="70">
        <v>3.2947462154942118E-2</v>
      </c>
      <c r="AV78" s="70">
        <v>7.1237756010685662E-3</v>
      </c>
      <c r="AW78" s="70">
        <v>4.4523597506678537E-3</v>
      </c>
      <c r="AX78" s="70">
        <v>6.422836752899197E-2</v>
      </c>
      <c r="AY78" s="70">
        <v>7.2256913470115966E-2</v>
      </c>
      <c r="AZ78" s="70">
        <v>5.7091882247992866E-2</v>
      </c>
      <c r="BA78" s="70">
        <v>4.4603033006244422E-2</v>
      </c>
      <c r="BB78" s="70">
        <v>2.31935771632471E-2</v>
      </c>
      <c r="BC78" s="70">
        <v>8.9206066012488851E-3</v>
      </c>
    </row>
    <row r="79" spans="1:55" customFormat="1">
      <c r="A79" t="str">
        <f t="shared" si="1"/>
        <v>AUS-43617</v>
      </c>
      <c r="B79" s="57" t="s">
        <v>64</v>
      </c>
      <c r="C79" s="54">
        <v>43617</v>
      </c>
      <c r="D79" s="55">
        <v>38.442200480614758</v>
      </c>
      <c r="E79" s="55">
        <v>17.650736165901399</v>
      </c>
      <c r="F79" s="55">
        <v>3.562934152082442</v>
      </c>
      <c r="G79" s="55">
        <v>10.520662037961728</v>
      </c>
      <c r="H79" s="55">
        <v>-19.512014855738585</v>
      </c>
      <c r="I79" s="55">
        <v>9.323638916861448</v>
      </c>
      <c r="J79" s="58">
        <v>127.82909835113821</v>
      </c>
      <c r="K79" s="55">
        <v>7.7394034047514371</v>
      </c>
      <c r="L79" s="55">
        <v>-4.7268080040615512</v>
      </c>
      <c r="M79" s="55">
        <v>16.014171518097172</v>
      </c>
      <c r="N79" s="55">
        <v>23.640836145641984</v>
      </c>
      <c r="O79" s="55">
        <v>-11.12087912087912</v>
      </c>
      <c r="P79" s="55">
        <v>25.538861878051694</v>
      </c>
      <c r="Q79" s="55">
        <v>9.8289495631867556</v>
      </c>
      <c r="R79" s="55">
        <v>-6.8210526315789481</v>
      </c>
      <c r="S79" s="55">
        <v>28.358992621813133</v>
      </c>
      <c r="T79" s="55">
        <v>40.818040385226176</v>
      </c>
      <c r="U79" s="55">
        <v>-3.5740831191998126</v>
      </c>
      <c r="V79" s="55">
        <v>50.546341616600223</v>
      </c>
      <c r="W79" s="55">
        <v>28.592061386209611</v>
      </c>
      <c r="X79" s="55">
        <v>0.87272141534000902</v>
      </c>
      <c r="Y79" s="55">
        <v>4.0576081365669978</v>
      </c>
      <c r="Z79" s="70">
        <v>0.10167714884696016</v>
      </c>
      <c r="AA79" s="70">
        <v>0.16771488469601678</v>
      </c>
      <c r="AB79" s="70">
        <v>6.1844863731656187E-2</v>
      </c>
      <c r="AC79" s="70">
        <v>4.2976939203354297E-2</v>
      </c>
      <c r="AD79" s="70">
        <v>1.781970649895178E-2</v>
      </c>
      <c r="AE79" s="70">
        <v>3.1446540880503146E-3</v>
      </c>
      <c r="AF79" s="70">
        <v>9.5846645367412137E-2</v>
      </c>
      <c r="AG79" s="70">
        <v>0.1033013844515442</v>
      </c>
      <c r="AH79" s="70">
        <v>8.9456869009584661E-2</v>
      </c>
      <c r="AI79" s="70">
        <v>4.5793397231096912E-2</v>
      </c>
      <c r="AJ79" s="70">
        <v>1.7039403620873271E-2</v>
      </c>
      <c r="AK79" s="70">
        <v>3.1948881789137379E-3</v>
      </c>
      <c r="AL79" s="70">
        <v>0.11039657020364416</v>
      </c>
      <c r="AM79" s="70">
        <v>9.4319399785637734E-2</v>
      </c>
      <c r="AN79" s="70">
        <v>5.7877813504823149E-2</v>
      </c>
      <c r="AO79" s="70">
        <v>3.4297963558413719E-2</v>
      </c>
      <c r="AP79" s="70">
        <v>8.5744908896034297E-3</v>
      </c>
      <c r="AQ79" s="70">
        <v>6.4308681672025723E-3</v>
      </c>
      <c r="AR79" s="70">
        <v>0.11657754010695187</v>
      </c>
      <c r="AS79" s="70">
        <v>9.8395721925133683E-2</v>
      </c>
      <c r="AT79" s="70">
        <v>5.7754010695187166E-2</v>
      </c>
      <c r="AU79" s="70">
        <v>3.4224598930481284E-2</v>
      </c>
      <c r="AV79" s="70">
        <v>4.2780748663101605E-3</v>
      </c>
      <c r="AW79" s="70">
        <v>3.2085561497326204E-3</v>
      </c>
      <c r="AX79" s="70">
        <v>6.974248927038626E-2</v>
      </c>
      <c r="AY79" s="70">
        <v>7.9399141630901282E-2</v>
      </c>
      <c r="AZ79" s="70">
        <v>4.8283261802575105E-2</v>
      </c>
      <c r="BA79" s="70">
        <v>3.5407725321888413E-2</v>
      </c>
      <c r="BB79" s="70">
        <v>2.575107296137339E-2</v>
      </c>
      <c r="BC79" s="70">
        <v>1.2875536480686695E-2</v>
      </c>
    </row>
    <row r="80" spans="1:55" customFormat="1">
      <c r="A80" t="str">
        <f t="shared" si="1"/>
        <v>AUS-43709</v>
      </c>
      <c r="B80" s="57" t="s">
        <v>64</v>
      </c>
      <c r="C80" s="54">
        <v>43709</v>
      </c>
      <c r="D80" s="55">
        <v>33.472204687960279</v>
      </c>
      <c r="E80" s="55">
        <v>13.894149167473246</v>
      </c>
      <c r="F80" s="55">
        <v>-14.164089130160331</v>
      </c>
      <c r="G80" s="55">
        <v>-1.4740799366838131</v>
      </c>
      <c r="H80" s="55">
        <v>-13.552231059490245</v>
      </c>
      <c r="I80" s="55">
        <v>5.4770020620292037</v>
      </c>
      <c r="J80" s="58">
        <v>118.42869964606723</v>
      </c>
      <c r="K80" s="55">
        <v>-5.2886105882363417</v>
      </c>
      <c r="L80" s="55">
        <v>17.880816326530613</v>
      </c>
      <c r="M80" s="55">
        <v>14.377312480994128</v>
      </c>
      <c r="N80" s="55">
        <v>21.798579096645451</v>
      </c>
      <c r="O80" s="55">
        <v>-19.618840613789093</v>
      </c>
      <c r="P80" s="55">
        <v>22.602961841963033</v>
      </c>
      <c r="Q80" s="55">
        <v>6.3748403410123995</v>
      </c>
      <c r="R80" s="55">
        <v>-1.0266041625356832</v>
      </c>
      <c r="S80" s="55">
        <v>24.641065917107582</v>
      </c>
      <c r="T80" s="55">
        <v>35.851329374626324</v>
      </c>
      <c r="U80" s="55">
        <v>-8.5859403721923648</v>
      </c>
      <c r="V80" s="55">
        <v>43.861547799982112</v>
      </c>
      <c r="W80" s="55">
        <v>24.493435231793875</v>
      </c>
      <c r="X80" s="55">
        <v>-2.0336056429001332</v>
      </c>
      <c r="Y80" s="55">
        <v>1.6068902860320498</v>
      </c>
      <c r="Z80" s="70">
        <v>0.10404624277456648</v>
      </c>
      <c r="AA80" s="70">
        <v>0.12427745664739884</v>
      </c>
      <c r="AB80" s="70">
        <v>8.0924855491329481E-2</v>
      </c>
      <c r="AC80" s="70">
        <v>3.9499036608863197E-2</v>
      </c>
      <c r="AD80" s="70">
        <v>1.6377649325626204E-2</v>
      </c>
      <c r="AE80" s="70">
        <v>3.8535645472061657E-3</v>
      </c>
      <c r="AF80" s="70">
        <v>0.10787172011661808</v>
      </c>
      <c r="AG80" s="70">
        <v>9.1350826044703598E-2</v>
      </c>
      <c r="AH80" s="70">
        <v>6.8027210884353748E-2</v>
      </c>
      <c r="AI80" s="70">
        <v>6.0252672497570457E-2</v>
      </c>
      <c r="AJ80" s="70">
        <v>2.0408163265306121E-2</v>
      </c>
      <c r="AK80" s="70">
        <v>3.8872691933916422E-3</v>
      </c>
      <c r="AL80" s="70">
        <v>0.103515625</v>
      </c>
      <c r="AM80" s="70">
        <v>8.7890625E-2</v>
      </c>
      <c r="AN80" s="70">
        <v>5.56640625E-2</v>
      </c>
      <c r="AO80" s="70">
        <v>4.1015625E-2</v>
      </c>
      <c r="AP80" s="70">
        <v>1.26953125E-2</v>
      </c>
      <c r="AQ80" s="70">
        <v>2.9296875E-3</v>
      </c>
      <c r="AR80" s="70">
        <v>0.103515625</v>
      </c>
      <c r="AS80" s="70">
        <v>8.30078125E-2</v>
      </c>
      <c r="AT80" s="70">
        <v>4.98046875E-2</v>
      </c>
      <c r="AU80" s="70">
        <v>3.61328125E-2</v>
      </c>
      <c r="AV80" s="70">
        <v>9.765625E-3</v>
      </c>
      <c r="AW80" s="70">
        <v>3.90625E-3</v>
      </c>
      <c r="AX80" s="70">
        <v>7.737512242899118E-2</v>
      </c>
      <c r="AY80" s="70">
        <v>6.0724779627815868E-2</v>
      </c>
      <c r="AZ80" s="70">
        <v>4.4074436826640549E-2</v>
      </c>
      <c r="BA80" s="70">
        <v>4.0156709108716944E-2</v>
      </c>
      <c r="BB80" s="70">
        <v>2.4485798237022526E-2</v>
      </c>
      <c r="BC80" s="70">
        <v>7.8354554358472089E-3</v>
      </c>
    </row>
    <row r="81" spans="1:68" customFormat="1">
      <c r="A81" t="str">
        <f t="shared" si="1"/>
        <v>AUS-43800</v>
      </c>
      <c r="B81" s="57" t="s">
        <v>64</v>
      </c>
      <c r="C81" s="54">
        <v>43800</v>
      </c>
      <c r="D81" s="55">
        <v>36.171409884729179</v>
      </c>
      <c r="E81" s="55">
        <v>15.400860374649447</v>
      </c>
      <c r="F81" s="55">
        <v>-6.7813686056843734</v>
      </c>
      <c r="G81" s="55">
        <v>2.3361772853185583</v>
      </c>
      <c r="H81" s="55">
        <v>-9.6811967289467518</v>
      </c>
      <c r="I81" s="55">
        <v>6.0828509737296157</v>
      </c>
      <c r="J81" s="58">
        <v>122.77409308781941</v>
      </c>
      <c r="K81" s="55">
        <v>-10.735360320598824</v>
      </c>
      <c r="L81" s="55">
        <v>34.691855881097275</v>
      </c>
      <c r="M81" s="55">
        <v>18.199534122278738</v>
      </c>
      <c r="N81" s="55">
        <v>21.631833389445333</v>
      </c>
      <c r="O81" s="55">
        <v>-13.984890783688671</v>
      </c>
      <c r="P81" s="55">
        <v>30.514303920353896</v>
      </c>
      <c r="Q81" s="55">
        <v>9.6948881321533467</v>
      </c>
      <c r="R81" s="55">
        <v>13.574076447330322</v>
      </c>
      <c r="S81" s="55">
        <v>23.570634956383351</v>
      </c>
      <c r="T81" s="55">
        <v>34.757488593533026</v>
      </c>
      <c r="U81" s="55">
        <v>-7.0681522625581339</v>
      </c>
      <c r="V81" s="55">
        <v>50.87940950583048</v>
      </c>
      <c r="W81" s="55">
        <v>26.323463568668114</v>
      </c>
      <c r="X81" s="55">
        <v>-2.7056150842705802</v>
      </c>
      <c r="Y81" s="55">
        <v>0.64747369638108476</v>
      </c>
      <c r="Z81" s="70">
        <v>0.10675381263616558</v>
      </c>
      <c r="AA81" s="70">
        <v>0.14705882352941177</v>
      </c>
      <c r="AB81" s="70">
        <v>6.9716775599128547E-2</v>
      </c>
      <c r="AC81" s="70">
        <v>3.2679738562091505E-2</v>
      </c>
      <c r="AD81" s="70">
        <v>1.3071895424836602E-2</v>
      </c>
      <c r="AE81" s="70">
        <v>6.5359477124183009E-3</v>
      </c>
      <c r="AF81" s="70">
        <v>0.10624315443592552</v>
      </c>
      <c r="AG81" s="70">
        <v>9.9671412924424968E-2</v>
      </c>
      <c r="AH81" s="70">
        <v>7.8860898138006577E-2</v>
      </c>
      <c r="AI81" s="70">
        <v>4.1621029572836803E-2</v>
      </c>
      <c r="AJ81" s="70">
        <v>1.5334063526834611E-2</v>
      </c>
      <c r="AK81" s="70">
        <v>1.0952902519167579E-2</v>
      </c>
      <c r="AL81" s="70">
        <v>0.1001100110011001</v>
      </c>
      <c r="AM81" s="70">
        <v>8.4708470847084702E-2</v>
      </c>
      <c r="AN81" s="70">
        <v>6.0506050605060507E-2</v>
      </c>
      <c r="AO81" s="70">
        <v>3.4103410341034104E-2</v>
      </c>
      <c r="AP81" s="70">
        <v>7.7007700770077006E-3</v>
      </c>
      <c r="AQ81" s="70">
        <v>3.3003300330033004E-3</v>
      </c>
      <c r="AR81" s="70">
        <v>0.10682819383259912</v>
      </c>
      <c r="AS81" s="70">
        <v>9.8017621145374448E-2</v>
      </c>
      <c r="AT81" s="70">
        <v>6.0572687224669602E-2</v>
      </c>
      <c r="AU81" s="70">
        <v>2.643171806167401E-2</v>
      </c>
      <c r="AV81" s="70">
        <v>7.709251101321586E-3</v>
      </c>
      <c r="AW81" s="70">
        <v>5.5066079295154188E-3</v>
      </c>
      <c r="AX81" s="70">
        <v>8.2130965593784688E-2</v>
      </c>
      <c r="AY81" s="70">
        <v>6.9922308546059936E-2</v>
      </c>
      <c r="AZ81" s="70">
        <v>4.9944506104328525E-2</v>
      </c>
      <c r="BA81" s="70">
        <v>2.8856825749167592E-2</v>
      </c>
      <c r="BB81" s="70">
        <v>2.2197558268590455E-2</v>
      </c>
      <c r="BC81" s="70">
        <v>7.7691453940066596E-3</v>
      </c>
    </row>
    <row r="82" spans="1:68" customFormat="1">
      <c r="A82" t="str">
        <f t="shared" si="1"/>
        <v>AUS-43891</v>
      </c>
      <c r="B82" s="57" t="s">
        <v>64</v>
      </c>
      <c r="C82" s="54">
        <v>43891</v>
      </c>
      <c r="D82" s="55">
        <v>-21.600429084729996</v>
      </c>
      <c r="E82" s="55">
        <v>-15.719025446053514</v>
      </c>
      <c r="F82" s="55">
        <v>-83.024691358024683</v>
      </c>
      <c r="G82" s="55">
        <v>-77.14909876115729</v>
      </c>
      <c r="H82" s="55">
        <v>-46.477850399419026</v>
      </c>
      <c r="I82" s="55">
        <v>-11.995386389850058</v>
      </c>
      <c r="J82" s="58">
        <v>62.215327942832246</v>
      </c>
      <c r="K82" s="55">
        <v>-3.9657662897351313</v>
      </c>
      <c r="L82" s="55">
        <v>-22.876080183045431</v>
      </c>
      <c r="M82" s="55">
        <v>-35.595595391568871</v>
      </c>
      <c r="N82" s="55">
        <v>-14.730644633147866</v>
      </c>
      <c r="O82" s="55">
        <v>-65.139433799886888</v>
      </c>
      <c r="P82" s="55">
        <v>-16.466566038540925</v>
      </c>
      <c r="Q82" s="55">
        <v>-80.795291455952295</v>
      </c>
      <c r="R82" s="55">
        <v>-1.88411053448469</v>
      </c>
      <c r="S82" s="55">
        <v>-5.4390977090614356</v>
      </c>
      <c r="T82" s="55">
        <v>7.2123675424589928</v>
      </c>
      <c r="U82" s="55">
        <v>-18.897928994082839</v>
      </c>
      <c r="V82" s="55">
        <v>7.8708578819464368</v>
      </c>
      <c r="W82" s="55">
        <v>-20.311228106563096</v>
      </c>
      <c r="X82" s="55">
        <v>9.150650728753785</v>
      </c>
      <c r="Y82" s="55">
        <v>14.690290178571431</v>
      </c>
      <c r="Z82" s="70">
        <v>8.6857142857142855E-2</v>
      </c>
      <c r="AA82" s="70">
        <v>0.14857142857142858</v>
      </c>
      <c r="AB82" s="70">
        <v>5.8285714285714288E-2</v>
      </c>
      <c r="AC82" s="70">
        <v>3.7714285714285714E-2</v>
      </c>
      <c r="AD82" s="70">
        <v>1.9428571428571427E-2</v>
      </c>
      <c r="AE82" s="70">
        <v>5.7142857142857143E-3</v>
      </c>
      <c r="AF82" s="70">
        <v>7.6566125290023199E-2</v>
      </c>
      <c r="AG82" s="70">
        <v>9.2807424593967514E-2</v>
      </c>
      <c r="AH82" s="70">
        <v>5.5684454756380508E-2</v>
      </c>
      <c r="AI82" s="70">
        <v>4.5243619489559163E-2</v>
      </c>
      <c r="AJ82" s="70">
        <v>2.3201856148491878E-2</v>
      </c>
      <c r="AK82" s="70">
        <v>6.9605568445475635E-3</v>
      </c>
      <c r="AL82" s="70">
        <v>7.3255813953488375E-2</v>
      </c>
      <c r="AM82" s="70">
        <v>8.6046511627906982E-2</v>
      </c>
      <c r="AN82" s="70">
        <v>4.0697674418604654E-2</v>
      </c>
      <c r="AO82" s="70">
        <v>3.4883720930232558E-2</v>
      </c>
      <c r="AP82" s="70">
        <v>1.0465116279069767E-2</v>
      </c>
      <c r="AQ82" s="70">
        <v>2.3255813953488372E-3</v>
      </c>
      <c r="AR82" s="70">
        <v>8.2462253193960514E-2</v>
      </c>
      <c r="AS82" s="70">
        <v>7.8977932636469225E-2</v>
      </c>
      <c r="AT82" s="70">
        <v>4.2973286875725901E-2</v>
      </c>
      <c r="AU82" s="70">
        <v>2.7874564459930314E-2</v>
      </c>
      <c r="AV82" s="70">
        <v>8.130081300813009E-3</v>
      </c>
      <c r="AW82" s="70">
        <v>6.9686411149825784E-3</v>
      </c>
      <c r="AX82" s="70">
        <v>5.7937427578215531E-2</v>
      </c>
      <c r="AY82" s="70">
        <v>6.8366164542294328E-2</v>
      </c>
      <c r="AZ82" s="70">
        <v>2.5492468134414831E-2</v>
      </c>
      <c r="BA82" s="70">
        <v>3.3603707995365009E-2</v>
      </c>
      <c r="BB82" s="70">
        <v>3.3603707995365009E-2</v>
      </c>
      <c r="BC82" s="70">
        <v>3.4762456546929316E-3</v>
      </c>
    </row>
    <row r="83" spans="1:68" customFormat="1">
      <c r="A83" t="str">
        <f t="shared" si="1"/>
        <v>AUS-43983</v>
      </c>
      <c r="B83" s="57" t="s">
        <v>64</v>
      </c>
      <c r="C83" s="54">
        <v>43983</v>
      </c>
      <c r="D83" s="55">
        <v>-7.8870914127423823</v>
      </c>
      <c r="E83" s="55">
        <v>-9.2628985750678865</v>
      </c>
      <c r="F83" s="55">
        <v>-66.865854379249086</v>
      </c>
      <c r="G83" s="55">
        <v>-55.775533028772017</v>
      </c>
      <c r="H83" s="55">
        <v>-7.1869624264373</v>
      </c>
      <c r="I83" s="55">
        <v>-14.715730772314709</v>
      </c>
      <c r="J83" s="58">
        <v>75.613748161324551</v>
      </c>
      <c r="K83" s="55">
        <v>15.508310561502817</v>
      </c>
      <c r="L83" s="55">
        <v>-32.918372066134815</v>
      </c>
      <c r="M83" s="55">
        <v>-65.618165061053062</v>
      </c>
      <c r="N83" s="55">
        <v>5.9900756143666953E-2</v>
      </c>
      <c r="O83" s="55">
        <v>-63.604345777607762</v>
      </c>
      <c r="P83" s="55">
        <v>-5.4896578766787583</v>
      </c>
      <c r="Q83" s="55">
        <v>-72.540170132325144</v>
      </c>
      <c r="R83" s="55">
        <v>2.6330027914905041</v>
      </c>
      <c r="S83" s="55">
        <v>-15.208044783010157</v>
      </c>
      <c r="T83" s="55">
        <v>22.671959920196517</v>
      </c>
      <c r="U83" s="55">
        <v>-21.551278368284979</v>
      </c>
      <c r="V83" s="55">
        <v>14.764492753623188</v>
      </c>
      <c r="W83" s="55">
        <v>-20.932710516348948</v>
      </c>
      <c r="X83" s="55">
        <v>8.6556215320793033</v>
      </c>
      <c r="Y83" s="55">
        <v>18.686070409766423</v>
      </c>
      <c r="Z83" s="70">
        <v>0.1021978021978022</v>
      </c>
      <c r="AA83" s="70">
        <v>0.11098901098901098</v>
      </c>
      <c r="AB83" s="70">
        <v>5.2747252747252747E-2</v>
      </c>
      <c r="AC83" s="70">
        <v>2.9670329670329669E-2</v>
      </c>
      <c r="AD83" s="70">
        <v>8.7912087912087912E-3</v>
      </c>
      <c r="AE83" s="70">
        <v>3.2967032967032967E-3</v>
      </c>
      <c r="AF83" s="70">
        <v>0.10356347438752785</v>
      </c>
      <c r="AG83" s="70">
        <v>8.0178173719376397E-2</v>
      </c>
      <c r="AH83" s="70">
        <v>4.4543429844097995E-2</v>
      </c>
      <c r="AI83" s="70">
        <v>3.2293986636971049E-2</v>
      </c>
      <c r="AJ83" s="70">
        <v>1.002227171492205E-2</v>
      </c>
      <c r="AK83" s="70">
        <v>3.3407572383073497E-3</v>
      </c>
      <c r="AL83" s="70">
        <v>9.4760312151616496E-2</v>
      </c>
      <c r="AM83" s="70">
        <v>7.4693422519509473E-2</v>
      </c>
      <c r="AN83" s="70">
        <v>3.0100334448160536E-2</v>
      </c>
      <c r="AO83" s="70">
        <v>2.1181716833890748E-2</v>
      </c>
      <c r="AP83" s="70">
        <v>5.5741360089186179E-3</v>
      </c>
      <c r="AQ83" s="70">
        <v>3.3444816053511705E-3</v>
      </c>
      <c r="AR83" s="70">
        <v>9.9330357142857137E-2</v>
      </c>
      <c r="AS83" s="70">
        <v>7.2544642857142863E-2</v>
      </c>
      <c r="AT83" s="70">
        <v>4.3526785714285712E-2</v>
      </c>
      <c r="AU83" s="70">
        <v>1.6741071428571428E-2</v>
      </c>
      <c r="AV83" s="70">
        <v>2.232142857142857E-3</v>
      </c>
      <c r="AW83" s="70">
        <v>4.464285714285714E-3</v>
      </c>
      <c r="AX83" s="70">
        <v>7.847533632286996E-2</v>
      </c>
      <c r="AY83" s="70">
        <v>4.820627802690583E-2</v>
      </c>
      <c r="AZ83" s="70">
        <v>2.1300448430493273E-2</v>
      </c>
      <c r="BA83" s="70">
        <v>1.905829596412556E-2</v>
      </c>
      <c r="BB83" s="70">
        <v>1.2331838565022421E-2</v>
      </c>
      <c r="BC83" s="70">
        <v>3.3632286995515697E-3</v>
      </c>
    </row>
    <row r="84" spans="1:68" customFormat="1">
      <c r="A84" t="str">
        <f t="shared" si="1"/>
        <v>AUS-44075</v>
      </c>
      <c r="B84" s="57" t="s">
        <v>64</v>
      </c>
      <c r="C84" s="54">
        <v>44075</v>
      </c>
      <c r="D84" s="55">
        <v>-4.6752172678836592</v>
      </c>
      <c r="E84" s="55">
        <v>-5.3060152350932492</v>
      </c>
      <c r="F84" s="55">
        <v>-52.413357173022405</v>
      </c>
      <c r="G84" s="55">
        <v>-35.604117506241238</v>
      </c>
      <c r="H84" s="55">
        <v>-4.4514324337177849</v>
      </c>
      <c r="I84" s="55">
        <v>-13.089968646781683</v>
      </c>
      <c r="J84" s="58">
        <v>81.522924515005329</v>
      </c>
      <c r="K84" s="55">
        <v>4.1588927335640129</v>
      </c>
      <c r="L84" s="55">
        <v>-20.619927520275709</v>
      </c>
      <c r="M84" s="55">
        <v>-62.85904502908469</v>
      </c>
      <c r="N84" s="55">
        <v>12.079760308801774</v>
      </c>
      <c r="O84" s="55">
        <v>-63.379484097633132</v>
      </c>
      <c r="P84" s="55">
        <v>-9.7102069466593619</v>
      </c>
      <c r="Q84" s="55">
        <v>-69.195914625934563</v>
      </c>
      <c r="R84" s="55">
        <v>9.1377906186168421</v>
      </c>
      <c r="S84" s="55">
        <v>-13.658455727825434</v>
      </c>
      <c r="T84" s="55">
        <v>33.691218460462679</v>
      </c>
      <c r="U84" s="55">
        <v>-21.704908294349149</v>
      </c>
      <c r="V84" s="55">
        <v>10.630131781691281</v>
      </c>
      <c r="W84" s="55">
        <v>-17.477908962649437</v>
      </c>
      <c r="X84" s="55">
        <v>5.7396168156440028</v>
      </c>
      <c r="Y84" s="55">
        <v>16.336437256412051</v>
      </c>
      <c r="Z84" s="70">
        <v>0.125</v>
      </c>
      <c r="AA84" s="70">
        <v>0.11407766990291263</v>
      </c>
      <c r="AB84" s="70">
        <v>4.0048543689320391E-2</v>
      </c>
      <c r="AC84" s="70">
        <v>1.0922330097087379E-2</v>
      </c>
      <c r="AD84" s="70">
        <v>7.2815533980582527E-3</v>
      </c>
      <c r="AE84" s="70">
        <v>3.6407766990291263E-3</v>
      </c>
      <c r="AF84" s="70">
        <v>0.11327649208282582</v>
      </c>
      <c r="AG84" s="70">
        <v>7.0645554202192443E-2</v>
      </c>
      <c r="AH84" s="70">
        <v>4.2630937880633372E-2</v>
      </c>
      <c r="AI84" s="70">
        <v>3.6540803897685749E-2</v>
      </c>
      <c r="AJ84" s="70">
        <v>1.3398294762484775E-2</v>
      </c>
      <c r="AK84" s="70">
        <v>8.5261875761266752E-3</v>
      </c>
      <c r="AL84" s="70">
        <v>0.12102689486552567</v>
      </c>
      <c r="AM84" s="70">
        <v>4.8899755501222497E-2</v>
      </c>
      <c r="AN84" s="70">
        <v>3.3007334963325183E-2</v>
      </c>
      <c r="AO84" s="70">
        <v>1.2224938875305624E-2</v>
      </c>
      <c r="AP84" s="70">
        <v>6.1124694376528121E-3</v>
      </c>
      <c r="AQ84" s="70">
        <v>4.8899755501222494E-3</v>
      </c>
      <c r="AR84" s="70">
        <v>0.11274509803921569</v>
      </c>
      <c r="AS84" s="70">
        <v>6.3725490196078427E-2</v>
      </c>
      <c r="AT84" s="70">
        <v>4.2892156862745098E-2</v>
      </c>
      <c r="AU84" s="70">
        <v>1.3480392156862746E-2</v>
      </c>
      <c r="AV84" s="70">
        <v>4.9019607843137254E-3</v>
      </c>
      <c r="AW84" s="70">
        <v>1.2254901960784314E-2</v>
      </c>
      <c r="AX84" s="70">
        <v>9.1470951792336219E-2</v>
      </c>
      <c r="AY84" s="70">
        <v>4.6971569839307788E-2</v>
      </c>
      <c r="AZ84" s="70">
        <v>1.73053152039555E-2</v>
      </c>
      <c r="BA84" s="70">
        <v>1.4833127317676144E-2</v>
      </c>
      <c r="BB84" s="70">
        <v>6.180469715698393E-3</v>
      </c>
      <c r="BC84" s="70">
        <v>8.65265760197775E-3</v>
      </c>
    </row>
    <row r="85" spans="1:68" customFormat="1">
      <c r="A85" t="str">
        <f t="shared" si="1"/>
        <v>AUS-44166</v>
      </c>
      <c r="B85" s="57" t="s">
        <v>64</v>
      </c>
      <c r="C85" s="54">
        <v>44166</v>
      </c>
      <c r="D85" s="55">
        <v>31.42457599770519</v>
      </c>
      <c r="E85" s="55">
        <v>12.260695041089431</v>
      </c>
      <c r="F85" s="55">
        <v>13.356603145459864</v>
      </c>
      <c r="G85" s="55">
        <v>20.368511977942571</v>
      </c>
      <c r="H85" s="55">
        <v>-1.6465972287680275</v>
      </c>
      <c r="I85" s="55">
        <v>8.6467939660782456</v>
      </c>
      <c r="J85" s="58">
        <v>122.6950284142642</v>
      </c>
      <c r="K85" s="55">
        <v>19.293032313239642</v>
      </c>
      <c r="L85" s="55">
        <v>32.022764091558507</v>
      </c>
      <c r="M85" s="55">
        <v>-41.305199036352008</v>
      </c>
      <c r="N85" s="55">
        <v>27.328203117341442</v>
      </c>
      <c r="O85" s="55">
        <v>-30.022405121170557</v>
      </c>
      <c r="P85" s="55">
        <v>5.6635199968921777</v>
      </c>
      <c r="Q85" s="55">
        <v>-32.204100476755805</v>
      </c>
      <c r="R85" s="55">
        <v>35.267652901867073</v>
      </c>
      <c r="S85" s="55">
        <v>-12.705144868502062</v>
      </c>
      <c r="T85" s="55">
        <v>47.232161107857003</v>
      </c>
      <c r="U85" s="55">
        <v>-13.611131303652501</v>
      </c>
      <c r="V85" s="55">
        <v>27.334034158797728</v>
      </c>
      <c r="W85" s="55">
        <v>-9.8770377865765546</v>
      </c>
      <c r="X85" s="55">
        <v>0.82297508587434876</v>
      </c>
      <c r="Y85" s="55">
        <v>9.2868062801815139</v>
      </c>
      <c r="Z85" s="70">
        <v>0.12342569269521411</v>
      </c>
      <c r="AA85" s="70">
        <v>0.13350125944584382</v>
      </c>
      <c r="AB85" s="70">
        <v>3.7783375314861464E-2</v>
      </c>
      <c r="AC85" s="70">
        <v>1.0075566750629723E-2</v>
      </c>
      <c r="AD85" s="70">
        <v>1.0075566750629723E-2</v>
      </c>
      <c r="AE85" s="70">
        <v>3.778337531486146E-3</v>
      </c>
      <c r="AF85" s="70">
        <v>9.7839898348157567E-2</v>
      </c>
      <c r="AG85" s="70">
        <v>8.8945362134688691E-2</v>
      </c>
      <c r="AH85" s="70">
        <v>5.0825921219822108E-2</v>
      </c>
      <c r="AI85" s="70">
        <v>3.303684879288437E-2</v>
      </c>
      <c r="AJ85" s="70">
        <v>1.1435832274459974E-2</v>
      </c>
      <c r="AK85" s="70">
        <v>2.5412960609911056E-3</v>
      </c>
      <c r="AL85" s="70">
        <v>0.11424903722721438</v>
      </c>
      <c r="AM85" s="70">
        <v>7.1887034659820284E-2</v>
      </c>
      <c r="AN85" s="70">
        <v>3.4659820282413351E-2</v>
      </c>
      <c r="AO85" s="70">
        <v>1.2836970474967908E-2</v>
      </c>
      <c r="AP85" s="70">
        <v>6.4184852374839542E-3</v>
      </c>
      <c r="AQ85" s="70">
        <v>3.8510911424903724E-3</v>
      </c>
      <c r="AR85" s="70">
        <v>0.11053984575835475</v>
      </c>
      <c r="AS85" s="70">
        <v>8.0976863753213363E-2</v>
      </c>
      <c r="AT85" s="70">
        <v>2.056555269922879E-2</v>
      </c>
      <c r="AU85" s="70">
        <v>2.4421593830334189E-2</v>
      </c>
      <c r="AV85" s="70">
        <v>8.9974293059125968E-3</v>
      </c>
      <c r="AW85" s="70">
        <v>5.1413881748071976E-3</v>
      </c>
      <c r="AX85" s="70">
        <v>9.0090090090090086E-2</v>
      </c>
      <c r="AY85" s="70">
        <v>5.5341055341055344E-2</v>
      </c>
      <c r="AZ85" s="70">
        <v>1.6731016731016731E-2</v>
      </c>
      <c r="BA85" s="70">
        <v>1.9305019305019305E-2</v>
      </c>
      <c r="BB85" s="70">
        <v>7.7220077220077222E-3</v>
      </c>
      <c r="BC85" s="70">
        <v>5.1480051480051478E-3</v>
      </c>
    </row>
    <row r="86" spans="1:68" customFormat="1">
      <c r="A86" t="str">
        <f t="shared" si="1"/>
        <v>AUS-44256</v>
      </c>
      <c r="B86" s="57" t="s">
        <v>64</v>
      </c>
      <c r="C86" s="54">
        <v>44256</v>
      </c>
      <c r="D86" s="55">
        <v>52.842119560804278</v>
      </c>
      <c r="E86" s="55">
        <v>28.774507493637479</v>
      </c>
      <c r="F86" s="55">
        <v>37.864462809917356</v>
      </c>
      <c r="G86" s="55">
        <v>43.490615243342511</v>
      </c>
      <c r="H86" s="55">
        <v>3.3563355145746576</v>
      </c>
      <c r="I86" s="55">
        <v>9.0064024007508312</v>
      </c>
      <c r="J86" s="58">
        <v>142.4660493444492</v>
      </c>
      <c r="K86" s="55">
        <v>13.967653854232303</v>
      </c>
      <c r="L86" s="55">
        <v>73.613749999999996</v>
      </c>
      <c r="M86" s="55">
        <v>-13.318689235202482</v>
      </c>
      <c r="N86" s="55">
        <v>41.103535794987351</v>
      </c>
      <c r="O86" s="55">
        <v>-13.556318022272162</v>
      </c>
      <c r="P86" s="55">
        <v>15.715029741509277</v>
      </c>
      <c r="Q86" s="55">
        <v>-28.607265829267853</v>
      </c>
      <c r="R86" s="55">
        <v>55.928180654359011</v>
      </c>
      <c r="S86" s="55">
        <v>-3.3516710041485243</v>
      </c>
      <c r="T86" s="55">
        <v>54.289271163422363</v>
      </c>
      <c r="U86" s="55">
        <v>-7.7088117816765349</v>
      </c>
      <c r="V86" s="55">
        <v>39.538411402766897</v>
      </c>
      <c r="W86" s="55">
        <v>-10.793317848909952</v>
      </c>
      <c r="X86" s="55">
        <v>-3.1804596420880666</v>
      </c>
      <c r="Y86" s="55">
        <v>3.1658092599920846</v>
      </c>
      <c r="Z86" s="133">
        <v>0.14104193138500634</v>
      </c>
      <c r="AA86" s="133">
        <v>0.13214739517153748</v>
      </c>
      <c r="AB86" s="133">
        <v>4.9555273189326558E-2</v>
      </c>
      <c r="AC86" s="133">
        <v>2.1601016518424398E-2</v>
      </c>
      <c r="AD86" s="133">
        <v>2.5412960609911056E-3</v>
      </c>
      <c r="AE86" s="133">
        <v>5.0825921219822112E-3</v>
      </c>
      <c r="AF86" s="133">
        <v>0.1258023106546855</v>
      </c>
      <c r="AG86" s="133">
        <v>8.8575096277278567E-2</v>
      </c>
      <c r="AH86" s="133">
        <v>5.5198973042362001E-2</v>
      </c>
      <c r="AI86" s="133">
        <v>1.7971758664955071E-2</v>
      </c>
      <c r="AJ86" s="133">
        <v>1.0269576379974325E-2</v>
      </c>
      <c r="AK86" s="133">
        <v>1.0269576379974325E-2</v>
      </c>
      <c r="AL86" s="133">
        <v>0.10838709677419354</v>
      </c>
      <c r="AM86" s="133">
        <v>0.08</v>
      </c>
      <c r="AN86" s="133">
        <v>3.3548387096774192E-2</v>
      </c>
      <c r="AO86" s="133">
        <v>1.806451612903226E-2</v>
      </c>
      <c r="AP86" s="133">
        <v>5.1612903225806452E-3</v>
      </c>
      <c r="AQ86" s="133">
        <v>3.8709677419354839E-3</v>
      </c>
      <c r="AR86" s="133">
        <v>0.11082474226804123</v>
      </c>
      <c r="AS86" s="133">
        <v>7.7319587628865982E-2</v>
      </c>
      <c r="AT86" s="133">
        <v>3.8659793814432991E-2</v>
      </c>
      <c r="AU86" s="133">
        <v>1.6752577319587628E-2</v>
      </c>
      <c r="AV86" s="133">
        <v>1.804123711340206E-2</v>
      </c>
      <c r="AW86" s="133">
        <v>2.5773195876288659E-3</v>
      </c>
      <c r="AX86" s="133">
        <v>9.8191214470284241E-2</v>
      </c>
      <c r="AY86" s="133">
        <v>5.4263565891472867E-2</v>
      </c>
      <c r="AZ86" s="133">
        <v>2.7131782945736434E-2</v>
      </c>
      <c r="BA86" s="133">
        <v>1.1627906976744186E-2</v>
      </c>
      <c r="BB86" s="133">
        <v>7.7519379844961239E-3</v>
      </c>
      <c r="BC86" s="133">
        <v>6.4599483204134363E-3</v>
      </c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</row>
    <row r="87" spans="1:68" customFormat="1">
      <c r="A87" t="str">
        <f t="shared" si="1"/>
        <v>AUS-44348</v>
      </c>
      <c r="B87" s="57" t="s">
        <v>64</v>
      </c>
      <c r="C87" s="54">
        <v>44348</v>
      </c>
      <c r="D87" s="55">
        <v>48.364905139585126</v>
      </c>
      <c r="E87" s="55">
        <v>23.214407430919842</v>
      </c>
      <c r="F87" s="55">
        <v>33.277012678120158</v>
      </c>
      <c r="G87" s="55">
        <v>34.681666631272698</v>
      </c>
      <c r="H87" s="55">
        <v>10.070243771036367</v>
      </c>
      <c r="I87" s="55">
        <v>6.2911032990805857</v>
      </c>
      <c r="J87" s="58">
        <v>138.81631626071874</v>
      </c>
      <c r="K87" s="55">
        <v>3.7153596077771196</v>
      </c>
      <c r="L87" s="55">
        <v>63.81255807779106</v>
      </c>
      <c r="M87" s="55">
        <v>-10.333536519774823</v>
      </c>
      <c r="N87" s="55">
        <v>36.245092207019624</v>
      </c>
      <c r="O87" s="55">
        <v>-10.546424452133794</v>
      </c>
      <c r="P87" s="55">
        <v>22.140468750000004</v>
      </c>
      <c r="Q87" s="55">
        <v>-19.208047553726566</v>
      </c>
      <c r="R87" s="55">
        <v>50.482142857142854</v>
      </c>
      <c r="S87" s="55">
        <v>-1.538347205707491</v>
      </c>
      <c r="T87" s="55">
        <v>56.135034865878055</v>
      </c>
      <c r="U87" s="55">
        <v>-5.7416173570019735</v>
      </c>
      <c r="V87" s="55">
        <v>42.403628117913826</v>
      </c>
      <c r="W87" s="55">
        <v>-5.9663515462265675</v>
      </c>
      <c r="X87" s="55">
        <v>-2.4905625824603463</v>
      </c>
      <c r="Y87" s="55">
        <v>2.0774619201022921</v>
      </c>
      <c r="Z87" s="133">
        <v>0.17286914765906364</v>
      </c>
      <c r="AA87" s="133">
        <v>0.13925570228091236</v>
      </c>
      <c r="AB87" s="133">
        <v>4.0816326530612242E-2</v>
      </c>
      <c r="AC87" s="133">
        <v>2.1608643457382955E-2</v>
      </c>
      <c r="AD87" s="133">
        <v>4.8019207683073226E-3</v>
      </c>
      <c r="AE87" s="133">
        <v>2.4009603841536613E-3</v>
      </c>
      <c r="AF87" s="133">
        <v>0.1391941391941392</v>
      </c>
      <c r="AG87" s="133">
        <v>6.5934065934065936E-2</v>
      </c>
      <c r="AH87" s="133">
        <v>4.884004884004884E-2</v>
      </c>
      <c r="AI87" s="133">
        <v>2.6862026862026864E-2</v>
      </c>
      <c r="AJ87" s="133">
        <v>6.105006105006105E-3</v>
      </c>
      <c r="AK87" s="133">
        <v>9.768009768009768E-3</v>
      </c>
      <c r="AL87" s="133">
        <v>0.13530135301353013</v>
      </c>
      <c r="AM87" s="133">
        <v>6.273062730627306E-2</v>
      </c>
      <c r="AN87" s="133">
        <v>4.1820418204182044E-2</v>
      </c>
      <c r="AO87" s="133">
        <v>1.107011070110701E-2</v>
      </c>
      <c r="AP87" s="133">
        <v>4.9200492004920051E-3</v>
      </c>
      <c r="AQ87" s="133">
        <v>4.9200492004920051E-3</v>
      </c>
      <c r="AR87" s="133">
        <v>0.14567901234567901</v>
      </c>
      <c r="AS87" s="133">
        <v>6.0493827160493827E-2</v>
      </c>
      <c r="AT87" s="133">
        <v>4.5679012345679011E-2</v>
      </c>
      <c r="AU87" s="133">
        <v>1.6049382716049384E-2</v>
      </c>
      <c r="AV87" s="133">
        <v>6.1728395061728392E-3</v>
      </c>
      <c r="AW87" s="133">
        <v>7.4074074074074077E-3</v>
      </c>
      <c r="AX87" s="133">
        <v>0.11467324290998766</v>
      </c>
      <c r="AY87" s="133">
        <v>4.8088779284833537E-2</v>
      </c>
      <c r="AZ87" s="133">
        <v>2.5893958076448828E-2</v>
      </c>
      <c r="BA87" s="133">
        <v>1.2330456226880395E-2</v>
      </c>
      <c r="BB87" s="133">
        <v>4.9321824907521579E-3</v>
      </c>
      <c r="BC87" s="133">
        <v>7.3982737361282368E-3</v>
      </c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</row>
    <row r="88" spans="1:68" customFormat="1">
      <c r="A88" t="str">
        <f t="shared" si="1"/>
        <v>AUS-44440</v>
      </c>
      <c r="B88" s="57" t="s">
        <v>64</v>
      </c>
      <c r="C88" s="54">
        <v>44440</v>
      </c>
      <c r="D88" s="55">
        <v>38.602371875796791</v>
      </c>
      <c r="E88" s="55">
        <v>22.624836864716968</v>
      </c>
      <c r="F88" s="55">
        <v>12.518714312926926</v>
      </c>
      <c r="G88" s="55">
        <v>20.84207261580104</v>
      </c>
      <c r="H88" s="55">
        <v>3.4045218810092646</v>
      </c>
      <c r="I88" s="55">
        <v>2.2083138212603552</v>
      </c>
      <c r="J88" s="58">
        <v>130.32428826799855</v>
      </c>
      <c r="K88" s="55">
        <v>4.2707227700704982</v>
      </c>
      <c r="L88" s="55">
        <v>55.197672457412715</v>
      </c>
      <c r="M88" s="55">
        <v>-17.367525854017686</v>
      </c>
      <c r="N88" s="55">
        <v>34.047524731741966</v>
      </c>
      <c r="O88" s="55">
        <v>-13.779022222222217</v>
      </c>
      <c r="P88" s="55">
        <v>26.438357910763621</v>
      </c>
      <c r="Q88" s="55">
        <v>-20.426242535994771</v>
      </c>
      <c r="R88" s="55">
        <v>46.077127659574472</v>
      </c>
      <c r="S88" s="55">
        <v>-4.5495247961803527</v>
      </c>
      <c r="T88" s="55">
        <v>49.666472853995074</v>
      </c>
      <c r="U88" s="55">
        <v>-4.6697980712212486</v>
      </c>
      <c r="V88" s="55">
        <v>53.399294998162325</v>
      </c>
      <c r="W88" s="55">
        <v>-6.8430866891489783</v>
      </c>
      <c r="X88" s="55">
        <v>-2.2477057417016977</v>
      </c>
      <c r="Y88" s="55">
        <v>2.1367202834384305</v>
      </c>
      <c r="Z88" s="133">
        <v>0.18075422626788037</v>
      </c>
      <c r="AA88" s="133">
        <v>0.10793237971391417</v>
      </c>
      <c r="AB88" s="133">
        <v>2.9908972691807541E-2</v>
      </c>
      <c r="AC88" s="133">
        <v>3.9011703511053317E-3</v>
      </c>
      <c r="AD88" s="133">
        <v>5.2015604681404422E-3</v>
      </c>
      <c r="AE88" s="133">
        <v>7.8023407022106634E-3</v>
      </c>
      <c r="AF88" s="133">
        <v>0.15909090909090909</v>
      </c>
      <c r="AG88" s="133">
        <v>5.0802139037433157E-2</v>
      </c>
      <c r="AH88" s="133">
        <v>3.2085561497326207E-2</v>
      </c>
      <c r="AI88" s="133">
        <v>1.4705882352941176E-2</v>
      </c>
      <c r="AJ88" s="133">
        <v>1.2032085561497326E-2</v>
      </c>
      <c r="AK88" s="133">
        <v>6.6844919786096255E-3</v>
      </c>
      <c r="AL88" s="133">
        <v>0.13866666666666666</v>
      </c>
      <c r="AM88" s="133">
        <v>4.9333333333333333E-2</v>
      </c>
      <c r="AN88" s="133">
        <v>2.4E-2</v>
      </c>
      <c r="AO88" s="133">
        <v>1.3333333333333334E-2</v>
      </c>
      <c r="AP88" s="133">
        <v>2.6666666666666666E-3</v>
      </c>
      <c r="AQ88" s="133">
        <v>4.0000000000000001E-3</v>
      </c>
      <c r="AR88" s="133">
        <v>0.13788487282463185</v>
      </c>
      <c r="AS88" s="133">
        <v>4.5515394912985271E-2</v>
      </c>
      <c r="AT88" s="133">
        <v>2.9451137884872823E-2</v>
      </c>
      <c r="AU88" s="133">
        <v>1.2048192771084338E-2</v>
      </c>
      <c r="AV88" s="133">
        <v>5.3547523427041497E-3</v>
      </c>
      <c r="AW88" s="133">
        <v>9.3708165997322627E-3</v>
      </c>
      <c r="AX88" s="133">
        <v>0.12315930388219545</v>
      </c>
      <c r="AY88" s="133">
        <v>3.4805890227576977E-2</v>
      </c>
      <c r="AZ88" s="133">
        <v>1.6064257028112448E-2</v>
      </c>
      <c r="BA88" s="133">
        <v>1.2048192771084338E-2</v>
      </c>
      <c r="BB88" s="133">
        <v>8.0321285140562242E-3</v>
      </c>
      <c r="BC88" s="133">
        <v>1.3386880856760375E-2</v>
      </c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</row>
    <row r="89" spans="1:68" customFormat="1">
      <c r="A89" t="str">
        <f t="shared" si="1"/>
        <v>AUS-44531</v>
      </c>
      <c r="B89" s="57" t="s">
        <v>64</v>
      </c>
      <c r="C89" s="54">
        <v>44531</v>
      </c>
      <c r="D89" s="55">
        <v>48.587306462493622</v>
      </c>
      <c r="E89" s="55">
        <v>28.719512529548236</v>
      </c>
      <c r="F89" s="55">
        <v>36.141555908219267</v>
      </c>
      <c r="G89" s="55">
        <v>41.654712808558962</v>
      </c>
      <c r="H89" s="55">
        <v>35.620750440695033</v>
      </c>
      <c r="I89" s="55">
        <v>-7.2763415017632127</v>
      </c>
      <c r="J89" s="58">
        <v>142.36054162842962</v>
      </c>
      <c r="K89" s="55">
        <v>-6.1958053847714831</v>
      </c>
      <c r="L89" s="55">
        <v>45.948033096240387</v>
      </c>
      <c r="M89" s="55">
        <v>-1.5692246671520989</v>
      </c>
      <c r="N89" s="55">
        <v>39.652946380414406</v>
      </c>
      <c r="O89" s="55">
        <v>0</v>
      </c>
      <c r="P89" s="55">
        <v>27.359057896788947</v>
      </c>
      <c r="Q89" s="55">
        <v>10.807424230558386</v>
      </c>
      <c r="R89" s="55">
        <v>45.547685986159173</v>
      </c>
      <c r="S89" s="55">
        <v>3.3371638262948702</v>
      </c>
      <c r="T89" s="55">
        <v>54.230584038628471</v>
      </c>
      <c r="U89" s="55">
        <v>1.9629965437081154</v>
      </c>
      <c r="V89" s="55">
        <v>50.841223564255628</v>
      </c>
      <c r="W89" s="55">
        <v>8.558244506896477</v>
      </c>
      <c r="X89" s="55">
        <v>-1.7612795857988164</v>
      </c>
      <c r="Y89" s="55">
        <v>0.59586084066579315</v>
      </c>
      <c r="Z89" s="133">
        <v>0.19927095990279464</v>
      </c>
      <c r="AA89" s="133">
        <v>0.11907654921020656</v>
      </c>
      <c r="AB89" s="133">
        <v>4.7387606318347507E-2</v>
      </c>
      <c r="AC89" s="133">
        <v>1.7010935601458079E-2</v>
      </c>
      <c r="AD89" s="133">
        <v>4.8602673147023082E-3</v>
      </c>
      <c r="AE89" s="133">
        <v>4.8602673147023082E-3</v>
      </c>
      <c r="AF89" s="133">
        <v>0.14549938347718866</v>
      </c>
      <c r="AG89" s="133">
        <v>6.6584463625154133E-2</v>
      </c>
      <c r="AH89" s="133">
        <v>4.9321824907521579E-2</v>
      </c>
      <c r="AI89" s="133">
        <v>2.7127003699136867E-2</v>
      </c>
      <c r="AJ89" s="133">
        <v>1.2330456226880395E-2</v>
      </c>
      <c r="AK89" s="133">
        <v>4.9321824907521579E-3</v>
      </c>
      <c r="AL89" s="133">
        <v>0.12098765432098765</v>
      </c>
      <c r="AM89" s="133">
        <v>6.9135802469135796E-2</v>
      </c>
      <c r="AN89" s="133">
        <v>3.8271604938271607E-2</v>
      </c>
      <c r="AO89" s="133">
        <v>2.8395061728395062E-2</v>
      </c>
      <c r="AP89" s="133">
        <v>2.4691358024691358E-3</v>
      </c>
      <c r="AQ89" s="133">
        <v>1.2345679012345679E-3</v>
      </c>
      <c r="AR89" s="133">
        <v>0.13135068153655513</v>
      </c>
      <c r="AS89" s="133">
        <v>6.6914498141263934E-2</v>
      </c>
      <c r="AT89" s="133">
        <v>4.584882280049566E-2</v>
      </c>
      <c r="AU89" s="133">
        <v>2.9739776951672861E-2</v>
      </c>
      <c r="AV89" s="133">
        <v>4.9566294919454771E-3</v>
      </c>
      <c r="AW89" s="133">
        <v>2.4783147459727386E-3</v>
      </c>
      <c r="AX89" s="133">
        <v>0.11524163568773234</v>
      </c>
      <c r="AY89" s="133">
        <v>4.9566294919454773E-2</v>
      </c>
      <c r="AZ89" s="133">
        <v>3.3457249070631967E-2</v>
      </c>
      <c r="BA89" s="133">
        <v>1.858736059479554E-2</v>
      </c>
      <c r="BB89" s="133">
        <v>4.9566294919454771E-3</v>
      </c>
      <c r="BC89" s="133">
        <v>2.4783147459727386E-3</v>
      </c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</row>
    <row r="90" spans="1:68" customFormat="1">
      <c r="A90" t="str">
        <f t="shared" si="1"/>
        <v>AUS-44621</v>
      </c>
      <c r="B90" t="s">
        <v>64</v>
      </c>
      <c r="C90" s="54">
        <v>44621</v>
      </c>
      <c r="D90" s="55">
        <v>52.879526627218929</v>
      </c>
      <c r="E90" s="55">
        <v>34.403324835117473</v>
      </c>
      <c r="F90" s="55">
        <v>13.068463267794545</v>
      </c>
      <c r="G90" s="55">
        <v>21.995976331360954</v>
      </c>
      <c r="H90" s="55">
        <v>71.884120635606962</v>
      </c>
      <c r="I90" s="55">
        <v>-7.0172350603757581</v>
      </c>
      <c r="J90" s="58">
        <v>136.78522600570454</v>
      </c>
      <c r="K90" s="55">
        <v>-9.1820769656292391</v>
      </c>
      <c r="L90" s="55">
        <v>23.417233560090708</v>
      </c>
      <c r="M90" s="55">
        <v>-2.1657448248500555</v>
      </c>
      <c r="N90" s="55">
        <v>38.719430260682607</v>
      </c>
      <c r="O90" s="55">
        <v>-1.6880193905817167</v>
      </c>
      <c r="P90" s="55">
        <v>23.465341550989361</v>
      </c>
      <c r="Q90" s="55">
        <v>9.8509992232186985</v>
      </c>
      <c r="R90" s="55">
        <v>33.260170006863952</v>
      </c>
      <c r="S90" s="55">
        <v>5.2644025043916907</v>
      </c>
      <c r="T90" s="55">
        <v>54.201937237341504</v>
      </c>
      <c r="U90" s="55">
        <v>-0.76727895203292473</v>
      </c>
      <c r="V90" s="55">
        <v>48.795371900826446</v>
      </c>
      <c r="W90" s="55">
        <v>8.6288088642659275</v>
      </c>
      <c r="X90" s="55">
        <v>-0.89803635113651026</v>
      </c>
      <c r="Y90" s="55">
        <v>3.0196523053665909</v>
      </c>
      <c r="Z90" s="133">
        <v>0.16905901116427433</v>
      </c>
      <c r="AA90" s="133">
        <v>0.13397129186602871</v>
      </c>
      <c r="AB90" s="133">
        <v>4.1467304625199361E-2</v>
      </c>
      <c r="AC90" s="133">
        <v>2.7113237639553429E-2</v>
      </c>
      <c r="AD90" s="133">
        <v>6.379585326953748E-3</v>
      </c>
      <c r="AE90" s="133">
        <v>6.379585326953748E-3</v>
      </c>
      <c r="AF90" s="133">
        <v>0.1437908496732026</v>
      </c>
      <c r="AG90" s="133">
        <v>7.3529411764705885E-2</v>
      </c>
      <c r="AH90" s="133">
        <v>4.7385620915032678E-2</v>
      </c>
      <c r="AI90" s="133">
        <v>3.7581699346405227E-2</v>
      </c>
      <c r="AJ90" s="133">
        <v>8.1699346405228763E-3</v>
      </c>
      <c r="AK90" s="133">
        <v>4.9019607843137254E-3</v>
      </c>
      <c r="AL90" s="133">
        <v>0.12151067323481117</v>
      </c>
      <c r="AM90" s="133">
        <v>6.2397372742200329E-2</v>
      </c>
      <c r="AN90" s="133">
        <v>4.4334975369458129E-2</v>
      </c>
      <c r="AO90" s="133">
        <v>2.7914614121510674E-2</v>
      </c>
      <c r="AP90" s="133">
        <v>4.9261083743842365E-3</v>
      </c>
      <c r="AQ90" s="133">
        <v>4.9261083743842365E-3</v>
      </c>
      <c r="AR90" s="133">
        <v>0.12950819672131147</v>
      </c>
      <c r="AS90" s="133">
        <v>5.2459016393442623E-2</v>
      </c>
      <c r="AT90" s="133">
        <v>4.7540983606557376E-2</v>
      </c>
      <c r="AU90" s="133">
        <v>3.4426229508196723E-2</v>
      </c>
      <c r="AV90" s="133">
        <v>1.639344262295082E-3</v>
      </c>
      <c r="AW90" s="133">
        <v>9.8360655737704927E-3</v>
      </c>
      <c r="AX90" s="133">
        <v>9.2257001647446463E-2</v>
      </c>
      <c r="AY90" s="133">
        <v>4.6128500823723231E-2</v>
      </c>
      <c r="AZ90" s="133">
        <v>3.9538714991762765E-2</v>
      </c>
      <c r="BA90" s="133">
        <v>2.3064250411861616E-2</v>
      </c>
      <c r="BB90" s="133">
        <v>8.2372322899505763E-3</v>
      </c>
      <c r="BC90" s="133">
        <v>8.2372322899505763E-3</v>
      </c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</row>
    <row r="91" spans="1:68" customFormat="1">
      <c r="A91" t="str">
        <f t="shared" si="1"/>
        <v>AUS-44713</v>
      </c>
      <c r="B91" t="s">
        <v>64</v>
      </c>
      <c r="C91" s="54">
        <v>44713</v>
      </c>
      <c r="D91" s="55">
        <v>42.21767425066961</v>
      </c>
      <c r="E91" s="55">
        <v>22.401963558171115</v>
      </c>
      <c r="F91" s="55">
        <v>-24.696840933323326</v>
      </c>
      <c r="G91" s="55">
        <v>-8.7004955922985836</v>
      </c>
      <c r="H91" s="55">
        <v>96.051209063700938</v>
      </c>
      <c r="I91" s="55">
        <v>-30.718652690671462</v>
      </c>
      <c r="J91" s="58">
        <v>117.70445391508586</v>
      </c>
      <c r="K91" s="55">
        <v>2.5794163223140507</v>
      </c>
      <c r="L91" s="55">
        <v>-23.028205901493624</v>
      </c>
      <c r="M91" s="55">
        <v>-17.39290669441554</v>
      </c>
      <c r="N91" s="55">
        <v>13.621008062699877</v>
      </c>
      <c r="O91" s="55">
        <v>-11.677767734385897</v>
      </c>
      <c r="P91" s="55">
        <v>13.120013874436347</v>
      </c>
      <c r="Q91" s="55">
        <v>7.7239520404891602</v>
      </c>
      <c r="R91" s="55">
        <v>5.7787131583100049</v>
      </c>
      <c r="S91" s="55">
        <v>2.7003287070854629</v>
      </c>
      <c r="T91" s="55">
        <v>39.17665823445828</v>
      </c>
      <c r="U91" s="55">
        <v>1.2027708276102735</v>
      </c>
      <c r="V91" s="55">
        <v>43.016008979206049</v>
      </c>
      <c r="W91" s="55">
        <v>17.068614130434785</v>
      </c>
      <c r="X91" s="55">
        <v>1.6418918918918926</v>
      </c>
      <c r="Y91" s="55">
        <v>7.2967346064333736</v>
      </c>
      <c r="Z91" s="133">
        <v>0.13424657534246576</v>
      </c>
      <c r="AA91" s="133">
        <v>0.13972602739726028</v>
      </c>
      <c r="AB91" s="133">
        <v>4.5205479452054796E-2</v>
      </c>
      <c r="AC91" s="133">
        <v>3.1506849315068496E-2</v>
      </c>
      <c r="AD91" s="133">
        <v>1.7808219178082191E-2</v>
      </c>
      <c r="AE91" s="133">
        <v>0</v>
      </c>
      <c r="AF91" s="133">
        <v>0.10474860335195531</v>
      </c>
      <c r="AG91" s="133">
        <v>9.4972067039106142E-2</v>
      </c>
      <c r="AH91" s="133">
        <v>6.5642458100558659E-2</v>
      </c>
      <c r="AI91" s="133">
        <v>4.7486033519553071E-2</v>
      </c>
      <c r="AJ91" s="133">
        <v>1.6759776536312849E-2</v>
      </c>
      <c r="AK91" s="133">
        <v>2.7932960893854749E-3</v>
      </c>
      <c r="AL91" s="133">
        <v>0.11392405063291139</v>
      </c>
      <c r="AM91" s="133">
        <v>8.8607594936708861E-2</v>
      </c>
      <c r="AN91" s="133">
        <v>7.4542897327707455E-2</v>
      </c>
      <c r="AO91" s="133">
        <v>2.9535864978902954E-2</v>
      </c>
      <c r="AP91" s="133">
        <v>9.8452883263009851E-3</v>
      </c>
      <c r="AQ91" s="133">
        <v>4.2194092827004216E-3</v>
      </c>
      <c r="AR91" s="133">
        <v>0.11267605633802817</v>
      </c>
      <c r="AS91" s="133">
        <v>8.5915492957746475E-2</v>
      </c>
      <c r="AT91" s="133">
        <v>6.1971830985915494E-2</v>
      </c>
      <c r="AU91" s="133">
        <v>4.2253521126760563E-2</v>
      </c>
      <c r="AV91" s="133">
        <v>9.8591549295774655E-3</v>
      </c>
      <c r="AW91" s="133">
        <v>5.6338028169014088E-3</v>
      </c>
      <c r="AX91" s="133">
        <v>9.7595473833097593E-2</v>
      </c>
      <c r="AY91" s="133">
        <v>7.0721357850070721E-2</v>
      </c>
      <c r="AZ91" s="133">
        <v>4.2432814710042434E-2</v>
      </c>
      <c r="BA91" s="133">
        <v>4.1018387553041019E-2</v>
      </c>
      <c r="BB91" s="133">
        <v>9.9009900990099011E-3</v>
      </c>
      <c r="BC91" s="133">
        <v>8.4865629420084864E-3</v>
      </c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</row>
    <row r="92" spans="1:68" customFormat="1">
      <c r="A92" t="str">
        <f t="shared" si="1"/>
        <v>AUS-44805</v>
      </c>
      <c r="B92" t="s">
        <v>64</v>
      </c>
      <c r="C92" s="54">
        <v>44805</v>
      </c>
      <c r="D92" s="55">
        <v>36.896513307793484</v>
      </c>
      <c r="E92" s="55">
        <v>22.4595288500518</v>
      </c>
      <c r="F92" s="55">
        <v>-16.237689045718771</v>
      </c>
      <c r="G92" s="55">
        <v>-2.4253165105792553</v>
      </c>
      <c r="H92" s="55">
        <v>83.427721391155259</v>
      </c>
      <c r="I92" s="55">
        <v>-25.302085069059792</v>
      </c>
      <c r="J92" s="58">
        <v>118.54754255090225</v>
      </c>
      <c r="K92" s="55">
        <v>8.3563534465245087E-2</v>
      </c>
      <c r="L92" s="55">
        <v>-22.6463855059636</v>
      </c>
      <c r="M92" s="55">
        <v>-20.707509456710394</v>
      </c>
      <c r="N92" s="55">
        <v>15.144755106087649</v>
      </c>
      <c r="O92" s="55">
        <v>-6.4719339605320165</v>
      </c>
      <c r="P92" s="55">
        <v>17.341663195890597</v>
      </c>
      <c r="Q92" s="55">
        <v>8.398607161683584</v>
      </c>
      <c r="R92" s="55">
        <v>11.253459206811975</v>
      </c>
      <c r="S92" s="55">
        <v>3.9304333057655958</v>
      </c>
      <c r="T92" s="55">
        <v>42.388965517241381</v>
      </c>
      <c r="U92" s="55">
        <v>3.1262239158116198</v>
      </c>
      <c r="V92" s="55">
        <v>39.971307347150578</v>
      </c>
      <c r="W92" s="55">
        <v>16.40742513655826</v>
      </c>
      <c r="X92" s="55">
        <v>2.6371527777777777</v>
      </c>
      <c r="Y92" s="55">
        <v>6.182164090368607</v>
      </c>
      <c r="Z92" s="70">
        <v>0.1209563994374121</v>
      </c>
      <c r="AA92" s="70">
        <v>0.12939521800281295</v>
      </c>
      <c r="AB92" s="70">
        <v>7.0323488045007029E-2</v>
      </c>
      <c r="AC92" s="70">
        <v>2.2503516174402251E-2</v>
      </c>
      <c r="AD92" s="70">
        <v>1.5471167369901548E-2</v>
      </c>
      <c r="AE92" s="70">
        <v>0</v>
      </c>
      <c r="AF92" s="133">
        <v>0.11797752808988764</v>
      </c>
      <c r="AG92" s="133">
        <v>0.10393258426966293</v>
      </c>
      <c r="AH92" s="133">
        <v>6.4606741573033713E-2</v>
      </c>
      <c r="AI92" s="133">
        <v>4.2134831460674156E-2</v>
      </c>
      <c r="AJ92" s="133">
        <v>8.4269662921348312E-3</v>
      </c>
      <c r="AK92" s="133">
        <v>1.1235955056179775E-2</v>
      </c>
      <c r="AL92" s="133">
        <v>0.11063829787234042</v>
      </c>
      <c r="AM92" s="133">
        <v>9.50354609929078E-2</v>
      </c>
      <c r="AN92" s="133">
        <v>3.971631205673759E-2</v>
      </c>
      <c r="AO92" s="133">
        <v>2.6950354609929079E-2</v>
      </c>
      <c r="AP92" s="133">
        <v>8.5106382978723406E-3</v>
      </c>
      <c r="AQ92" s="133">
        <v>5.6737588652482273E-3</v>
      </c>
      <c r="AR92" s="133">
        <v>9.285714285714286E-2</v>
      </c>
      <c r="AS92" s="133">
        <v>0.11142857142857143</v>
      </c>
      <c r="AT92" s="133">
        <v>4.2857142857142858E-2</v>
      </c>
      <c r="AU92" s="133">
        <v>2.7142857142857142E-2</v>
      </c>
      <c r="AV92" s="133">
        <v>1.2857142857142857E-2</v>
      </c>
      <c r="AW92" s="133">
        <v>4.2857142857142859E-3</v>
      </c>
      <c r="AX92" s="133">
        <v>8.9361702127659579E-2</v>
      </c>
      <c r="AY92" s="133">
        <v>6.8085106382978725E-2</v>
      </c>
      <c r="AZ92" s="133">
        <v>5.9574468085106386E-2</v>
      </c>
      <c r="BA92" s="133">
        <v>2.1276595744680851E-2</v>
      </c>
      <c r="BB92" s="133">
        <v>1.7021276595744681E-2</v>
      </c>
      <c r="BC92" s="133">
        <v>4.2553191489361703E-3</v>
      </c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</row>
    <row r="93" spans="1:68" customFormat="1">
      <c r="A93" t="str">
        <f t="shared" si="1"/>
        <v>AUS-44896</v>
      </c>
      <c r="B93" t="s">
        <v>64</v>
      </c>
      <c r="C93" s="54">
        <v>44896</v>
      </c>
      <c r="D93" s="55">
        <v>35.712180781864312</v>
      </c>
      <c r="E93" s="55">
        <v>17.31531077857219</v>
      </c>
      <c r="F93" s="55">
        <v>-27.091995534356499</v>
      </c>
      <c r="G93" s="55">
        <v>-9.9137183489420746</v>
      </c>
      <c r="H93" s="55">
        <v>79.931187410848509</v>
      </c>
      <c r="I93" s="55">
        <v>-29.208805258240584</v>
      </c>
      <c r="J93" s="58">
        <v>113.22335668369247</v>
      </c>
      <c r="K93" s="55">
        <v>-17.723033107867568</v>
      </c>
      <c r="L93" s="55">
        <v>-26.394150746812517</v>
      </c>
      <c r="M93" s="55">
        <v>-23.792864084409278</v>
      </c>
      <c r="N93" s="55">
        <v>6.978925680592754</v>
      </c>
      <c r="O93" s="55">
        <v>-9.5718655569497155</v>
      </c>
      <c r="P93" s="55">
        <v>13.959654719459563</v>
      </c>
      <c r="Q93" s="55">
        <v>5.8487488429036389</v>
      </c>
      <c r="R93" s="55">
        <v>7.75623268698061</v>
      </c>
      <c r="S93" s="55">
        <v>2.0452993118636811</v>
      </c>
      <c r="T93" s="55">
        <v>37.059355803867774</v>
      </c>
      <c r="U93" s="55">
        <v>-3.9760044642857149</v>
      </c>
      <c r="V93" s="55">
        <v>39.573688271604944</v>
      </c>
      <c r="W93" s="55">
        <v>15.945547310365411</v>
      </c>
      <c r="X93" s="55">
        <v>3.3508558748943367</v>
      </c>
      <c r="Y93" s="55">
        <v>5.0138862826046156</v>
      </c>
      <c r="Z93" s="70">
        <v>0.12273361227336123</v>
      </c>
      <c r="AA93" s="70">
        <v>0.15202231520223153</v>
      </c>
      <c r="AB93" s="70">
        <v>6.555090655509066E-2</v>
      </c>
      <c r="AC93" s="70">
        <v>2.3709902370990237E-2</v>
      </c>
      <c r="AD93" s="70">
        <v>9.7629009762900971E-3</v>
      </c>
      <c r="AE93" s="70">
        <v>0</v>
      </c>
      <c r="AF93" s="55"/>
      <c r="AG93" s="70">
        <v>0.10829817158931083</v>
      </c>
      <c r="AH93" s="70">
        <v>0.11251758087201125</v>
      </c>
      <c r="AI93" s="70">
        <v>6.3291139240506333E-2</v>
      </c>
      <c r="AJ93" s="70">
        <v>2.6722925457102673E-2</v>
      </c>
      <c r="AK93" s="70">
        <v>9.8452883263009851E-3</v>
      </c>
      <c r="AL93" s="70">
        <v>0.11549295774647887</v>
      </c>
      <c r="AM93" s="70">
        <v>9.014084507042254E-2</v>
      </c>
      <c r="AN93" s="70">
        <v>5.2112676056338028E-2</v>
      </c>
      <c r="AO93" s="70">
        <v>2.1126760563380281E-2</v>
      </c>
      <c r="AP93" s="70">
        <v>1.1267605633802818E-2</v>
      </c>
      <c r="AQ93" s="70">
        <v>2.8169014084507044E-3</v>
      </c>
      <c r="AR93" s="70">
        <v>0.10548523206751055</v>
      </c>
      <c r="AS93" s="70">
        <v>0.10126582278481013</v>
      </c>
      <c r="AT93" s="70">
        <v>6.0478199718706049E-2</v>
      </c>
      <c r="AU93" s="70">
        <v>2.3909985935302389E-2</v>
      </c>
      <c r="AV93" s="70">
        <v>1.2658227848101266E-2</v>
      </c>
      <c r="AW93" s="70">
        <v>7.0323488045007029E-3</v>
      </c>
      <c r="AX93" s="70">
        <v>8.6770981507823614E-2</v>
      </c>
      <c r="AY93" s="70">
        <v>7.9658605974395447E-2</v>
      </c>
      <c r="AZ93" s="70">
        <v>4.9786628733997154E-2</v>
      </c>
      <c r="BA93" s="70">
        <v>2.5604551920341393E-2</v>
      </c>
      <c r="BB93" s="70">
        <v>1.422475106685633E-2</v>
      </c>
      <c r="BC93" s="70">
        <v>7.1123755334281651E-3</v>
      </c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</row>
    <row r="94" spans="1:68" customFormat="1">
      <c r="A94" t="str">
        <f t="shared" si="1"/>
        <v>NSW-40787</v>
      </c>
      <c r="B94" s="57" t="s">
        <v>2</v>
      </c>
      <c r="C94" s="54">
        <v>40787</v>
      </c>
      <c r="D94" s="55"/>
      <c r="E94" s="55"/>
      <c r="F94" s="55"/>
      <c r="G94" s="55"/>
      <c r="H94" s="55"/>
      <c r="I94" s="55"/>
      <c r="J94" s="58">
        <v>107</v>
      </c>
      <c r="K94" s="55"/>
      <c r="L94" s="55"/>
      <c r="M94" s="55"/>
      <c r="N94" s="55"/>
      <c r="O94" s="55"/>
      <c r="P94" s="55"/>
      <c r="Q94" s="55"/>
      <c r="R94" s="55">
        <v>12.237344611047034</v>
      </c>
      <c r="S94" s="55">
        <v>13.673857028724411</v>
      </c>
      <c r="T94" s="55">
        <v>13.014482264115317</v>
      </c>
      <c r="U94" s="55">
        <v>0</v>
      </c>
      <c r="V94" s="55">
        <v>38.353664367188024</v>
      </c>
      <c r="W94" s="55">
        <v>-2.3150076357073441</v>
      </c>
      <c r="X94" t="s">
        <v>42</v>
      </c>
      <c r="Y94" t="s">
        <v>42</v>
      </c>
      <c r="Z94" s="70" t="s">
        <v>42</v>
      </c>
      <c r="AA94" s="70" t="s">
        <v>42</v>
      </c>
      <c r="AB94" s="70" t="s">
        <v>42</v>
      </c>
      <c r="AC94" s="70" t="s">
        <v>42</v>
      </c>
      <c r="AD94" s="70" t="s">
        <v>42</v>
      </c>
      <c r="AE94" s="70" t="s">
        <v>42</v>
      </c>
      <c r="AF94" s="70" t="s">
        <v>42</v>
      </c>
      <c r="AG94" s="70" t="s">
        <v>42</v>
      </c>
      <c r="AH94" s="70" t="s">
        <v>42</v>
      </c>
      <c r="AI94" s="70" t="s">
        <v>42</v>
      </c>
      <c r="AJ94" s="70" t="s">
        <v>42</v>
      </c>
      <c r="AK94" s="70" t="s">
        <v>42</v>
      </c>
      <c r="AL94" s="70" t="s">
        <v>42</v>
      </c>
      <c r="AM94" s="70" t="s">
        <v>42</v>
      </c>
      <c r="AN94" s="70" t="s">
        <v>42</v>
      </c>
      <c r="AO94" s="70" t="s">
        <v>42</v>
      </c>
      <c r="AP94" s="70" t="s">
        <v>42</v>
      </c>
      <c r="AQ94" s="70" t="s">
        <v>42</v>
      </c>
      <c r="AR94" s="70" t="s">
        <v>42</v>
      </c>
      <c r="AS94" s="70" t="s">
        <v>42</v>
      </c>
      <c r="AT94" s="70" t="s">
        <v>42</v>
      </c>
      <c r="AU94" s="70" t="s">
        <v>42</v>
      </c>
      <c r="AV94" s="70" t="s">
        <v>42</v>
      </c>
      <c r="AW94" s="70" t="s">
        <v>42</v>
      </c>
      <c r="AX94" s="70" t="s">
        <v>42</v>
      </c>
      <c r="AY94" s="70" t="s">
        <v>42</v>
      </c>
      <c r="AZ94" s="70" t="s">
        <v>42</v>
      </c>
      <c r="BA94" s="70" t="s">
        <v>42</v>
      </c>
      <c r="BB94" s="70" t="s">
        <v>42</v>
      </c>
      <c r="BC94" s="70" t="s">
        <v>42</v>
      </c>
      <c r="BP94" s="57" t="s">
        <v>3</v>
      </c>
    </row>
    <row r="95" spans="1:68" customFormat="1">
      <c r="A95" t="str">
        <f t="shared" si="1"/>
        <v>NSW-40878</v>
      </c>
      <c r="B95" s="57" t="s">
        <v>2</v>
      </c>
      <c r="C95" s="54">
        <v>40878</v>
      </c>
      <c r="D95" s="55">
        <v>18.186361492329464</v>
      </c>
      <c r="E95" s="55">
        <v>8.5086000000000013</v>
      </c>
      <c r="F95" s="55">
        <v>-15.205885986388445</v>
      </c>
      <c r="G95" s="55">
        <v>-10.81554210372633</v>
      </c>
      <c r="H95" s="55">
        <v>-41.537999999999997</v>
      </c>
      <c r="I95" s="55">
        <v>-20.906400000000001</v>
      </c>
      <c r="J95" s="58">
        <v>105</v>
      </c>
      <c r="K95" s="55"/>
      <c r="L95" s="55">
        <v>-8.0896000000000026</v>
      </c>
      <c r="M95" s="55">
        <v>1.8304000000000005</v>
      </c>
      <c r="N95" s="55">
        <v>0.29610000000000031</v>
      </c>
      <c r="O95" s="55">
        <v>-13.167000000000002</v>
      </c>
      <c r="P95" s="55">
        <v>13.332683987954645</v>
      </c>
      <c r="Q95" s="55">
        <v>-16.215</v>
      </c>
      <c r="R95" s="55">
        <v>12.237344611047034</v>
      </c>
      <c r="S95" s="55">
        <v>13.673857028724411</v>
      </c>
      <c r="T95" s="55">
        <v>13.014482264115317</v>
      </c>
      <c r="U95" s="55">
        <v>0</v>
      </c>
      <c r="V95" s="55">
        <v>38.353664367188024</v>
      </c>
      <c r="W95" s="55">
        <v>-2.3150076357073441</v>
      </c>
      <c r="X95" t="s">
        <v>42</v>
      </c>
      <c r="Y95" t="s">
        <v>42</v>
      </c>
      <c r="Z95" s="70" t="s">
        <v>42</v>
      </c>
      <c r="AA95" s="70" t="s">
        <v>42</v>
      </c>
      <c r="AB95" s="70" t="s">
        <v>42</v>
      </c>
      <c r="AC95" s="70" t="s">
        <v>42</v>
      </c>
      <c r="AD95" s="70" t="s">
        <v>42</v>
      </c>
      <c r="AE95" s="70" t="s">
        <v>42</v>
      </c>
      <c r="AF95" s="70" t="s">
        <v>42</v>
      </c>
      <c r="AG95" s="70" t="s">
        <v>42</v>
      </c>
      <c r="AH95" s="70" t="s">
        <v>42</v>
      </c>
      <c r="AI95" s="70" t="s">
        <v>42</v>
      </c>
      <c r="AJ95" s="70" t="s">
        <v>42</v>
      </c>
      <c r="AK95" s="70" t="s">
        <v>42</v>
      </c>
      <c r="AL95" s="70" t="s">
        <v>42</v>
      </c>
      <c r="AM95" s="70" t="s">
        <v>42</v>
      </c>
      <c r="AN95" s="70" t="s">
        <v>42</v>
      </c>
      <c r="AO95" s="70" t="s">
        <v>42</v>
      </c>
      <c r="AP95" s="70" t="s">
        <v>42</v>
      </c>
      <c r="AQ95" s="70" t="s">
        <v>42</v>
      </c>
      <c r="AR95" s="70" t="s">
        <v>42</v>
      </c>
      <c r="AS95" s="70" t="s">
        <v>42</v>
      </c>
      <c r="AT95" s="70" t="s">
        <v>42</v>
      </c>
      <c r="AU95" s="70" t="s">
        <v>42</v>
      </c>
      <c r="AV95" s="70" t="s">
        <v>42</v>
      </c>
      <c r="AW95" s="70" t="s">
        <v>42</v>
      </c>
      <c r="AX95" s="70" t="s">
        <v>42</v>
      </c>
      <c r="AY95" s="70" t="s">
        <v>42</v>
      </c>
      <c r="AZ95" s="70" t="s">
        <v>42</v>
      </c>
      <c r="BA95" s="70" t="s">
        <v>42</v>
      </c>
      <c r="BB95" s="70" t="s">
        <v>42</v>
      </c>
      <c r="BC95" s="70" t="s">
        <v>42</v>
      </c>
    </row>
    <row r="96" spans="1:68" customFormat="1">
      <c r="A96" t="str">
        <f t="shared" si="1"/>
        <v>NSW-40969</v>
      </c>
      <c r="B96" s="57" t="s">
        <v>2</v>
      </c>
      <c r="C96" s="54">
        <v>40969</v>
      </c>
      <c r="D96" s="55">
        <v>34.023376515958269</v>
      </c>
      <c r="E96" s="55">
        <v>6.2505000000000024</v>
      </c>
      <c r="F96" s="55">
        <v>-3.5925497048210824</v>
      </c>
      <c r="G96" s="55">
        <v>-6.246982339016756</v>
      </c>
      <c r="H96" s="55">
        <v>-15.806299999999998</v>
      </c>
      <c r="I96" s="55">
        <v>-7.1335999999999986</v>
      </c>
      <c r="J96" s="58">
        <v>113</v>
      </c>
      <c r="K96" s="55">
        <v>-22.36446409989594</v>
      </c>
      <c r="L96" s="55">
        <v>-0.69160000000000055</v>
      </c>
      <c r="M96" s="55">
        <v>8.5484000000000009</v>
      </c>
      <c r="N96" s="55">
        <v>4.1400000000000015</v>
      </c>
      <c r="O96" s="55">
        <v>-13.461600000000001</v>
      </c>
      <c r="P96" s="55">
        <v>14.201931328253432</v>
      </c>
      <c r="Q96" s="55">
        <v>-3.2142000000000013</v>
      </c>
      <c r="R96" s="55">
        <v>13.537391052615254</v>
      </c>
      <c r="S96" s="55">
        <v>12.133869583647808</v>
      </c>
      <c r="T96" s="55">
        <v>16.286018548195322</v>
      </c>
      <c r="U96" s="55">
        <v>-0.40477248994530607</v>
      </c>
      <c r="V96" s="55">
        <v>38.033880956565795</v>
      </c>
      <c r="W96" s="55">
        <v>5.3628477786623394</v>
      </c>
      <c r="X96" t="s">
        <v>42</v>
      </c>
      <c r="Y96" t="s">
        <v>42</v>
      </c>
      <c r="Z96" s="70" t="s">
        <v>42</v>
      </c>
      <c r="AA96" s="70" t="s">
        <v>42</v>
      </c>
      <c r="AB96" s="70" t="s">
        <v>42</v>
      </c>
      <c r="AC96" s="70" t="s">
        <v>42</v>
      </c>
      <c r="AD96" s="70" t="s">
        <v>42</v>
      </c>
      <c r="AE96" s="70" t="s">
        <v>42</v>
      </c>
      <c r="AF96" s="70" t="s">
        <v>42</v>
      </c>
      <c r="AG96" s="70" t="s">
        <v>42</v>
      </c>
      <c r="AH96" s="70" t="s">
        <v>42</v>
      </c>
      <c r="AI96" s="70" t="s">
        <v>42</v>
      </c>
      <c r="AJ96" s="70" t="s">
        <v>42</v>
      </c>
      <c r="AK96" s="70" t="s">
        <v>42</v>
      </c>
      <c r="AL96" s="70" t="s">
        <v>42</v>
      </c>
      <c r="AM96" s="70" t="s">
        <v>42</v>
      </c>
      <c r="AN96" s="70" t="s">
        <v>42</v>
      </c>
      <c r="AO96" s="70" t="s">
        <v>42</v>
      </c>
      <c r="AP96" s="70" t="s">
        <v>42</v>
      </c>
      <c r="AQ96" s="70" t="s">
        <v>42</v>
      </c>
      <c r="AR96" s="70" t="s">
        <v>42</v>
      </c>
      <c r="AS96" s="70" t="s">
        <v>42</v>
      </c>
      <c r="AT96" s="70" t="s">
        <v>42</v>
      </c>
      <c r="AU96" s="70" t="s">
        <v>42</v>
      </c>
      <c r="AV96" s="70" t="s">
        <v>42</v>
      </c>
      <c r="AW96" s="70" t="s">
        <v>42</v>
      </c>
      <c r="AX96" s="70" t="s">
        <v>42</v>
      </c>
      <c r="AY96" s="70" t="s">
        <v>42</v>
      </c>
      <c r="AZ96" s="70" t="s">
        <v>42</v>
      </c>
      <c r="BA96" s="70" t="s">
        <v>42</v>
      </c>
      <c r="BB96" s="70" t="s">
        <v>42</v>
      </c>
      <c r="BC96" s="70" t="s">
        <v>42</v>
      </c>
    </row>
    <row r="97" spans="1:55" customFormat="1">
      <c r="A97" t="str">
        <f t="shared" si="1"/>
        <v>NSW-41061</v>
      </c>
      <c r="B97" s="57" t="s">
        <v>2</v>
      </c>
      <c r="C97" s="54">
        <v>41061</v>
      </c>
      <c r="D97" s="55">
        <v>26.836975673898753</v>
      </c>
      <c r="E97" s="55">
        <v>2.3773833004602252</v>
      </c>
      <c r="F97" s="55">
        <v>-7.1607626561472726</v>
      </c>
      <c r="G97" s="55">
        <v>-12.545543793157655</v>
      </c>
      <c r="H97" s="55">
        <v>-53.385088757396446</v>
      </c>
      <c r="I97" s="55">
        <v>-7.349375410913872</v>
      </c>
      <c r="J97" s="58">
        <v>105.60572746798186</v>
      </c>
      <c r="K97" s="55">
        <v>-22.837389286863448</v>
      </c>
      <c r="L97" s="55">
        <v>-5.4490466798159103</v>
      </c>
      <c r="M97" s="55">
        <v>2.140907297830374</v>
      </c>
      <c r="N97" s="55">
        <v>3.2444970414201202</v>
      </c>
      <c r="O97" s="55">
        <v>-15.901538461538458</v>
      </c>
      <c r="P97" s="55">
        <v>10.579881656804734</v>
      </c>
      <c r="Q97" s="55">
        <v>-4.4989349112426034</v>
      </c>
      <c r="R97" s="55">
        <v>14.838869165023013</v>
      </c>
      <c r="S97" s="55">
        <v>11.442998027613411</v>
      </c>
      <c r="T97" s="55">
        <v>15.247442472057855</v>
      </c>
      <c r="U97" s="55">
        <v>-0.53743589743589759</v>
      </c>
      <c r="V97" s="55">
        <v>32.129914529914522</v>
      </c>
      <c r="W97" s="55">
        <v>5.1050624589086127</v>
      </c>
      <c r="X97" t="s">
        <v>42</v>
      </c>
      <c r="Y97" t="s">
        <v>42</v>
      </c>
      <c r="Z97" s="70" t="s">
        <v>42</v>
      </c>
      <c r="AA97" s="70" t="s">
        <v>42</v>
      </c>
      <c r="AB97" s="70" t="s">
        <v>42</v>
      </c>
      <c r="AC97" s="70" t="s">
        <v>42</v>
      </c>
      <c r="AD97" s="70" t="s">
        <v>42</v>
      </c>
      <c r="AE97" s="70" t="s">
        <v>42</v>
      </c>
      <c r="AF97" s="70" t="s">
        <v>42</v>
      </c>
      <c r="AG97" s="70" t="s">
        <v>42</v>
      </c>
      <c r="AH97" s="70" t="s">
        <v>42</v>
      </c>
      <c r="AI97" s="70" t="s">
        <v>42</v>
      </c>
      <c r="AJ97" s="70" t="s">
        <v>42</v>
      </c>
      <c r="AK97" s="70" t="s">
        <v>42</v>
      </c>
      <c r="AL97" s="70" t="s">
        <v>42</v>
      </c>
      <c r="AM97" s="70" t="s">
        <v>42</v>
      </c>
      <c r="AN97" s="70" t="s">
        <v>42</v>
      </c>
      <c r="AO97" s="70" t="s">
        <v>42</v>
      </c>
      <c r="AP97" s="70" t="s">
        <v>42</v>
      </c>
      <c r="AQ97" s="70" t="s">
        <v>42</v>
      </c>
      <c r="AR97" s="70" t="s">
        <v>42</v>
      </c>
      <c r="AS97" s="70" t="s">
        <v>42</v>
      </c>
      <c r="AT97" s="70" t="s">
        <v>42</v>
      </c>
      <c r="AU97" s="70" t="s">
        <v>42</v>
      </c>
      <c r="AV97" s="70" t="s">
        <v>42</v>
      </c>
      <c r="AW97" s="70" t="s">
        <v>42</v>
      </c>
      <c r="AX97" s="70" t="s">
        <v>42</v>
      </c>
      <c r="AY97" s="70" t="s">
        <v>42</v>
      </c>
      <c r="AZ97" s="70" t="s">
        <v>42</v>
      </c>
      <c r="BA97" s="70" t="s">
        <v>42</v>
      </c>
      <c r="BB97" s="70" t="s">
        <v>42</v>
      </c>
      <c r="BC97" s="71" t="s">
        <v>42</v>
      </c>
    </row>
    <row r="98" spans="1:55" customFormat="1">
      <c r="A98" t="str">
        <f t="shared" si="1"/>
        <v>NSW-41153</v>
      </c>
      <c r="B98" s="57" t="s">
        <v>2</v>
      </c>
      <c r="C98" s="54">
        <v>41153</v>
      </c>
      <c r="D98" s="55">
        <v>33.946741153650628</v>
      </c>
      <c r="E98" s="55">
        <v>2.2385264503051538</v>
      </c>
      <c r="F98" s="55">
        <v>-11.630594174053757</v>
      </c>
      <c r="G98" s="55">
        <v>-6.4556950538730797</v>
      </c>
      <c r="H98" s="55">
        <v>-36.438236107744991</v>
      </c>
      <c r="I98" s="55">
        <v>-1.3271870147186871</v>
      </c>
      <c r="J98" s="58">
        <v>107.41002266970899</v>
      </c>
      <c r="K98" s="55">
        <v>-18.548575010501995</v>
      </c>
      <c r="L98" s="55">
        <v>5.4843571621503644</v>
      </c>
      <c r="M98" s="55">
        <v>1.5965576698826307</v>
      </c>
      <c r="N98" s="55">
        <v>3.8172947221793816</v>
      </c>
      <c r="O98" s="55">
        <v>-14.418551894040469</v>
      </c>
      <c r="P98" s="55">
        <v>9.8986575532723116</v>
      </c>
      <c r="Q98" s="55">
        <v>-0.52552166593632232</v>
      </c>
      <c r="R98" s="55">
        <v>20.089208118820121</v>
      </c>
      <c r="S98" s="55">
        <v>15.391501400711089</v>
      </c>
      <c r="T98" s="55">
        <v>15.397213592732134</v>
      </c>
      <c r="U98" s="55">
        <v>0.87608705054229141</v>
      </c>
      <c r="V98" s="55">
        <v>29.324108959246779</v>
      </c>
      <c r="W98" s="55">
        <v>8.5984810465388612</v>
      </c>
      <c r="X98" t="s">
        <v>42</v>
      </c>
      <c r="Y98" t="s">
        <v>42</v>
      </c>
      <c r="Z98" s="70" t="s">
        <v>42</v>
      </c>
      <c r="AA98" s="70" t="s">
        <v>42</v>
      </c>
      <c r="AB98" s="70" t="s">
        <v>42</v>
      </c>
      <c r="AC98" s="70" t="s">
        <v>42</v>
      </c>
      <c r="AD98" s="70" t="s">
        <v>42</v>
      </c>
      <c r="AE98" s="70" t="s">
        <v>42</v>
      </c>
      <c r="AF98" s="70" t="s">
        <v>42</v>
      </c>
      <c r="AG98" s="70" t="s">
        <v>42</v>
      </c>
      <c r="AH98" s="70" t="s">
        <v>42</v>
      </c>
      <c r="AI98" s="70" t="s">
        <v>42</v>
      </c>
      <c r="AJ98" s="70" t="s">
        <v>42</v>
      </c>
      <c r="AK98" s="70" t="s">
        <v>42</v>
      </c>
      <c r="AL98" s="70" t="s">
        <v>42</v>
      </c>
      <c r="AM98" s="70" t="s">
        <v>42</v>
      </c>
      <c r="AN98" s="70" t="s">
        <v>42</v>
      </c>
      <c r="AO98" s="70" t="s">
        <v>42</v>
      </c>
      <c r="AP98" s="70" t="s">
        <v>42</v>
      </c>
      <c r="AQ98" s="70" t="s">
        <v>42</v>
      </c>
      <c r="AR98" s="70" t="s">
        <v>42</v>
      </c>
      <c r="AS98" s="70" t="s">
        <v>42</v>
      </c>
      <c r="AT98" s="70" t="s">
        <v>42</v>
      </c>
      <c r="AU98" s="70" t="s">
        <v>42</v>
      </c>
      <c r="AV98" s="70" t="s">
        <v>42</v>
      </c>
      <c r="AW98" s="70" t="s">
        <v>42</v>
      </c>
      <c r="AX98" s="70" t="s">
        <v>42</v>
      </c>
      <c r="AY98" s="70" t="s">
        <v>42</v>
      </c>
      <c r="AZ98" s="70" t="s">
        <v>42</v>
      </c>
      <c r="BA98" s="70" t="s">
        <v>42</v>
      </c>
      <c r="BB98" s="70" t="s">
        <v>42</v>
      </c>
      <c r="BC98" s="70" t="s">
        <v>42</v>
      </c>
    </row>
    <row r="99" spans="1:55" customFormat="1">
      <c r="A99" t="str">
        <f t="shared" si="1"/>
        <v>NSW-41244</v>
      </c>
      <c r="B99" s="57" t="s">
        <v>2</v>
      </c>
      <c r="C99" s="54">
        <v>41244</v>
      </c>
      <c r="D99" s="55">
        <v>31.637740814514455</v>
      </c>
      <c r="E99" s="55">
        <v>3.1368438366399092</v>
      </c>
      <c r="F99" s="55">
        <v>-9.1579559219357431</v>
      </c>
      <c r="G99" s="55">
        <v>-4.6663207409784793</v>
      </c>
      <c r="H99" s="55">
        <v>-46.646334238906952</v>
      </c>
      <c r="I99" s="55">
        <v>1.9670787514514037</v>
      </c>
      <c r="J99" s="58">
        <v>111.52531421664489</v>
      </c>
      <c r="K99" s="55">
        <v>-18.491414164102338</v>
      </c>
      <c r="L99" s="55">
        <v>10.210075424200143</v>
      </c>
      <c r="M99" s="55">
        <v>1.5054174118250532</v>
      </c>
      <c r="N99" s="55">
        <v>5.272863875418345</v>
      </c>
      <c r="O99" s="55">
        <v>-10.492201798416245</v>
      </c>
      <c r="P99" s="55">
        <v>11.178978797310879</v>
      </c>
      <c r="Q99" s="55">
        <v>-0.26414499957485954</v>
      </c>
      <c r="R99" s="55">
        <v>26.820544487175379</v>
      </c>
      <c r="S99" s="55">
        <v>14.09544625171973</v>
      </c>
      <c r="T99" s="55">
        <v>16.492684089550032</v>
      </c>
      <c r="U99" s="55">
        <v>2.1354624767740567</v>
      </c>
      <c r="V99" s="55">
        <v>34.221901314313037</v>
      </c>
      <c r="W99" s="55">
        <v>10.035279735827121</v>
      </c>
      <c r="X99" t="s">
        <v>42</v>
      </c>
      <c r="Y99" t="s">
        <v>42</v>
      </c>
      <c r="Z99" s="70" t="s">
        <v>42</v>
      </c>
      <c r="AA99" s="70" t="s">
        <v>42</v>
      </c>
      <c r="AB99" s="70" t="s">
        <v>42</v>
      </c>
      <c r="AC99" s="70" t="s">
        <v>42</v>
      </c>
      <c r="AD99" s="70" t="s">
        <v>42</v>
      </c>
      <c r="AE99" s="70" t="s">
        <v>42</v>
      </c>
      <c r="AF99" s="70" t="s">
        <v>42</v>
      </c>
      <c r="AG99" s="70" t="s">
        <v>42</v>
      </c>
      <c r="AH99" s="70" t="s">
        <v>42</v>
      </c>
      <c r="AI99" s="70" t="s">
        <v>42</v>
      </c>
      <c r="AJ99" s="70" t="s">
        <v>42</v>
      </c>
      <c r="AK99" s="70" t="s">
        <v>42</v>
      </c>
      <c r="AL99" s="70" t="s">
        <v>42</v>
      </c>
      <c r="AM99" s="70" t="s">
        <v>42</v>
      </c>
      <c r="AN99" s="70" t="s">
        <v>42</v>
      </c>
      <c r="AO99" s="70" t="s">
        <v>42</v>
      </c>
      <c r="AP99" s="70" t="s">
        <v>42</v>
      </c>
      <c r="AQ99" s="70" t="s">
        <v>42</v>
      </c>
      <c r="AR99" s="70" t="s">
        <v>42</v>
      </c>
      <c r="AS99" s="70" t="s">
        <v>42</v>
      </c>
      <c r="AT99" s="70" t="s">
        <v>42</v>
      </c>
      <c r="AU99" s="70" t="s">
        <v>42</v>
      </c>
      <c r="AV99" s="70" t="s">
        <v>42</v>
      </c>
      <c r="AW99" s="70" t="s">
        <v>42</v>
      </c>
      <c r="AX99" s="70" t="s">
        <v>42</v>
      </c>
      <c r="AY99" s="70" t="s">
        <v>42</v>
      </c>
      <c r="AZ99" s="70" t="s">
        <v>42</v>
      </c>
      <c r="BA99" s="70" t="s">
        <v>42</v>
      </c>
      <c r="BB99" s="70" t="s">
        <v>42</v>
      </c>
      <c r="BC99" s="70" t="s">
        <v>42</v>
      </c>
    </row>
    <row r="100" spans="1:55" customFormat="1">
      <c r="A100" t="str">
        <f t="shared" si="1"/>
        <v>NSW-41334</v>
      </c>
      <c r="B100" s="57" t="s">
        <v>2</v>
      </c>
      <c r="C100" s="54">
        <v>41334</v>
      </c>
      <c r="D100" s="55">
        <v>44.966222555826604</v>
      </c>
      <c r="E100" s="55">
        <v>10.53095223202185</v>
      </c>
      <c r="F100" s="55">
        <v>9.7172702821042112</v>
      </c>
      <c r="G100" s="55">
        <v>14.310799762152518</v>
      </c>
      <c r="H100" s="55">
        <v>-8.2054950897604293</v>
      </c>
      <c r="I100" s="55">
        <v>11.437417902045414</v>
      </c>
      <c r="J100" s="58">
        <v>130.8149474991057</v>
      </c>
      <c r="K100" s="55">
        <v>-11.444446945750643</v>
      </c>
      <c r="L100" s="55">
        <v>28.42205124997394</v>
      </c>
      <c r="M100" s="55">
        <v>10.398683305185461</v>
      </c>
      <c r="N100" s="55">
        <v>8.9604053293300829</v>
      </c>
      <c r="O100" s="55">
        <v>-4.3974531390087792</v>
      </c>
      <c r="P100" s="55">
        <v>16.663539125539497</v>
      </c>
      <c r="Q100" s="55">
        <v>3.7315475073497208</v>
      </c>
      <c r="R100" s="55">
        <v>48.446915201934914</v>
      </c>
      <c r="S100" s="55">
        <v>24.703665478201039</v>
      </c>
      <c r="T100" s="55">
        <v>22.098032776631015</v>
      </c>
      <c r="U100" s="55">
        <v>7.7750672421342335</v>
      </c>
      <c r="V100" s="55">
        <v>35.127499426617462</v>
      </c>
      <c r="W100" s="55">
        <v>14.888398907445634</v>
      </c>
      <c r="X100" s="55">
        <v>-3.5295507734613021</v>
      </c>
      <c r="Y100" s="55">
        <v>1.1357490535424557</v>
      </c>
      <c r="Z100" s="70" t="s">
        <v>42</v>
      </c>
      <c r="AA100" s="70" t="s">
        <v>42</v>
      </c>
      <c r="AB100" s="70" t="s">
        <v>42</v>
      </c>
      <c r="AC100" s="70" t="s">
        <v>42</v>
      </c>
      <c r="AD100" s="70" t="s">
        <v>42</v>
      </c>
      <c r="AE100" s="70" t="s">
        <v>42</v>
      </c>
      <c r="AF100" s="70" t="s">
        <v>42</v>
      </c>
      <c r="AG100" s="70" t="s">
        <v>42</v>
      </c>
      <c r="AH100" s="70" t="s">
        <v>42</v>
      </c>
      <c r="AI100" s="70" t="s">
        <v>42</v>
      </c>
      <c r="AJ100" s="70" t="s">
        <v>42</v>
      </c>
      <c r="AK100" s="70" t="s">
        <v>42</v>
      </c>
      <c r="AL100" s="70" t="s">
        <v>42</v>
      </c>
      <c r="AM100" s="70" t="s">
        <v>42</v>
      </c>
      <c r="AN100" s="70" t="s">
        <v>42</v>
      </c>
      <c r="AO100" s="70" t="s">
        <v>42</v>
      </c>
      <c r="AP100" s="70" t="s">
        <v>42</v>
      </c>
      <c r="AQ100" s="70" t="s">
        <v>42</v>
      </c>
      <c r="AR100" s="70" t="s">
        <v>42</v>
      </c>
      <c r="AS100" s="70" t="s">
        <v>42</v>
      </c>
      <c r="AT100" s="70" t="s">
        <v>42</v>
      </c>
      <c r="AU100" s="70" t="s">
        <v>42</v>
      </c>
      <c r="AV100" s="70" t="s">
        <v>42</v>
      </c>
      <c r="AW100" s="70" t="s">
        <v>42</v>
      </c>
      <c r="AX100" s="70" t="s">
        <v>42</v>
      </c>
      <c r="AY100" s="70" t="s">
        <v>42</v>
      </c>
      <c r="AZ100" s="70" t="s">
        <v>42</v>
      </c>
      <c r="BA100" s="70" t="s">
        <v>42</v>
      </c>
      <c r="BB100" s="70" t="s">
        <v>42</v>
      </c>
      <c r="BC100" s="70" t="s">
        <v>42</v>
      </c>
    </row>
    <row r="101" spans="1:55" customFormat="1">
      <c r="A101" t="str">
        <f t="shared" si="1"/>
        <v>NSW-41426</v>
      </c>
      <c r="B101" s="57" t="s">
        <v>2</v>
      </c>
      <c r="C101" s="54">
        <v>41426</v>
      </c>
      <c r="D101" s="55">
        <v>45.300162249864798</v>
      </c>
      <c r="E101" s="55">
        <v>8.39610228637898</v>
      </c>
      <c r="F101" s="55">
        <v>9.9978366684694446</v>
      </c>
      <c r="G101" s="55">
        <v>14.583333333333332</v>
      </c>
      <c r="H101" s="55">
        <v>-26.314228264991986</v>
      </c>
      <c r="I101" s="55">
        <v>8.6615858244927111</v>
      </c>
      <c r="J101" s="58">
        <v>129.82678311499274</v>
      </c>
      <c r="K101" s="55">
        <v>-9.1481139495913268</v>
      </c>
      <c r="L101" s="55">
        <v>27.439090279234442</v>
      </c>
      <c r="M101" s="55">
        <v>6.1879064091073799</v>
      </c>
      <c r="N101" s="55">
        <v>10.022692168341566</v>
      </c>
      <c r="O101" s="55">
        <v>-5.5043869406677128</v>
      </c>
      <c r="P101" s="55">
        <v>13.704289900396002</v>
      </c>
      <c r="Q101" s="55">
        <v>6.9379556708173622</v>
      </c>
      <c r="R101" s="55">
        <v>42.587542825905942</v>
      </c>
      <c r="S101" s="55">
        <v>17.462163828556537</v>
      </c>
      <c r="T101" s="55">
        <v>20.392864785610922</v>
      </c>
      <c r="U101" s="55">
        <v>8.7921028711631486</v>
      </c>
      <c r="V101" s="55">
        <v>38.565244751244258</v>
      </c>
      <c r="W101" s="55">
        <v>15.6561130074221</v>
      </c>
      <c r="X101" s="55">
        <v>-4.9994956865764122</v>
      </c>
      <c r="Y101" s="55">
        <v>2.2367994508113878</v>
      </c>
      <c r="Z101" s="70" t="s">
        <v>42</v>
      </c>
      <c r="AA101" s="70" t="s">
        <v>42</v>
      </c>
      <c r="AB101" s="70" t="s">
        <v>42</v>
      </c>
      <c r="AC101" s="70" t="s">
        <v>42</v>
      </c>
      <c r="AD101" s="70" t="s">
        <v>42</v>
      </c>
      <c r="AE101" s="70" t="s">
        <v>42</v>
      </c>
      <c r="AF101" s="70" t="s">
        <v>42</v>
      </c>
      <c r="AG101" s="70" t="s">
        <v>42</v>
      </c>
      <c r="AH101" s="70" t="s">
        <v>42</v>
      </c>
      <c r="AI101" s="70" t="s">
        <v>42</v>
      </c>
      <c r="AJ101" s="70" t="s">
        <v>42</v>
      </c>
      <c r="AK101" s="70" t="s">
        <v>42</v>
      </c>
      <c r="AL101" s="70" t="s">
        <v>42</v>
      </c>
      <c r="AM101" s="70" t="s">
        <v>42</v>
      </c>
      <c r="AN101" s="70" t="s">
        <v>42</v>
      </c>
      <c r="AO101" s="70" t="s">
        <v>42</v>
      </c>
      <c r="AP101" s="70" t="s">
        <v>42</v>
      </c>
      <c r="AQ101" s="70" t="s">
        <v>42</v>
      </c>
      <c r="AR101" s="70" t="s">
        <v>42</v>
      </c>
      <c r="AS101" s="70" t="s">
        <v>42</v>
      </c>
      <c r="AT101" s="70" t="s">
        <v>42</v>
      </c>
      <c r="AU101" s="70" t="s">
        <v>42</v>
      </c>
      <c r="AV101" s="70" t="s">
        <v>42</v>
      </c>
      <c r="AW101" s="70" t="s">
        <v>42</v>
      </c>
      <c r="AX101" s="70" t="s">
        <v>42</v>
      </c>
      <c r="AY101" s="70" t="s">
        <v>42</v>
      </c>
      <c r="AZ101" s="70" t="s">
        <v>42</v>
      </c>
      <c r="BA101" s="70" t="s">
        <v>42</v>
      </c>
      <c r="BB101" s="70" t="s">
        <v>42</v>
      </c>
      <c r="BC101" s="70" t="s">
        <v>42</v>
      </c>
    </row>
    <row r="102" spans="1:55" customFormat="1">
      <c r="A102" t="str">
        <f t="shared" si="1"/>
        <v>NSW-41518</v>
      </c>
      <c r="B102" s="57" t="s">
        <v>2</v>
      </c>
      <c r="C102" s="54">
        <v>41518</v>
      </c>
      <c r="D102" s="55">
        <v>56.770380345836955</v>
      </c>
      <c r="E102" s="55">
        <v>19.435092444519299</v>
      </c>
      <c r="F102" s="55">
        <v>30.766910753864718</v>
      </c>
      <c r="G102" s="55">
        <v>35.256326551931274</v>
      </c>
      <c r="H102" s="55">
        <v>3.402491372780069</v>
      </c>
      <c r="I102" s="55">
        <v>14.26273508589812</v>
      </c>
      <c r="J102" s="58">
        <v>142</v>
      </c>
      <c r="K102" s="55">
        <v>-0.2808050235355406</v>
      </c>
      <c r="L102" s="55">
        <v>56.585444547316442</v>
      </c>
      <c r="M102" s="55">
        <v>6.829531745363747</v>
      </c>
      <c r="N102" s="55">
        <v>8.8724761290201908</v>
      </c>
      <c r="O102" s="55">
        <v>2.0667919834656647</v>
      </c>
      <c r="P102" s="55">
        <v>19.51014224391886</v>
      </c>
      <c r="Q102" s="55">
        <v>8.0240159358078724</v>
      </c>
      <c r="R102" s="55">
        <v>68.498723452010225</v>
      </c>
      <c r="S102" s="55">
        <v>28.996810968025514</v>
      </c>
      <c r="T102" s="55">
        <v>30.466243956270048</v>
      </c>
      <c r="U102" s="55">
        <v>16.305445669556438</v>
      </c>
      <c r="V102" s="55">
        <v>39.119649487042807</v>
      </c>
      <c r="W102" s="55">
        <v>22.889487416884098</v>
      </c>
      <c r="X102" s="55">
        <v>-4.0880473372781063</v>
      </c>
      <c r="Y102" s="55">
        <v>0.13988165680473422</v>
      </c>
      <c r="Z102" s="70" t="s">
        <v>42</v>
      </c>
      <c r="AA102" s="70" t="s">
        <v>42</v>
      </c>
      <c r="AB102" s="70" t="s">
        <v>42</v>
      </c>
      <c r="AC102" s="70" t="s">
        <v>42</v>
      </c>
      <c r="AD102" s="70" t="s">
        <v>42</v>
      </c>
      <c r="AE102" s="70" t="s">
        <v>42</v>
      </c>
      <c r="AF102" s="70" t="s">
        <v>42</v>
      </c>
      <c r="AG102" s="70" t="s">
        <v>42</v>
      </c>
      <c r="AH102" s="70" t="s">
        <v>42</v>
      </c>
      <c r="AI102" s="70" t="s">
        <v>42</v>
      </c>
      <c r="AJ102" s="70" t="s">
        <v>42</v>
      </c>
      <c r="AK102" s="70" t="s">
        <v>42</v>
      </c>
      <c r="AL102" s="70" t="s">
        <v>42</v>
      </c>
      <c r="AM102" s="70" t="s">
        <v>42</v>
      </c>
      <c r="AN102" s="70" t="s">
        <v>42</v>
      </c>
      <c r="AO102" s="70" t="s">
        <v>42</v>
      </c>
      <c r="AP102" s="70" t="s">
        <v>42</v>
      </c>
      <c r="AQ102" s="70" t="s">
        <v>42</v>
      </c>
      <c r="AR102" s="70" t="s">
        <v>42</v>
      </c>
      <c r="AS102" s="70" t="s">
        <v>42</v>
      </c>
      <c r="AT102" s="70" t="s">
        <v>42</v>
      </c>
      <c r="AU102" s="70" t="s">
        <v>42</v>
      </c>
      <c r="AV102" s="70" t="s">
        <v>42</v>
      </c>
      <c r="AW102" s="70" t="s">
        <v>42</v>
      </c>
      <c r="AX102" s="70" t="s">
        <v>42</v>
      </c>
      <c r="AY102" s="70" t="s">
        <v>42</v>
      </c>
      <c r="AZ102" s="70" t="s">
        <v>42</v>
      </c>
      <c r="BA102" s="70" t="s">
        <v>42</v>
      </c>
      <c r="BB102" s="70" t="s">
        <v>42</v>
      </c>
      <c r="BC102" s="70" t="s">
        <v>42</v>
      </c>
    </row>
    <row r="103" spans="1:55" customFormat="1">
      <c r="A103" t="str">
        <f t="shared" si="1"/>
        <v>NSW-41609</v>
      </c>
      <c r="B103" s="57" t="s">
        <v>2</v>
      </c>
      <c r="C103" s="54">
        <v>41609</v>
      </c>
      <c r="D103" s="55">
        <v>53.532854442344046</v>
      </c>
      <c r="E103" s="55">
        <v>23.652173913043477</v>
      </c>
      <c r="F103" s="55">
        <v>21.807183364839318</v>
      </c>
      <c r="G103" s="55">
        <v>31.329747842027945</v>
      </c>
      <c r="H103" s="55">
        <v>10.640151228733462</v>
      </c>
      <c r="I103" s="55">
        <v>15.301928166351605</v>
      </c>
      <c r="J103" s="58">
        <v>147</v>
      </c>
      <c r="K103" s="55">
        <v>-2.6055675094136661</v>
      </c>
      <c r="L103" s="55">
        <v>57.258827977315697</v>
      </c>
      <c r="M103" s="55">
        <v>10.493761814744802</v>
      </c>
      <c r="N103" s="55">
        <v>14.389413988657845</v>
      </c>
      <c r="O103" s="55">
        <v>5.8062759924385619</v>
      </c>
      <c r="P103" s="55">
        <v>23.045746691871457</v>
      </c>
      <c r="Q103" s="55">
        <v>12.275841209829867</v>
      </c>
      <c r="R103" s="55">
        <v>76.974215500945178</v>
      </c>
      <c r="S103" s="55">
        <v>29.145708884688098</v>
      </c>
      <c r="T103" s="55">
        <v>26.665860113421552</v>
      </c>
      <c r="U103" s="55">
        <v>13.604234404536863</v>
      </c>
      <c r="V103" s="55">
        <v>42.653761814744811</v>
      </c>
      <c r="W103" s="55">
        <v>23.644914933837427</v>
      </c>
      <c r="X103" s="55">
        <v>-5.4197810811567413</v>
      </c>
      <c r="Y103" s="55">
        <v>-2.0031758034026463</v>
      </c>
      <c r="Z103" s="70" t="s">
        <v>42</v>
      </c>
      <c r="AA103" s="70" t="s">
        <v>42</v>
      </c>
      <c r="AB103" s="70" t="s">
        <v>42</v>
      </c>
      <c r="AC103" s="70" t="s">
        <v>42</v>
      </c>
      <c r="AD103" s="70" t="s">
        <v>42</v>
      </c>
      <c r="AE103" s="70" t="s">
        <v>42</v>
      </c>
      <c r="AF103" s="70" t="s">
        <v>42</v>
      </c>
      <c r="AG103" s="70" t="s">
        <v>42</v>
      </c>
      <c r="AH103" s="70" t="s">
        <v>42</v>
      </c>
      <c r="AI103" s="70" t="s">
        <v>42</v>
      </c>
      <c r="AJ103" s="70" t="s">
        <v>42</v>
      </c>
      <c r="AK103" s="70" t="s">
        <v>42</v>
      </c>
      <c r="AL103" s="70" t="s">
        <v>42</v>
      </c>
      <c r="AM103" s="70" t="s">
        <v>42</v>
      </c>
      <c r="AN103" s="70" t="s">
        <v>42</v>
      </c>
      <c r="AO103" s="70" t="s">
        <v>42</v>
      </c>
      <c r="AP103" s="70" t="s">
        <v>42</v>
      </c>
      <c r="AQ103" s="70" t="s">
        <v>42</v>
      </c>
      <c r="AR103" s="70" t="s">
        <v>42</v>
      </c>
      <c r="AS103" s="70" t="s">
        <v>42</v>
      </c>
      <c r="AT103" s="70" t="s">
        <v>42</v>
      </c>
      <c r="AU103" s="70" t="s">
        <v>42</v>
      </c>
      <c r="AV103" s="70" t="s">
        <v>42</v>
      </c>
      <c r="AW103" s="70" t="s">
        <v>42</v>
      </c>
      <c r="AX103" s="70" t="s">
        <v>42</v>
      </c>
      <c r="AY103" s="70" t="s">
        <v>42</v>
      </c>
      <c r="AZ103" s="70" t="s">
        <v>42</v>
      </c>
      <c r="BA103" s="70" t="s">
        <v>42</v>
      </c>
      <c r="BB103" s="70" t="s">
        <v>42</v>
      </c>
      <c r="BC103" s="70" t="s">
        <v>42</v>
      </c>
    </row>
    <row r="104" spans="1:55" customFormat="1">
      <c r="A104" t="str">
        <f t="shared" si="1"/>
        <v>NSW-41699</v>
      </c>
      <c r="B104" s="57" t="s">
        <v>2</v>
      </c>
      <c r="C104" s="54">
        <v>41699</v>
      </c>
      <c r="D104" s="55">
        <v>58.307960350000002</v>
      </c>
      <c r="E104" s="55">
        <v>29.634460600000001</v>
      </c>
      <c r="F104" s="55">
        <v>19.043305929999999</v>
      </c>
      <c r="G104" s="55">
        <v>1.2612842399999999</v>
      </c>
      <c r="H104" s="55">
        <v>12.21421473</v>
      </c>
      <c r="I104" s="55">
        <v>12.845248809999999</v>
      </c>
      <c r="J104" s="58">
        <v>140</v>
      </c>
      <c r="K104" s="55">
        <v>-2.4</v>
      </c>
      <c r="L104" s="55">
        <v>52.6</v>
      </c>
      <c r="M104" s="55">
        <v>7.3</v>
      </c>
      <c r="N104" s="55">
        <v>13.8</v>
      </c>
      <c r="O104" s="55">
        <v>8.4</v>
      </c>
      <c r="P104" s="55">
        <v>25.4</v>
      </c>
      <c r="Q104" s="55">
        <v>12.2</v>
      </c>
      <c r="R104" s="55">
        <v>76.99364287438641</v>
      </c>
      <c r="S104" s="55">
        <v>22.511747676196425</v>
      </c>
      <c r="T104" s="55">
        <v>31.439794446076714</v>
      </c>
      <c r="U104" s="55">
        <v>18.444272692056494</v>
      </c>
      <c r="V104" s="55">
        <v>51.259354631045298</v>
      </c>
      <c r="W104" s="55">
        <v>28.683230999268286</v>
      </c>
      <c r="X104" s="55">
        <v>-6.2494108775567918</v>
      </c>
      <c r="Y104" s="55">
        <v>-2.8020383224075118</v>
      </c>
      <c r="Z104" s="70" t="s">
        <v>42</v>
      </c>
      <c r="AA104" s="70" t="s">
        <v>42</v>
      </c>
      <c r="AB104" s="70" t="s">
        <v>42</v>
      </c>
      <c r="AC104" s="70" t="s">
        <v>42</v>
      </c>
      <c r="AD104" s="70" t="s">
        <v>42</v>
      </c>
      <c r="AE104" s="70" t="s">
        <v>42</v>
      </c>
      <c r="AF104" s="70" t="s">
        <v>42</v>
      </c>
      <c r="AG104" s="70" t="s">
        <v>42</v>
      </c>
      <c r="AH104" s="70" t="s">
        <v>42</v>
      </c>
      <c r="AI104" s="70" t="s">
        <v>42</v>
      </c>
      <c r="AJ104" s="70" t="s">
        <v>42</v>
      </c>
      <c r="AK104" s="70" t="s">
        <v>42</v>
      </c>
      <c r="AL104" s="70" t="s">
        <v>42</v>
      </c>
      <c r="AM104" s="70" t="s">
        <v>42</v>
      </c>
      <c r="AN104" s="70" t="s">
        <v>42</v>
      </c>
      <c r="AO104" s="70" t="s">
        <v>42</v>
      </c>
      <c r="AP104" s="70" t="s">
        <v>42</v>
      </c>
      <c r="AQ104" s="70" t="s">
        <v>42</v>
      </c>
      <c r="AR104" s="70" t="s">
        <v>42</v>
      </c>
      <c r="AS104" s="70" t="s">
        <v>42</v>
      </c>
      <c r="AT104" s="70" t="s">
        <v>42</v>
      </c>
      <c r="AU104" s="70" t="s">
        <v>42</v>
      </c>
      <c r="AV104" s="70" t="s">
        <v>42</v>
      </c>
      <c r="AW104" s="70" t="s">
        <v>42</v>
      </c>
      <c r="AX104" s="70" t="s">
        <v>42</v>
      </c>
      <c r="AY104" s="70" t="s">
        <v>42</v>
      </c>
      <c r="AZ104" s="70" t="s">
        <v>42</v>
      </c>
      <c r="BA104" s="70" t="s">
        <v>42</v>
      </c>
      <c r="BB104" s="70" t="s">
        <v>42</v>
      </c>
      <c r="BC104" s="70" t="s">
        <v>42</v>
      </c>
    </row>
    <row r="105" spans="1:55" customFormat="1">
      <c r="A105" t="str">
        <f t="shared" si="1"/>
        <v>NSW-41791</v>
      </c>
      <c r="B105" s="57" t="s">
        <v>2</v>
      </c>
      <c r="C105" s="54">
        <v>41791</v>
      </c>
      <c r="D105" s="55">
        <v>50.07804370447451</v>
      </c>
      <c r="E105" s="55">
        <v>22.710718002081162</v>
      </c>
      <c r="F105" s="55">
        <v>13.293444328824142</v>
      </c>
      <c r="G105" s="55">
        <v>29.007730951371947</v>
      </c>
      <c r="H105" s="55">
        <v>10.652965660770031</v>
      </c>
      <c r="I105" s="55">
        <v>12.406916623309051</v>
      </c>
      <c r="J105" s="58">
        <v>143</v>
      </c>
      <c r="K105" s="55">
        <v>2.6219403437019104</v>
      </c>
      <c r="L105" s="55">
        <v>28.290842872008326</v>
      </c>
      <c r="M105" s="55">
        <v>8.023868366285118</v>
      </c>
      <c r="N105" s="55">
        <v>14.959596123829344</v>
      </c>
      <c r="O105" s="55">
        <v>9.8335067637877209</v>
      </c>
      <c r="P105" s="55">
        <v>25.447125390218524</v>
      </c>
      <c r="Q105" s="55">
        <v>10.711498439125908</v>
      </c>
      <c r="R105" s="55">
        <v>64.227529916753369</v>
      </c>
      <c r="S105" s="55">
        <v>25.78125</v>
      </c>
      <c r="T105" s="55">
        <v>29.685061134235173</v>
      </c>
      <c r="U105" s="55">
        <v>19.567832986472425</v>
      </c>
      <c r="V105" s="55">
        <v>48.826092611862649</v>
      </c>
      <c r="W105" s="55">
        <v>24.259397762747138</v>
      </c>
      <c r="X105" s="55">
        <v>-5.9258263907551738</v>
      </c>
      <c r="Y105" s="55">
        <v>-3.0937012226847034</v>
      </c>
      <c r="Z105" s="70" t="s">
        <v>42</v>
      </c>
      <c r="AA105" s="70">
        <v>0.18438177874186551</v>
      </c>
      <c r="AB105" s="70">
        <v>0.210412147505423</v>
      </c>
      <c r="AC105" s="70">
        <v>0.18438177874186551</v>
      </c>
      <c r="AD105" s="70">
        <v>0.10845986984815618</v>
      </c>
      <c r="AE105" s="70">
        <v>3.4707158351409979E-2</v>
      </c>
      <c r="AF105" s="70" t="s">
        <v>42</v>
      </c>
      <c r="AG105" s="70" t="s">
        <v>42</v>
      </c>
      <c r="AH105" s="70" t="s">
        <v>42</v>
      </c>
      <c r="AI105" s="70" t="s">
        <v>42</v>
      </c>
      <c r="AJ105" s="70" t="s">
        <v>42</v>
      </c>
      <c r="AK105" s="70" t="s">
        <v>42</v>
      </c>
      <c r="AL105" s="70" t="s">
        <v>42</v>
      </c>
      <c r="AM105" s="70" t="s">
        <v>42</v>
      </c>
      <c r="AN105" s="70" t="s">
        <v>42</v>
      </c>
      <c r="AO105" s="70" t="s">
        <v>42</v>
      </c>
      <c r="AP105" s="70" t="s">
        <v>42</v>
      </c>
      <c r="AQ105" s="70" t="s">
        <v>42</v>
      </c>
      <c r="AR105" s="70" t="s">
        <v>42</v>
      </c>
      <c r="AS105" s="70" t="s">
        <v>42</v>
      </c>
      <c r="AT105" s="70" t="s">
        <v>42</v>
      </c>
      <c r="AU105" s="70" t="s">
        <v>42</v>
      </c>
      <c r="AV105" s="70" t="s">
        <v>42</v>
      </c>
      <c r="AW105" s="70" t="s">
        <v>42</v>
      </c>
      <c r="AX105" s="70" t="s">
        <v>42</v>
      </c>
      <c r="AY105" s="70" t="s">
        <v>42</v>
      </c>
      <c r="AZ105" s="70" t="s">
        <v>42</v>
      </c>
      <c r="BA105" s="70" t="s">
        <v>42</v>
      </c>
      <c r="BB105" s="70" t="s">
        <v>42</v>
      </c>
      <c r="BC105" s="70" t="s">
        <v>42</v>
      </c>
    </row>
    <row r="106" spans="1:55" customFormat="1">
      <c r="A106" t="str">
        <f t="shared" si="1"/>
        <v>NSW-41883</v>
      </c>
      <c r="B106" s="57" t="s">
        <v>2</v>
      </c>
      <c r="C106" s="54">
        <v>41883</v>
      </c>
      <c r="D106" s="55">
        <v>56.38970750969726</v>
      </c>
      <c r="E106" s="55">
        <v>28.517804517233742</v>
      </c>
      <c r="F106" s="55">
        <v>9.0830993954501498</v>
      </c>
      <c r="G106" s="55">
        <v>20.139516136150334</v>
      </c>
      <c r="H106" s="55">
        <v>11.03725727731249</v>
      </c>
      <c r="I106" s="55">
        <v>8.6873463872613534</v>
      </c>
      <c r="J106" s="58">
        <v>147</v>
      </c>
      <c r="K106" s="55">
        <v>3.8524524148299264</v>
      </c>
      <c r="L106" s="55">
        <v>41.867989143729098</v>
      </c>
      <c r="M106" s="55">
        <v>13.446866008922642</v>
      </c>
      <c r="N106" s="55">
        <v>14.760800941187435</v>
      </c>
      <c r="O106" s="55">
        <v>12.608184137264267</v>
      </c>
      <c r="P106" s="55">
        <v>33.589208959917997</v>
      </c>
      <c r="Q106" s="55">
        <v>13.974536686507703</v>
      </c>
      <c r="R106" s="55">
        <v>68.193863644305708</v>
      </c>
      <c r="S106" s="55">
        <v>33.596197975515146</v>
      </c>
      <c r="T106" s="55">
        <v>33.671912311150976</v>
      </c>
      <c r="U106" s="55">
        <v>27.931018416056101</v>
      </c>
      <c r="V106" s="55">
        <v>57.210334424396329</v>
      </c>
      <c r="W106" s="55">
        <v>31.129075469720089</v>
      </c>
      <c r="X106" s="55">
        <v>-4.2652897467791817</v>
      </c>
      <c r="Y106" s="55">
        <v>-1.4466421618515108</v>
      </c>
      <c r="Z106" s="70" t="s">
        <v>42</v>
      </c>
      <c r="AA106" s="70">
        <v>0.15102040816326531</v>
      </c>
      <c r="AB106" s="70">
        <v>0.19183673469387755</v>
      </c>
      <c r="AC106" s="70">
        <v>0.15918367346938775</v>
      </c>
      <c r="AD106" s="70">
        <v>9.1836734693877556E-2</v>
      </c>
      <c r="AE106" s="70">
        <v>2.0408163265306121E-2</v>
      </c>
      <c r="AF106" s="70" t="s">
        <v>42</v>
      </c>
      <c r="AG106" s="70">
        <v>0.18181818181818182</v>
      </c>
      <c r="AH106" s="70">
        <v>0.21141649048625794</v>
      </c>
      <c r="AI106" s="70">
        <v>0.13742071881606766</v>
      </c>
      <c r="AJ106" s="70">
        <v>5.2854122621564484E-2</v>
      </c>
      <c r="AK106" s="70">
        <v>2.3255813953488372E-2</v>
      </c>
      <c r="AL106" s="70" t="s">
        <v>42</v>
      </c>
      <c r="AM106" s="70">
        <v>0.19912472647702406</v>
      </c>
      <c r="AN106" s="70">
        <v>0.17067833698030635</v>
      </c>
      <c r="AO106" s="70">
        <v>0.12472647702407003</v>
      </c>
      <c r="AP106" s="70">
        <v>3.2822757111597371E-2</v>
      </c>
      <c r="AQ106" s="70">
        <v>1.0940919037199124E-2</v>
      </c>
      <c r="AR106" s="70" t="s">
        <v>42</v>
      </c>
      <c r="AS106" s="70">
        <v>0.23043478260869565</v>
      </c>
      <c r="AT106" s="70">
        <v>0.17608695652173914</v>
      </c>
      <c r="AU106" s="70">
        <v>8.2608695652173908E-2</v>
      </c>
      <c r="AV106" s="70">
        <v>1.7391304347826087E-2</v>
      </c>
      <c r="AW106" s="70">
        <v>4.3478260869565218E-3</v>
      </c>
      <c r="AX106" s="70" t="s">
        <v>42</v>
      </c>
      <c r="AY106" s="70">
        <v>0.14222222222222222</v>
      </c>
      <c r="AZ106" s="70">
        <v>0.16888888888888889</v>
      </c>
      <c r="BA106" s="70">
        <v>0.1111111111111111</v>
      </c>
      <c r="BB106" s="70">
        <v>4.6666666666666669E-2</v>
      </c>
      <c r="BC106" s="70">
        <v>1.3333333333333334E-2</v>
      </c>
    </row>
    <row r="107" spans="1:55" customFormat="1">
      <c r="A107" t="str">
        <f t="shared" si="1"/>
        <v>NSW-41974</v>
      </c>
      <c r="B107" s="57" t="s">
        <v>2</v>
      </c>
      <c r="C107" s="54">
        <v>41974</v>
      </c>
      <c r="D107" s="55">
        <v>54.055974904421134</v>
      </c>
      <c r="E107" s="55">
        <v>28.942696249822998</v>
      </c>
      <c r="F107" s="55">
        <v>3.0691435480181686</v>
      </c>
      <c r="G107" s="55">
        <v>27.208510591640717</v>
      </c>
      <c r="H107" s="55">
        <v>10.28643705954754</v>
      </c>
      <c r="I107" s="55">
        <v>7.5904867714494211</v>
      </c>
      <c r="J107" s="58">
        <v>146</v>
      </c>
      <c r="K107" s="55">
        <v>10.942484617391816</v>
      </c>
      <c r="L107" s="55">
        <v>35.704560555065406</v>
      </c>
      <c r="M107" s="55">
        <v>12.234094696598373</v>
      </c>
      <c r="N107" s="55">
        <v>11.444411767909465</v>
      </c>
      <c r="O107" s="55">
        <v>10.552614667407337</v>
      </c>
      <c r="P107" s="55">
        <v>30.558006295679078</v>
      </c>
      <c r="Q107" s="55">
        <v>16.902754631898834</v>
      </c>
      <c r="R107" s="55">
        <v>62.978575085231284</v>
      </c>
      <c r="S107" s="55">
        <v>33.301473711727603</v>
      </c>
      <c r="T107" s="55">
        <v>27.413434412748206</v>
      </c>
      <c r="U107" s="55">
        <v>25.928830506813057</v>
      </c>
      <c r="V107" s="55">
        <v>58.855885588558863</v>
      </c>
      <c r="W107" s="55">
        <v>33.251641995882764</v>
      </c>
      <c r="X107" s="55">
        <v>-3.254687732352437</v>
      </c>
      <c r="Y107" s="55">
        <v>-2.1612460152026598</v>
      </c>
      <c r="Z107" s="70">
        <v>5.6042031523642732E-2</v>
      </c>
      <c r="AA107" s="70">
        <v>9.982486865148861E-2</v>
      </c>
      <c r="AB107" s="70">
        <v>0.10507880910683012</v>
      </c>
      <c r="AC107" s="70">
        <v>0.1295971978984238</v>
      </c>
      <c r="AD107" s="70">
        <v>5.4290718038528897E-2</v>
      </c>
      <c r="AE107" s="70">
        <v>2.4518388791593695E-2</v>
      </c>
      <c r="AF107" s="70">
        <v>6.9026548672566371E-2</v>
      </c>
      <c r="AG107" s="70">
        <v>0.12389380530973451</v>
      </c>
      <c r="AH107" s="70">
        <v>0.1079646017699115</v>
      </c>
      <c r="AI107" s="70">
        <v>0.10442477876106195</v>
      </c>
      <c r="AJ107" s="70">
        <v>4.7787610619469026E-2</v>
      </c>
      <c r="AK107" s="70">
        <v>3.1858407079646017E-2</v>
      </c>
      <c r="AL107" s="70">
        <v>7.7617328519855602E-2</v>
      </c>
      <c r="AM107" s="70">
        <v>0.13718411552346571</v>
      </c>
      <c r="AN107" s="70">
        <v>9.2057761732851989E-2</v>
      </c>
      <c r="AO107" s="70">
        <v>7.5812274368231042E-2</v>
      </c>
      <c r="AP107" s="70">
        <v>1.6245487364620937E-2</v>
      </c>
      <c r="AQ107" s="70">
        <v>1.6245487364620937E-2</v>
      </c>
      <c r="AR107" s="70">
        <v>0.10108303249097472</v>
      </c>
      <c r="AS107" s="70">
        <v>0.13537906137184116</v>
      </c>
      <c r="AT107" s="70">
        <v>7.5812274368231042E-2</v>
      </c>
      <c r="AU107" s="70">
        <v>5.2346570397111915E-2</v>
      </c>
      <c r="AV107" s="70">
        <v>1.0830324909747292E-2</v>
      </c>
      <c r="AW107" s="70">
        <v>1.0830324909747292E-2</v>
      </c>
      <c r="AX107" s="70">
        <v>6.3752276867030971E-2</v>
      </c>
      <c r="AY107" s="70">
        <v>9.6539162112932606E-2</v>
      </c>
      <c r="AZ107" s="70">
        <v>8.3788706739526417E-2</v>
      </c>
      <c r="BA107" s="70">
        <v>5.1001821493624776E-2</v>
      </c>
      <c r="BB107" s="70">
        <v>3.2786885245901641E-2</v>
      </c>
      <c r="BC107" s="70">
        <v>2.3679417122040074E-2</v>
      </c>
    </row>
    <row r="108" spans="1:55" customFormat="1">
      <c r="A108" t="str">
        <f t="shared" si="1"/>
        <v>NSW-42064</v>
      </c>
      <c r="B108" s="57" t="s">
        <v>2</v>
      </c>
      <c r="C108" s="54">
        <v>42064</v>
      </c>
      <c r="D108" s="55">
        <v>61.947849598471649</v>
      </c>
      <c r="E108" s="55">
        <v>33.052163450873131</v>
      </c>
      <c r="F108" s="55">
        <v>0</v>
      </c>
      <c r="G108" s="55">
        <v>24.744191245153278</v>
      </c>
      <c r="H108" s="55">
        <v>-7.1614804220680073</v>
      </c>
      <c r="I108" s="55">
        <v>10.592675141781131</v>
      </c>
      <c r="J108" s="58">
        <v>149</v>
      </c>
      <c r="K108" s="55">
        <v>11.022202998846597</v>
      </c>
      <c r="L108" s="55">
        <v>59.717977560346689</v>
      </c>
      <c r="M108" s="55">
        <v>21.910371880227892</v>
      </c>
      <c r="N108" s="55">
        <v>15.502621613368795</v>
      </c>
      <c r="O108" s="55">
        <v>14.982996703735504</v>
      </c>
      <c r="P108" s="55">
        <v>37.018381307074577</v>
      </c>
      <c r="Q108" s="55">
        <v>22.220424312495268</v>
      </c>
      <c r="R108" s="55">
        <v>78.345134290807252</v>
      </c>
      <c r="S108" s="55">
        <v>35.768776049754543</v>
      </c>
      <c r="T108" s="55">
        <v>26.826582037315905</v>
      </c>
      <c r="U108" s="55">
        <v>21.523067326789519</v>
      </c>
      <c r="V108" s="55">
        <v>64.822881243132784</v>
      </c>
      <c r="W108" s="55">
        <v>34.601120677730776</v>
      </c>
      <c r="X108" s="55">
        <v>-7.8885149757617752</v>
      </c>
      <c r="Y108" s="55">
        <v>-3.647723294132974</v>
      </c>
      <c r="Z108" s="70">
        <v>5.7291666666666664E-2</v>
      </c>
      <c r="AA108" s="70">
        <v>6.9444444444444448E-2</v>
      </c>
      <c r="AB108" s="70">
        <v>0.13194444444444445</v>
      </c>
      <c r="AC108" s="70">
        <v>0.12152777777777778</v>
      </c>
      <c r="AD108" s="70">
        <v>4.5138888888888888E-2</v>
      </c>
      <c r="AE108" s="70">
        <v>2.7777777777777776E-2</v>
      </c>
      <c r="AF108" s="70">
        <v>7.1428571428571425E-2</v>
      </c>
      <c r="AG108" s="70">
        <v>0.12020905923344948</v>
      </c>
      <c r="AH108" s="70">
        <v>8.7108013937282236E-2</v>
      </c>
      <c r="AI108" s="70">
        <v>0.10801393728222997</v>
      </c>
      <c r="AJ108" s="70">
        <v>5.2264808362369339E-2</v>
      </c>
      <c r="AK108" s="70">
        <v>2.2648083623693381E-2</v>
      </c>
      <c r="AL108" s="70">
        <v>8.5561497326203204E-2</v>
      </c>
      <c r="AM108" s="70">
        <v>0.12477718360071301</v>
      </c>
      <c r="AN108" s="70">
        <v>9.0909090909090912E-2</v>
      </c>
      <c r="AO108" s="70">
        <v>6.2388591800356503E-2</v>
      </c>
      <c r="AP108" s="70">
        <v>1.6042780748663103E-2</v>
      </c>
      <c r="AQ108" s="70">
        <v>0</v>
      </c>
      <c r="AR108" s="70">
        <v>8.0357142857142863E-2</v>
      </c>
      <c r="AS108" s="70">
        <v>0.13214285714285715</v>
      </c>
      <c r="AT108" s="70">
        <v>9.464285714285714E-2</v>
      </c>
      <c r="AU108" s="70">
        <v>3.0357142857142857E-2</v>
      </c>
      <c r="AV108" s="70">
        <v>1.4285714285714285E-2</v>
      </c>
      <c r="AW108" s="70">
        <v>3.5714285714285713E-3</v>
      </c>
      <c r="AX108" s="70">
        <v>6.4285714285714279E-2</v>
      </c>
      <c r="AY108" s="70">
        <v>6.7857142857142852E-2</v>
      </c>
      <c r="AZ108" s="70">
        <v>7.678571428571429E-2</v>
      </c>
      <c r="BA108" s="70">
        <v>5.5357142857142855E-2</v>
      </c>
      <c r="BB108" s="70">
        <v>3.9285714285714285E-2</v>
      </c>
      <c r="BC108" s="70">
        <v>1.4285714285714285E-2</v>
      </c>
    </row>
    <row r="109" spans="1:55" customFormat="1">
      <c r="A109" t="str">
        <f t="shared" si="1"/>
        <v>NSW-42156</v>
      </c>
      <c r="B109" s="57" t="s">
        <v>2</v>
      </c>
      <c r="C109" s="54">
        <v>42156</v>
      </c>
      <c r="D109" s="55">
        <v>54.251995379122022</v>
      </c>
      <c r="E109" s="55">
        <v>27.868029300567109</v>
      </c>
      <c r="F109" s="55">
        <v>1.2848534971644616</v>
      </c>
      <c r="G109" s="55">
        <v>23.418181818181818</v>
      </c>
      <c r="H109" s="55">
        <v>2.4745326612056289</v>
      </c>
      <c r="I109" s="55">
        <v>4.5083097038437305</v>
      </c>
      <c r="J109" s="58">
        <v>146</v>
      </c>
      <c r="K109" s="55">
        <v>12.672412928755486</v>
      </c>
      <c r="L109" s="55">
        <v>46.725674753203101</v>
      </c>
      <c r="M109" s="55">
        <v>19.38701165721487</v>
      </c>
      <c r="N109" s="55">
        <v>18.426079080025204</v>
      </c>
      <c r="O109" s="55">
        <v>17.546536967023737</v>
      </c>
      <c r="P109" s="55">
        <v>42.900651123713502</v>
      </c>
      <c r="Q109" s="55">
        <v>18.332545683679903</v>
      </c>
      <c r="R109" s="55">
        <v>69.794620352867042</v>
      </c>
      <c r="S109" s="55">
        <v>36.327386578449911</v>
      </c>
      <c r="T109" s="55">
        <v>29.257246376811594</v>
      </c>
      <c r="U109" s="55">
        <v>24.007889624028561</v>
      </c>
      <c r="V109" s="55">
        <v>67.580340264650289</v>
      </c>
      <c r="W109" s="55">
        <v>33.918163201008191</v>
      </c>
      <c r="X109" s="55">
        <v>-5.6663510987658166</v>
      </c>
      <c r="Y109" s="55">
        <v>-3.4043147873176691</v>
      </c>
      <c r="Z109" s="70">
        <v>6.6793893129770993E-2</v>
      </c>
      <c r="AA109" s="70">
        <v>0.10114503816793893</v>
      </c>
      <c r="AB109" s="70">
        <v>0.13549618320610687</v>
      </c>
      <c r="AC109" s="70">
        <v>0.1049618320610687</v>
      </c>
      <c r="AD109" s="70">
        <v>6.6793893129770993E-2</v>
      </c>
      <c r="AE109" s="70">
        <v>2.4809160305343511E-2</v>
      </c>
      <c r="AF109" s="70">
        <v>8.3495145631067955E-2</v>
      </c>
      <c r="AG109" s="70">
        <v>0.11844660194174757</v>
      </c>
      <c r="AH109" s="70">
        <v>0.12233009708737864</v>
      </c>
      <c r="AI109" s="70">
        <v>9.5145631067961159E-2</v>
      </c>
      <c r="AJ109" s="70">
        <v>5.2427184466019419E-2</v>
      </c>
      <c r="AK109" s="70">
        <v>9.7087378640776691E-3</v>
      </c>
      <c r="AL109" s="70">
        <v>8.6444007858546168E-2</v>
      </c>
      <c r="AM109" s="70">
        <v>0.11984282907662082</v>
      </c>
      <c r="AN109" s="70">
        <v>0.1100196463654224</v>
      </c>
      <c r="AO109" s="70">
        <v>6.8762278978389005E-2</v>
      </c>
      <c r="AP109" s="70">
        <v>2.9469548133595286E-2</v>
      </c>
      <c r="AQ109" s="70">
        <v>7.8585461689587421E-3</v>
      </c>
      <c r="AR109" s="70">
        <v>0.10557768924302789</v>
      </c>
      <c r="AS109" s="70">
        <v>0.11752988047808766</v>
      </c>
      <c r="AT109" s="70">
        <v>0.10358565737051793</v>
      </c>
      <c r="AU109" s="70">
        <v>3.9840637450199202E-2</v>
      </c>
      <c r="AV109" s="70">
        <v>2.1912350597609563E-2</v>
      </c>
      <c r="AW109" s="70">
        <v>5.9760956175298804E-3</v>
      </c>
      <c r="AX109" s="70">
        <v>7.4950690335305714E-2</v>
      </c>
      <c r="AY109" s="70">
        <v>8.6785009861932938E-2</v>
      </c>
      <c r="AZ109" s="70">
        <v>8.0867850098619326E-2</v>
      </c>
      <c r="BA109" s="70">
        <v>6.5088757396449703E-2</v>
      </c>
      <c r="BB109" s="70">
        <v>4.7337278106508875E-2</v>
      </c>
      <c r="BC109" s="70">
        <v>1.1834319526627219E-2</v>
      </c>
    </row>
    <row r="110" spans="1:55" customFormat="1">
      <c r="A110" t="str">
        <f t="shared" si="1"/>
        <v>NSW-42248</v>
      </c>
      <c r="B110" s="57" t="s">
        <v>2</v>
      </c>
      <c r="C110" s="54">
        <v>42248</v>
      </c>
      <c r="D110" s="55">
        <v>55.1</v>
      </c>
      <c r="E110" s="55">
        <v>30.5</v>
      </c>
      <c r="F110" s="55">
        <v>-2.2999999999999998</v>
      </c>
      <c r="G110" s="55">
        <v>22.9</v>
      </c>
      <c r="H110" s="55">
        <v>5.3</v>
      </c>
      <c r="I110" s="55">
        <v>-4.0999999999999996</v>
      </c>
      <c r="J110" s="58">
        <v>144</v>
      </c>
      <c r="K110" s="55">
        <v>27.6</v>
      </c>
      <c r="L110" s="55">
        <v>16.399999999999999</v>
      </c>
      <c r="M110" s="55">
        <v>17.3</v>
      </c>
      <c r="N110" s="55">
        <v>13.2</v>
      </c>
      <c r="O110" s="55">
        <v>16</v>
      </c>
      <c r="P110" s="55">
        <v>36.6</v>
      </c>
      <c r="Q110" s="55">
        <v>20.5</v>
      </c>
      <c r="R110" s="55">
        <v>51.011917340900865</v>
      </c>
      <c r="S110" s="55">
        <v>33.341572575775871</v>
      </c>
      <c r="T110" s="55">
        <v>28.672563700036228</v>
      </c>
      <c r="U110" s="55">
        <v>30.917159763313609</v>
      </c>
      <c r="V110" s="55">
        <v>69.785125588697028</v>
      </c>
      <c r="W110" s="55">
        <v>39.020800627943487</v>
      </c>
      <c r="X110" s="55">
        <v>-5.6416487817194794</v>
      </c>
      <c r="Y110" s="55">
        <v>-2.9878095038018708</v>
      </c>
      <c r="Z110" s="70">
        <v>7.0000000000000007E-2</v>
      </c>
      <c r="AA110" s="70">
        <v>0.11</v>
      </c>
      <c r="AB110" s="70">
        <v>0.13</v>
      </c>
      <c r="AC110" s="70">
        <v>0.11</v>
      </c>
      <c r="AD110" s="70">
        <v>7.0000000000000007E-2</v>
      </c>
      <c r="AE110" s="70">
        <v>0.01</v>
      </c>
      <c r="AF110" s="70">
        <v>0.08</v>
      </c>
      <c r="AG110" s="70">
        <v>0.11</v>
      </c>
      <c r="AH110" s="70">
        <v>0.12</v>
      </c>
      <c r="AI110" s="70">
        <v>0.1</v>
      </c>
      <c r="AJ110" s="70">
        <v>0.04</v>
      </c>
      <c r="AK110" s="70">
        <v>0.02</v>
      </c>
      <c r="AL110" s="70">
        <v>0.1</v>
      </c>
      <c r="AM110" s="70">
        <v>0.11</v>
      </c>
      <c r="AN110" s="70">
        <v>0.09</v>
      </c>
      <c r="AO110" s="70">
        <v>7.0000000000000007E-2</v>
      </c>
      <c r="AP110" s="70">
        <v>0.04</v>
      </c>
      <c r="AQ110" s="70">
        <v>0.01</v>
      </c>
      <c r="AR110" s="70">
        <v>0.09</v>
      </c>
      <c r="AS110" s="70">
        <v>0.11</v>
      </c>
      <c r="AT110" s="70">
        <v>0.1</v>
      </c>
      <c r="AU110" s="70">
        <v>0.05</v>
      </c>
      <c r="AV110" s="70">
        <v>0.03</v>
      </c>
      <c r="AW110" s="70">
        <v>0.01</v>
      </c>
      <c r="AX110" s="70">
        <v>0.06</v>
      </c>
      <c r="AY110" s="70">
        <v>0.08</v>
      </c>
      <c r="AZ110" s="70">
        <v>7.0000000000000007E-2</v>
      </c>
      <c r="BA110" s="70">
        <v>7.0000000000000007E-2</v>
      </c>
      <c r="BB110" s="70">
        <v>0.04</v>
      </c>
      <c r="BC110" s="70">
        <v>0.02</v>
      </c>
    </row>
    <row r="111" spans="1:55" customFormat="1">
      <c r="A111" t="str">
        <f t="shared" si="1"/>
        <v>NSW-42339</v>
      </c>
      <c r="B111" s="57" t="s">
        <v>2</v>
      </c>
      <c r="C111" s="54">
        <v>42339</v>
      </c>
      <c r="D111" s="55">
        <v>49.9</v>
      </c>
      <c r="E111" s="55">
        <v>33.9</v>
      </c>
      <c r="F111" s="55">
        <v>5</v>
      </c>
      <c r="G111" s="55">
        <v>18.100000000000001</v>
      </c>
      <c r="H111" s="55">
        <v>10.3</v>
      </c>
      <c r="I111" s="55">
        <v>-3.3</v>
      </c>
      <c r="J111" s="58">
        <v>142</v>
      </c>
      <c r="K111" s="55">
        <v>31.1</v>
      </c>
      <c r="L111" s="55">
        <v>-2.6</v>
      </c>
      <c r="M111" s="55">
        <v>13.8</v>
      </c>
      <c r="N111" s="55">
        <v>10.8</v>
      </c>
      <c r="O111" s="55">
        <v>15.3</v>
      </c>
      <c r="P111" s="55">
        <v>33.5</v>
      </c>
      <c r="Q111" s="55">
        <v>20.7</v>
      </c>
      <c r="R111" s="55">
        <v>33.822054494819682</v>
      </c>
      <c r="S111" s="55">
        <v>39.559824414910736</v>
      </c>
      <c r="T111" s="55">
        <v>27.318315614664439</v>
      </c>
      <c r="U111" s="55">
        <v>30.969496522351644</v>
      </c>
      <c r="V111" s="55">
        <v>67.733674178635908</v>
      </c>
      <c r="W111" s="55">
        <v>46.905569368705372</v>
      </c>
      <c r="X111" s="55">
        <v>-2.5399256289756713</v>
      </c>
      <c r="Y111" s="55">
        <v>0.86432543078640134</v>
      </c>
      <c r="Z111" s="70">
        <v>7.0000000000000007E-2</v>
      </c>
      <c r="AA111" s="70">
        <v>0.11</v>
      </c>
      <c r="AB111" s="70">
        <v>0.12</v>
      </c>
      <c r="AC111" s="70">
        <v>0.1</v>
      </c>
      <c r="AD111" s="70">
        <v>7.0000000000000007E-2</v>
      </c>
      <c r="AE111" s="70">
        <v>0.03</v>
      </c>
      <c r="AF111" s="70">
        <v>0.08</v>
      </c>
      <c r="AG111" s="70">
        <v>0.12</v>
      </c>
      <c r="AH111" s="70">
        <v>0.12</v>
      </c>
      <c r="AI111" s="70">
        <v>0.1</v>
      </c>
      <c r="AJ111" s="70">
        <v>7.0000000000000007E-2</v>
      </c>
      <c r="AK111" s="70">
        <v>0.02</v>
      </c>
      <c r="AL111" s="70">
        <v>0.1</v>
      </c>
      <c r="AM111" s="70">
        <v>0.14000000000000001</v>
      </c>
      <c r="AN111" s="70">
        <v>0.09</v>
      </c>
      <c r="AO111" s="70">
        <v>0.06</v>
      </c>
      <c r="AP111" s="70">
        <v>0.05</v>
      </c>
      <c r="AQ111" s="70">
        <v>0</v>
      </c>
      <c r="AR111" s="70">
        <v>0.1</v>
      </c>
      <c r="AS111" s="70">
        <v>0.13</v>
      </c>
      <c r="AT111" s="70">
        <v>0.08</v>
      </c>
      <c r="AU111" s="70">
        <v>0.05</v>
      </c>
      <c r="AV111" s="70">
        <v>0.04</v>
      </c>
      <c r="AW111" s="70">
        <v>0.01</v>
      </c>
      <c r="AX111" s="70">
        <v>7.0000000000000007E-2</v>
      </c>
      <c r="AY111" s="70">
        <v>0.1</v>
      </c>
      <c r="AZ111" s="70">
        <v>7.0000000000000007E-2</v>
      </c>
      <c r="BA111" s="70">
        <v>0.05</v>
      </c>
      <c r="BB111" s="70">
        <v>0.05</v>
      </c>
      <c r="BC111" s="70">
        <v>0.02</v>
      </c>
    </row>
    <row r="112" spans="1:55" customFormat="1">
      <c r="A112" t="str">
        <f t="shared" si="1"/>
        <v>NSW-42430</v>
      </c>
      <c r="B112" s="57" t="s">
        <v>2</v>
      </c>
      <c r="C112" s="54">
        <v>42430</v>
      </c>
      <c r="D112" s="55">
        <v>53.043632831277044</v>
      </c>
      <c r="E112" s="55">
        <v>30.731253004326227</v>
      </c>
      <c r="F112" s="55">
        <v>5.3657266463707751</v>
      </c>
      <c r="G112" s="55">
        <v>20.807256235827662</v>
      </c>
      <c r="H112" s="55">
        <v>2.1213046787373817</v>
      </c>
      <c r="I112" s="55">
        <v>-6.0469576189713203</v>
      </c>
      <c r="J112" s="58">
        <v>142.65679626280894</v>
      </c>
      <c r="K112" s="55">
        <v>21.99569812026559</v>
      </c>
      <c r="L112" s="55">
        <v>0.49446202531645833</v>
      </c>
      <c r="M112" s="55">
        <v>15.254216071142446</v>
      </c>
      <c r="N112" s="55">
        <v>9.5036853068418541</v>
      </c>
      <c r="O112" s="55">
        <v>12.365806761736902</v>
      </c>
      <c r="P112" s="55">
        <v>37.935627303316771</v>
      </c>
      <c r="Q112" s="55">
        <v>21.405824387117452</v>
      </c>
      <c r="R112" s="55">
        <v>27.733436148053197</v>
      </c>
      <c r="S112" s="55">
        <v>32.112491988463397</v>
      </c>
      <c r="T112" s="55">
        <v>27.806791780163437</v>
      </c>
      <c r="U112" s="55">
        <v>25.860238743791061</v>
      </c>
      <c r="V112" s="55">
        <v>68.498638038775837</v>
      </c>
      <c r="W112" s="55">
        <v>38.37526037493992</v>
      </c>
      <c r="X112" s="55">
        <v>-4.4566065172846852</v>
      </c>
      <c r="Y112" s="55">
        <v>-2.0908090905207399</v>
      </c>
      <c r="Z112" s="70">
        <v>7.8431372549019607E-2</v>
      </c>
      <c r="AA112" s="70">
        <v>0.10784313725490197</v>
      </c>
      <c r="AB112" s="70">
        <v>0.12418300653594772</v>
      </c>
      <c r="AC112" s="70">
        <v>9.9673202614379092E-2</v>
      </c>
      <c r="AD112" s="70">
        <v>4.9019607843137254E-2</v>
      </c>
      <c r="AE112" s="70">
        <v>2.7777777777777776E-2</v>
      </c>
      <c r="AF112" s="70">
        <v>8.4858569051580693E-2</v>
      </c>
      <c r="AG112" s="70">
        <v>0.11480865224625623</v>
      </c>
      <c r="AH112" s="70">
        <v>8.6522462562396013E-2</v>
      </c>
      <c r="AI112" s="70">
        <v>0.11980033277870217</v>
      </c>
      <c r="AJ112" s="70">
        <v>4.4925124792013313E-2</v>
      </c>
      <c r="AK112" s="70">
        <v>2.329450915141431E-2</v>
      </c>
      <c r="AL112" s="70">
        <v>0.10118043844856661</v>
      </c>
      <c r="AM112" s="70">
        <v>8.9376053962900506E-2</v>
      </c>
      <c r="AN112" s="70">
        <v>8.7689713322091065E-2</v>
      </c>
      <c r="AO112" s="70">
        <v>8.2630691399662726E-2</v>
      </c>
      <c r="AP112" s="70">
        <v>3.2040472175379427E-2</v>
      </c>
      <c r="AQ112" s="70">
        <v>1.1804384485666104E-2</v>
      </c>
      <c r="AR112" s="70">
        <v>0.10606060606060606</v>
      </c>
      <c r="AS112" s="70">
        <v>0.13636363636363635</v>
      </c>
      <c r="AT112" s="70">
        <v>7.2390572390572394E-2</v>
      </c>
      <c r="AU112" s="70">
        <v>6.7340067340067339E-2</v>
      </c>
      <c r="AV112" s="70">
        <v>1.3468013468013467E-2</v>
      </c>
      <c r="AW112" s="70">
        <v>1.1784511784511785E-2</v>
      </c>
      <c r="AX112" s="70">
        <v>6.6326530612244902E-2</v>
      </c>
      <c r="AY112" s="70">
        <v>7.9931972789115652E-2</v>
      </c>
      <c r="AZ112" s="70">
        <v>6.8027210884353748E-2</v>
      </c>
      <c r="BA112" s="70">
        <v>6.2925170068027211E-2</v>
      </c>
      <c r="BB112" s="70">
        <v>3.9115646258503403E-2</v>
      </c>
      <c r="BC112" s="70">
        <v>2.0408163265306121E-2</v>
      </c>
    </row>
    <row r="113" spans="1:55" customFormat="1">
      <c r="A113" t="str">
        <f t="shared" si="1"/>
        <v>NSW-42522</v>
      </c>
      <c r="B113" s="57" t="s">
        <v>2</v>
      </c>
      <c r="C113" s="54">
        <v>42522</v>
      </c>
      <c r="D113" s="58">
        <v>45</v>
      </c>
      <c r="E113" s="55">
        <v>30.7</v>
      </c>
      <c r="F113" s="55">
        <v>3.7</v>
      </c>
      <c r="G113" s="55">
        <v>13.9</v>
      </c>
      <c r="H113" s="55">
        <v>-2.5</v>
      </c>
      <c r="I113" s="55">
        <v>-8</v>
      </c>
      <c r="J113" s="58">
        <v>138.86125654450262</v>
      </c>
      <c r="K113" s="55">
        <v>22.9</v>
      </c>
      <c r="L113" s="55">
        <v>4.9000000000000004</v>
      </c>
      <c r="M113" s="55">
        <v>16.399999999999999</v>
      </c>
      <c r="N113" s="55">
        <v>9.9</v>
      </c>
      <c r="O113" s="55">
        <v>14</v>
      </c>
      <c r="P113" s="55">
        <v>32.5</v>
      </c>
      <c r="Q113" s="55">
        <v>17</v>
      </c>
      <c r="R113" s="55">
        <v>23.887624912816104</v>
      </c>
      <c r="S113" s="55">
        <v>34.431012795092727</v>
      </c>
      <c r="T113" s="55">
        <v>25.975165154463966</v>
      </c>
      <c r="U113" s="55">
        <v>22.43359557029687</v>
      </c>
      <c r="V113" s="55">
        <v>61.313499569029851</v>
      </c>
      <c r="W113" s="55">
        <v>34.317407234816294</v>
      </c>
      <c r="X113" s="55">
        <v>-3.7527329170991495</v>
      </c>
      <c r="Y113" s="55">
        <v>-1.7602040816326527</v>
      </c>
      <c r="Z113" s="70">
        <v>5.4945054945054944E-2</v>
      </c>
      <c r="AA113" s="70">
        <v>0.1043956043956044</v>
      </c>
      <c r="AB113" s="70">
        <v>0.16483516483516483</v>
      </c>
      <c r="AC113" s="70">
        <v>9.7069597069597072E-2</v>
      </c>
      <c r="AD113" s="70">
        <v>6.4102564102564097E-2</v>
      </c>
      <c r="AE113" s="70">
        <v>2.0146520146520148E-2</v>
      </c>
      <c r="AF113" s="70">
        <v>8.7037037037037038E-2</v>
      </c>
      <c r="AG113" s="70">
        <v>0.12777777777777777</v>
      </c>
      <c r="AH113" s="70">
        <v>0.10555555555555556</v>
      </c>
      <c r="AI113" s="70">
        <v>9.2592592592592587E-2</v>
      </c>
      <c r="AJ113" s="70">
        <v>4.2592592592592592E-2</v>
      </c>
      <c r="AK113" s="70">
        <v>1.4814814814814815E-2</v>
      </c>
      <c r="AL113" s="70">
        <v>9.4517958412098299E-2</v>
      </c>
      <c r="AM113" s="70">
        <v>0.10586011342155009</v>
      </c>
      <c r="AN113" s="70">
        <v>9.2627599243856329E-2</v>
      </c>
      <c r="AO113" s="70">
        <v>5.2930056710775046E-2</v>
      </c>
      <c r="AP113" s="70">
        <v>3.0245746691871456E-2</v>
      </c>
      <c r="AQ113" s="70">
        <v>9.4517958412098299E-3</v>
      </c>
      <c r="AR113" s="70">
        <v>8.6956521739130432E-2</v>
      </c>
      <c r="AS113" s="70">
        <v>0.11531190926275993</v>
      </c>
      <c r="AT113" s="70">
        <v>8.3175803402646506E-2</v>
      </c>
      <c r="AU113" s="70">
        <v>6.2381852551984876E-2</v>
      </c>
      <c r="AV113" s="70">
        <v>1.890359168241966E-2</v>
      </c>
      <c r="AW113" s="70">
        <v>5.6710775047258983E-3</v>
      </c>
      <c r="AX113" s="70">
        <v>4.3314500941619587E-2</v>
      </c>
      <c r="AY113" s="70">
        <v>8.4745762711864403E-2</v>
      </c>
      <c r="AZ113" s="70">
        <v>9.7928436911487754E-2</v>
      </c>
      <c r="BA113" s="70">
        <v>6.7796610169491525E-2</v>
      </c>
      <c r="BB113" s="70">
        <v>3.2015065913370999E-2</v>
      </c>
      <c r="BC113" s="70">
        <v>2.2598870056497175E-2</v>
      </c>
    </row>
    <row r="114" spans="1:55" customFormat="1">
      <c r="A114" t="str">
        <f t="shared" si="1"/>
        <v>NSW-42614</v>
      </c>
      <c r="B114" s="57" t="s">
        <v>2</v>
      </c>
      <c r="C114" s="54">
        <v>42614</v>
      </c>
      <c r="D114" s="58">
        <v>46.501357034573822</v>
      </c>
      <c r="E114" s="55">
        <v>29.954704386522561</v>
      </c>
      <c r="F114" s="55">
        <v>4.8287813585016393</v>
      </c>
      <c r="G114" s="55">
        <v>18.908027319606934</v>
      </c>
      <c r="H114" s="55">
        <v>0.77326519634211988</v>
      </c>
      <c r="I114" s="55">
        <v>-3.7556848745659934</v>
      </c>
      <c r="J114" s="58">
        <v>141.78111641009167</v>
      </c>
      <c r="K114" s="55">
        <v>20.989139059710372</v>
      </c>
      <c r="L114" s="55">
        <v>17.788155900044007</v>
      </c>
      <c r="M114" s="55">
        <v>26.133307252188377</v>
      </c>
      <c r="N114" s="55">
        <v>11.883221673431461</v>
      </c>
      <c r="O114" s="55">
        <v>14.409017555870701</v>
      </c>
      <c r="P114" s="55">
        <v>38.044342021614746</v>
      </c>
      <c r="Q114" s="55">
        <v>22.672563450535481</v>
      </c>
      <c r="R114" s="55">
        <v>26.122915545992473</v>
      </c>
      <c r="S114" s="55">
        <v>41.577827766638954</v>
      </c>
      <c r="T114" s="55">
        <v>29.465988556897649</v>
      </c>
      <c r="U114" s="55">
        <v>26.626302019658663</v>
      </c>
      <c r="V114" s="55">
        <v>62.937062937062933</v>
      </c>
      <c r="W114" s="55">
        <v>40.613232920925228</v>
      </c>
      <c r="X114" s="55">
        <v>-5.4779544208630266</v>
      </c>
      <c r="Y114" s="55">
        <v>-4.6891184457322019</v>
      </c>
      <c r="Z114" s="70">
        <v>7.4817518248175188E-2</v>
      </c>
      <c r="AA114" s="70">
        <v>0.11861313868613138</v>
      </c>
      <c r="AB114" s="70">
        <v>0.12956204379562045</v>
      </c>
      <c r="AC114" s="70">
        <v>8.7591240875912413E-2</v>
      </c>
      <c r="AD114" s="70">
        <v>6.2043795620437957E-2</v>
      </c>
      <c r="AE114" s="70">
        <v>1.0948905109489052E-2</v>
      </c>
      <c r="AF114" s="70">
        <v>0.10516605166051661</v>
      </c>
      <c r="AG114" s="70">
        <v>0.11808118081180811</v>
      </c>
      <c r="AH114" s="70">
        <v>0.1014760147601476</v>
      </c>
      <c r="AI114" s="70">
        <v>0.10885608856088561</v>
      </c>
      <c r="AJ114" s="70">
        <v>4.797047970479705E-2</v>
      </c>
      <c r="AK114" s="70">
        <v>2.0295202952029519E-2</v>
      </c>
      <c r="AL114" s="70">
        <v>0.10902255639097744</v>
      </c>
      <c r="AM114" s="70">
        <v>0.10902255639097744</v>
      </c>
      <c r="AN114" s="70">
        <v>7.8947368421052627E-2</v>
      </c>
      <c r="AO114" s="70">
        <v>7.3308270676691725E-2</v>
      </c>
      <c r="AP114" s="70">
        <v>3.1954887218045111E-2</v>
      </c>
      <c r="AQ114" s="70">
        <v>9.3984962406015032E-3</v>
      </c>
      <c r="AR114" s="70">
        <v>0.12734082397003746</v>
      </c>
      <c r="AS114" s="70">
        <v>0.12546816479400749</v>
      </c>
      <c r="AT114" s="70">
        <v>6.9288389513108617E-2</v>
      </c>
      <c r="AU114" s="70">
        <v>4.8689138576779027E-2</v>
      </c>
      <c r="AV114" s="70">
        <v>2.8089887640449437E-2</v>
      </c>
      <c r="AW114" s="70">
        <v>9.3632958801498131E-3</v>
      </c>
      <c r="AX114" s="70">
        <v>7.1028037383177575E-2</v>
      </c>
      <c r="AY114" s="70">
        <v>8.0373831775700941E-2</v>
      </c>
      <c r="AZ114" s="70">
        <v>5.6074766355140186E-2</v>
      </c>
      <c r="BA114" s="70">
        <v>5.9813084112149535E-2</v>
      </c>
      <c r="BB114" s="70">
        <v>4.4859813084112146E-2</v>
      </c>
      <c r="BC114" s="70">
        <v>2.4299065420560748E-2</v>
      </c>
    </row>
    <row r="115" spans="1:55" customFormat="1">
      <c r="A115" t="str">
        <f t="shared" si="1"/>
        <v>NSW-42705</v>
      </c>
      <c r="B115" s="57" t="s">
        <v>2</v>
      </c>
      <c r="C115" s="54">
        <v>42705</v>
      </c>
      <c r="D115" s="58">
        <v>53.817367770389922</v>
      </c>
      <c r="E115" s="55">
        <v>31.05831950430834</v>
      </c>
      <c r="F115" s="55">
        <v>9.287164808565457</v>
      </c>
      <c r="G115" s="55">
        <v>26.409490019528629</v>
      </c>
      <c r="H115" s="55">
        <v>11.892961490341957</v>
      </c>
      <c r="I115" s="55">
        <v>-7.3433050812849672</v>
      </c>
      <c r="J115" s="58">
        <v>148.83747703111865</v>
      </c>
      <c r="K115" s="55">
        <v>24.314781269985943</v>
      </c>
      <c r="L115" s="55">
        <v>29.135620969628118</v>
      </c>
      <c r="M115" s="55">
        <v>27.187677503424773</v>
      </c>
      <c r="N115" s="55">
        <v>15.065655384409771</v>
      </c>
      <c r="O115" s="55">
        <v>16.388415546422834</v>
      </c>
      <c r="P115" s="55">
        <v>36.317432738963696</v>
      </c>
      <c r="Q115" s="55">
        <v>22.013580288163471</v>
      </c>
      <c r="R115" s="55">
        <v>36.988279669291401</v>
      </c>
      <c r="S115" s="55">
        <v>39.497922861884241</v>
      </c>
      <c r="T115" s="55">
        <v>29.811665385857641</v>
      </c>
      <c r="U115" s="55">
        <v>26.242848816272584</v>
      </c>
      <c r="V115" s="55">
        <v>67.089148020685997</v>
      </c>
      <c r="W115" s="55">
        <v>44.537256692691223</v>
      </c>
      <c r="X115" s="55">
        <v>-2.9243565921518107</v>
      </c>
      <c r="Y115" s="55">
        <v>-2.9238754325259522</v>
      </c>
      <c r="Z115" s="70">
        <v>6.1876247504990017E-2</v>
      </c>
      <c r="AA115" s="70">
        <v>0.11177644710578842</v>
      </c>
      <c r="AB115" s="70">
        <v>0.13972055888223553</v>
      </c>
      <c r="AC115" s="70">
        <v>9.1816367265469059E-2</v>
      </c>
      <c r="AD115" s="70">
        <v>4.790419161676647E-2</v>
      </c>
      <c r="AE115" s="70">
        <v>1.9960079840319361E-2</v>
      </c>
      <c r="AF115" s="70">
        <v>6.6532258064516125E-2</v>
      </c>
      <c r="AG115" s="70">
        <v>0.12096774193548387</v>
      </c>
      <c r="AH115" s="70">
        <v>0.11895161290322581</v>
      </c>
      <c r="AI115" s="70">
        <v>9.4758064516129031E-2</v>
      </c>
      <c r="AJ115" s="70">
        <v>3.4274193548387094E-2</v>
      </c>
      <c r="AK115" s="70">
        <v>1.4112903225806451E-2</v>
      </c>
      <c r="AL115" s="70">
        <v>7.5356415478615074E-2</v>
      </c>
      <c r="AM115" s="70">
        <v>0.1079429735234216</v>
      </c>
      <c r="AN115" s="70">
        <v>0.11201629327902241</v>
      </c>
      <c r="AO115" s="70">
        <v>6.1099796334012219E-2</v>
      </c>
      <c r="AP115" s="70">
        <v>2.0366598778004074E-2</v>
      </c>
      <c r="AQ115" s="70">
        <v>6.1099796334012219E-3</v>
      </c>
      <c r="AR115" s="70">
        <v>0.11065573770491803</v>
      </c>
      <c r="AS115" s="70">
        <v>9.0163934426229511E-2</v>
      </c>
      <c r="AT115" s="70">
        <v>0.11270491803278689</v>
      </c>
      <c r="AU115" s="70">
        <v>3.6885245901639344E-2</v>
      </c>
      <c r="AV115" s="70">
        <v>2.2540983606557378E-2</v>
      </c>
      <c r="AW115" s="70">
        <v>1.2295081967213115E-2</v>
      </c>
      <c r="AX115" s="70">
        <v>4.7325102880658436E-2</v>
      </c>
      <c r="AY115" s="70">
        <v>7.6131687242798354E-2</v>
      </c>
      <c r="AZ115" s="70">
        <v>6.9958847736625515E-2</v>
      </c>
      <c r="BA115" s="70">
        <v>6.584362139917696E-2</v>
      </c>
      <c r="BB115" s="70">
        <v>4.3209876543209874E-2</v>
      </c>
      <c r="BC115" s="70">
        <v>1.2345679012345678E-2</v>
      </c>
    </row>
    <row r="116" spans="1:55" customFormat="1">
      <c r="A116" t="str">
        <f t="shared" si="1"/>
        <v>NSW-42795</v>
      </c>
      <c r="B116" s="57" t="s">
        <v>2</v>
      </c>
      <c r="C116" s="54">
        <v>42795</v>
      </c>
      <c r="D116" s="58">
        <v>51.328095772540216</v>
      </c>
      <c r="E116" s="55">
        <v>28.948576675849402</v>
      </c>
      <c r="F116" s="55">
        <v>6.0764774569488367</v>
      </c>
      <c r="G116" s="55">
        <v>19.73359929205785</v>
      </c>
      <c r="H116" s="55">
        <v>32.062487954743851</v>
      </c>
      <c r="I116" s="55">
        <v>-14.961058395401828</v>
      </c>
      <c r="J116" s="58">
        <v>144.64335631356005</v>
      </c>
      <c r="K116" s="55">
        <v>11.424927113702626</v>
      </c>
      <c r="L116" s="55">
        <v>29.61177430874401</v>
      </c>
      <c r="M116" s="55">
        <v>30.813182328333845</v>
      </c>
      <c r="N116" s="55">
        <v>16.074040063939051</v>
      </c>
      <c r="O116" s="55">
        <v>12.080399959187837</v>
      </c>
      <c r="P116" s="55">
        <v>40.877631534197192</v>
      </c>
      <c r="Q116" s="55">
        <v>17.28168327494927</v>
      </c>
      <c r="R116" s="55">
        <v>36.60850933578206</v>
      </c>
      <c r="S116" s="55">
        <v>43.024237889557753</v>
      </c>
      <c r="T116" s="55">
        <v>26.425874910723397</v>
      </c>
      <c r="U116" s="55">
        <v>20.667959051797432</v>
      </c>
      <c r="V116" s="55">
        <v>65.071874752009421</v>
      </c>
      <c r="W116" s="55">
        <v>34.527372490335452</v>
      </c>
      <c r="X116" s="55">
        <v>-5.0364163069994374</v>
      </c>
      <c r="Y116" s="55">
        <v>-1.6747982735972975</v>
      </c>
      <c r="Z116" s="70">
        <v>5.9859154929577461E-2</v>
      </c>
      <c r="AA116" s="70">
        <v>0.13028169014084506</v>
      </c>
      <c r="AB116" s="70">
        <v>0.12676056338028169</v>
      </c>
      <c r="AC116" s="70">
        <v>5.2816901408450703E-2</v>
      </c>
      <c r="AD116" s="70">
        <v>4.5774647887323945E-2</v>
      </c>
      <c r="AE116" s="70">
        <v>2.2887323943661973E-2</v>
      </c>
      <c r="AF116" s="70">
        <v>9.7690941385435173E-2</v>
      </c>
      <c r="AG116" s="70">
        <v>0.11545293072824156</v>
      </c>
      <c r="AH116" s="70">
        <v>0.10479573712255773</v>
      </c>
      <c r="AI116" s="70">
        <v>8.7033747779751328E-2</v>
      </c>
      <c r="AJ116" s="70">
        <v>3.3747779751332148E-2</v>
      </c>
      <c r="AK116" s="70">
        <v>2.1314387211367674E-2</v>
      </c>
      <c r="AL116" s="70">
        <v>0.10126582278481013</v>
      </c>
      <c r="AM116" s="70">
        <v>0.11211573236889692</v>
      </c>
      <c r="AN116" s="70">
        <v>9.2224231464737794E-2</v>
      </c>
      <c r="AO116" s="70">
        <v>4.8824593128390596E-2</v>
      </c>
      <c r="AP116" s="70">
        <v>2.3508137432188065E-2</v>
      </c>
      <c r="AQ116" s="70">
        <v>7.2332730560578659E-3</v>
      </c>
      <c r="AR116" s="70">
        <v>9.6601073345259386E-2</v>
      </c>
      <c r="AS116" s="70">
        <v>0.12164579606440072</v>
      </c>
      <c r="AT116" s="70">
        <v>7.5134168157423978E-2</v>
      </c>
      <c r="AU116" s="70">
        <v>5.3667262969588549E-2</v>
      </c>
      <c r="AV116" s="70">
        <v>2.1466905187835419E-2</v>
      </c>
      <c r="AW116" s="70">
        <v>1.2522361359570662E-2</v>
      </c>
      <c r="AX116" s="70">
        <v>7.5812274368231042E-2</v>
      </c>
      <c r="AY116" s="70">
        <v>7.7617328519855602E-2</v>
      </c>
      <c r="AZ116" s="70">
        <v>6.3176895306859202E-2</v>
      </c>
      <c r="BA116" s="70">
        <v>5.4151624548736461E-2</v>
      </c>
      <c r="BB116" s="70">
        <v>3.2490974729241874E-2</v>
      </c>
      <c r="BC116" s="70">
        <v>9.0252707581227436E-3</v>
      </c>
    </row>
    <row r="117" spans="1:55" customFormat="1">
      <c r="A117" t="str">
        <f t="shared" si="1"/>
        <v>NSW-42887</v>
      </c>
      <c r="B117" s="57" t="s">
        <v>2</v>
      </c>
      <c r="C117" s="54">
        <v>42887</v>
      </c>
      <c r="D117" s="58">
        <v>48.56049562682216</v>
      </c>
      <c r="E117" s="55">
        <v>33.421259660326719</v>
      </c>
      <c r="F117" s="55">
        <v>-0.25944051089823716</v>
      </c>
      <c r="G117" s="55">
        <v>13.461159378502984</v>
      </c>
      <c r="H117" s="55">
        <v>12.069045305196909</v>
      </c>
      <c r="I117" s="55">
        <v>-18.214632791892264</v>
      </c>
      <c r="J117" s="58">
        <v>139.11292604520366</v>
      </c>
      <c r="K117" s="55">
        <v>8.4155161078237999</v>
      </c>
      <c r="L117" s="55">
        <v>1.6703109815354695</v>
      </c>
      <c r="M117" s="55">
        <v>23.377990652043135</v>
      </c>
      <c r="N117" s="55">
        <v>15.581470683511501</v>
      </c>
      <c r="O117" s="55">
        <v>4.2091836734693864</v>
      </c>
      <c r="P117" s="55">
        <v>33.801020408163268</v>
      </c>
      <c r="Q117" s="55">
        <v>18.857594058031378</v>
      </c>
      <c r="R117" s="55">
        <v>17.714841038456203</v>
      </c>
      <c r="S117" s="55">
        <v>42.565597667638485</v>
      </c>
      <c r="T117" s="55">
        <v>34.311224489795919</v>
      </c>
      <c r="U117" s="55">
        <v>12.408024434263501</v>
      </c>
      <c r="V117" s="55">
        <v>63.752371696978123</v>
      </c>
      <c r="W117" s="55">
        <v>39.306538942107458</v>
      </c>
      <c r="X117" s="55">
        <v>-2.3971462544589777</v>
      </c>
      <c r="Y117" s="55">
        <v>-1.9531249999999993</v>
      </c>
      <c r="Z117" s="70">
        <v>4.8128342245989303E-2</v>
      </c>
      <c r="AA117" s="70">
        <v>0.16042780748663102</v>
      </c>
      <c r="AB117" s="70">
        <v>0.13012477718360071</v>
      </c>
      <c r="AC117" s="70">
        <v>7.6648841354723704E-2</v>
      </c>
      <c r="AD117" s="70">
        <v>4.0998217468805706E-2</v>
      </c>
      <c r="AE117" s="70">
        <v>1.9607843137254902E-2</v>
      </c>
      <c r="AF117" s="70">
        <v>7.6106194690265486E-2</v>
      </c>
      <c r="AG117" s="70">
        <v>0.13274336283185842</v>
      </c>
      <c r="AH117" s="70">
        <v>0.12212389380530973</v>
      </c>
      <c r="AI117" s="70">
        <v>5.8407079646017698E-2</v>
      </c>
      <c r="AJ117" s="70">
        <v>4.9557522123893805E-2</v>
      </c>
      <c r="AK117" s="70">
        <v>1.9469026548672566E-2</v>
      </c>
      <c r="AL117" s="70">
        <v>9.9277978339350176E-2</v>
      </c>
      <c r="AM117" s="70">
        <v>0.10830324909747292</v>
      </c>
      <c r="AN117" s="70">
        <v>9.0252707581227443E-2</v>
      </c>
      <c r="AO117" s="70">
        <v>5.2346570397111915E-2</v>
      </c>
      <c r="AP117" s="70">
        <v>2.1660649819494584E-2</v>
      </c>
      <c r="AQ117" s="70">
        <v>1.444043321299639E-2</v>
      </c>
      <c r="AR117" s="70">
        <v>0.10251798561151079</v>
      </c>
      <c r="AS117" s="70">
        <v>0.12410071942446044</v>
      </c>
      <c r="AT117" s="70">
        <v>7.3741007194244604E-2</v>
      </c>
      <c r="AU117" s="70">
        <v>4.6762589928057555E-2</v>
      </c>
      <c r="AV117" s="70">
        <v>1.2589928057553957E-2</v>
      </c>
      <c r="AW117" s="70">
        <v>1.4388489208633094E-2</v>
      </c>
      <c r="AX117" s="70">
        <v>5.9782608695652176E-2</v>
      </c>
      <c r="AY117" s="70">
        <v>0.10507246376811594</v>
      </c>
      <c r="AZ117" s="70">
        <v>5.434782608695652E-2</v>
      </c>
      <c r="BA117" s="70">
        <v>4.710144927536232E-2</v>
      </c>
      <c r="BB117" s="70">
        <v>3.8043478260869568E-2</v>
      </c>
      <c r="BC117" s="70">
        <v>2.5362318840579712E-2</v>
      </c>
    </row>
    <row r="118" spans="1:55" customFormat="1">
      <c r="A118" t="str">
        <f t="shared" si="1"/>
        <v>NSW-42979</v>
      </c>
      <c r="B118" s="57" t="s">
        <v>2</v>
      </c>
      <c r="C118" s="54">
        <v>42979</v>
      </c>
      <c r="D118" s="58">
        <v>56.018440434024853</v>
      </c>
      <c r="E118" s="55">
        <v>30.171848353666537</v>
      </c>
      <c r="F118" s="55">
        <v>10.45754389910234</v>
      </c>
      <c r="G118" s="55">
        <v>23.702704222184742</v>
      </c>
      <c r="H118" s="55">
        <v>18.849206349206344</v>
      </c>
      <c r="I118" s="55">
        <v>-7.5279698656322021</v>
      </c>
      <c r="J118" s="58">
        <v>146.58089465878967</v>
      </c>
      <c r="K118" s="55">
        <v>14.213592418146106</v>
      </c>
      <c r="L118" s="55">
        <v>9.9084651612124155</v>
      </c>
      <c r="M118" s="55">
        <v>34.660336011687356</v>
      </c>
      <c r="N118" s="55">
        <v>27.484387282732115</v>
      </c>
      <c r="O118" s="55">
        <v>7.0265008112493224</v>
      </c>
      <c r="P118" s="55">
        <v>42.84058460962639</v>
      </c>
      <c r="Q118" s="55">
        <v>26.232444151192386</v>
      </c>
      <c r="R118" s="55">
        <v>14.932437818877553</v>
      </c>
      <c r="S118" s="55">
        <v>51.008632013510976</v>
      </c>
      <c r="T118" s="55">
        <v>41.210632119723023</v>
      </c>
      <c r="U118" s="55">
        <v>11.598453301606185</v>
      </c>
      <c r="V118" s="55">
        <v>69.773662015826744</v>
      </c>
      <c r="W118" s="55">
        <v>45.892336526447316</v>
      </c>
      <c r="X118" s="55">
        <v>-2.5407407407407407</v>
      </c>
      <c r="Y118" s="55">
        <v>-0.32286352040816313</v>
      </c>
      <c r="Z118" s="70">
        <v>7.1111111111111111E-2</v>
      </c>
      <c r="AA118" s="70">
        <v>0.10444444444444445</v>
      </c>
      <c r="AB118" s="70">
        <v>0.11777777777777777</v>
      </c>
      <c r="AC118" s="70">
        <v>9.3333333333333338E-2</v>
      </c>
      <c r="AD118" s="70">
        <v>3.7777777777777778E-2</v>
      </c>
      <c r="AE118" s="70">
        <v>1.1111111111111112E-2</v>
      </c>
      <c r="AF118" s="70">
        <v>7.8828828828828829E-2</v>
      </c>
      <c r="AG118" s="70">
        <v>0.1036036036036036</v>
      </c>
      <c r="AH118" s="70">
        <v>0.10135135135135136</v>
      </c>
      <c r="AI118" s="70">
        <v>6.7567567567567571E-2</v>
      </c>
      <c r="AJ118" s="70">
        <v>5.6306306306306307E-2</v>
      </c>
      <c r="AK118" s="70">
        <v>1.8018018018018018E-2</v>
      </c>
      <c r="AL118" s="70">
        <v>9.1116173120728935E-2</v>
      </c>
      <c r="AM118" s="70">
        <v>9.1116173120728935E-2</v>
      </c>
      <c r="AN118" s="70">
        <v>7.289293849658314E-2</v>
      </c>
      <c r="AO118" s="70">
        <v>3.4168564920273349E-2</v>
      </c>
      <c r="AP118" s="70">
        <v>2.9612756264236904E-2</v>
      </c>
      <c r="AQ118" s="70">
        <v>9.1116173120728925E-3</v>
      </c>
      <c r="AR118" s="70">
        <v>9.480812641083522E-2</v>
      </c>
      <c r="AS118" s="70">
        <v>0.11512415349887133</v>
      </c>
      <c r="AT118" s="70">
        <v>6.9977426636568849E-2</v>
      </c>
      <c r="AU118" s="70">
        <v>3.8374717832957109E-2</v>
      </c>
      <c r="AV118" s="70">
        <v>2.7088036117381489E-2</v>
      </c>
      <c r="AW118" s="70">
        <v>6.7720090293453723E-3</v>
      </c>
      <c r="AX118" s="70">
        <v>6.8027210884353748E-2</v>
      </c>
      <c r="AY118" s="70">
        <v>4.7619047619047616E-2</v>
      </c>
      <c r="AZ118" s="70">
        <v>4.5351473922902494E-2</v>
      </c>
      <c r="BA118" s="70">
        <v>5.8956916099773243E-2</v>
      </c>
      <c r="BB118" s="70">
        <v>4.3083900226757371E-2</v>
      </c>
      <c r="BC118" s="70">
        <v>1.5873015873015872E-2</v>
      </c>
    </row>
    <row r="119" spans="1:55" customFormat="1">
      <c r="A119" t="str">
        <f t="shared" si="1"/>
        <v>NSW-43070</v>
      </c>
      <c r="B119" s="57" t="s">
        <v>2</v>
      </c>
      <c r="C119" s="54">
        <v>43070</v>
      </c>
      <c r="D119" s="58">
        <v>49.180679925031235</v>
      </c>
      <c r="E119" s="55">
        <v>29.675135360266559</v>
      </c>
      <c r="F119" s="55">
        <v>5.4404414827155367</v>
      </c>
      <c r="G119" s="55">
        <v>16.541623877394837</v>
      </c>
      <c r="H119" s="55">
        <v>12.771045918367346</v>
      </c>
      <c r="I119" s="55">
        <v>-14.030612244897961</v>
      </c>
      <c r="J119" s="58">
        <v>140.37986283650343</v>
      </c>
      <c r="K119" s="55">
        <v>9.8785462946270641</v>
      </c>
      <c r="L119" s="55">
        <v>-5.0652161611588946</v>
      </c>
      <c r="M119" s="55">
        <v>27.908363257586146</v>
      </c>
      <c r="N119" s="55">
        <v>23.220445041360151</v>
      </c>
      <c r="O119" s="55">
        <v>2.0411138649948986</v>
      </c>
      <c r="P119" s="55">
        <v>37.624629193618304</v>
      </c>
      <c r="Q119" s="55">
        <v>21.270973708548023</v>
      </c>
      <c r="R119" s="55">
        <v>10.517215073996846</v>
      </c>
      <c r="S119" s="55">
        <v>49.512226847034349</v>
      </c>
      <c r="T119" s="55">
        <v>38.427865940211987</v>
      </c>
      <c r="U119" s="55">
        <v>8.1588529813381907</v>
      </c>
      <c r="V119" s="55">
        <v>69.103204885394632</v>
      </c>
      <c r="W119" s="55">
        <v>44.128495615190637</v>
      </c>
      <c r="X119" s="55">
        <v>-2.4967113211092915</v>
      </c>
      <c r="Y119" s="55">
        <v>0.1781076066790353</v>
      </c>
      <c r="Z119" s="70">
        <v>8.1300813008130079E-2</v>
      </c>
      <c r="AA119" s="70">
        <v>0.14363143631436315</v>
      </c>
      <c r="AB119" s="70">
        <v>0.1002710027100271</v>
      </c>
      <c r="AC119" s="70">
        <v>8.1300813008130079E-2</v>
      </c>
      <c r="AD119" s="70">
        <v>3.2520325203252036E-2</v>
      </c>
      <c r="AE119" s="70">
        <v>5.4200542005420054E-3</v>
      </c>
      <c r="AF119" s="70">
        <v>6.684491978609626E-2</v>
      </c>
      <c r="AG119" s="70">
        <v>0.11764705882352941</v>
      </c>
      <c r="AH119" s="70">
        <v>9.6256684491978606E-2</v>
      </c>
      <c r="AI119" s="70">
        <v>7.7540106951871662E-2</v>
      </c>
      <c r="AJ119" s="70">
        <v>2.9411764705882353E-2</v>
      </c>
      <c r="AK119" s="70">
        <v>2.6737967914438502E-2</v>
      </c>
      <c r="AL119" s="70">
        <v>6.9252077562326875E-2</v>
      </c>
      <c r="AM119" s="70">
        <v>9.6952908587257622E-2</v>
      </c>
      <c r="AN119" s="70">
        <v>8.3102493074792241E-2</v>
      </c>
      <c r="AO119" s="70">
        <v>5.2631578947368418E-2</v>
      </c>
      <c r="AP119" s="70">
        <v>1.3850415512465374E-2</v>
      </c>
      <c r="AQ119" s="70">
        <v>1.3850415512465374E-2</v>
      </c>
      <c r="AR119" s="70">
        <v>7.9670329670329665E-2</v>
      </c>
      <c r="AS119" s="70">
        <v>0.12912087912087913</v>
      </c>
      <c r="AT119" s="70">
        <v>7.4175824175824176E-2</v>
      </c>
      <c r="AU119" s="70">
        <v>4.1208791208791208E-2</v>
      </c>
      <c r="AV119" s="70">
        <v>1.3736263736263736E-2</v>
      </c>
      <c r="AW119" s="70">
        <v>2.197802197802198E-2</v>
      </c>
      <c r="AX119" s="70">
        <v>4.9861495844875349E-2</v>
      </c>
      <c r="AY119" s="70">
        <v>7.7562326869806089E-2</v>
      </c>
      <c r="AZ119" s="70">
        <v>5.5401662049861494E-2</v>
      </c>
      <c r="BA119" s="70">
        <v>5.5401662049861494E-2</v>
      </c>
      <c r="BB119" s="70">
        <v>3.3240997229916899E-2</v>
      </c>
      <c r="BC119" s="70">
        <v>1.3850415512465374E-2</v>
      </c>
    </row>
    <row r="120" spans="1:55" customFormat="1">
      <c r="A120" t="str">
        <f t="shared" si="1"/>
        <v>NSW-43160</v>
      </c>
      <c r="B120" s="57" t="s">
        <v>2</v>
      </c>
      <c r="C120" s="54">
        <v>43160</v>
      </c>
      <c r="D120" s="58">
        <v>48.942636330023724</v>
      </c>
      <c r="E120" s="55">
        <v>24.795065335605873</v>
      </c>
      <c r="F120" s="55">
        <v>11.906501095690285</v>
      </c>
      <c r="G120" s="55">
        <v>18.224706053128177</v>
      </c>
      <c r="H120" s="55">
        <v>18.419771122473826</v>
      </c>
      <c r="I120" s="55">
        <v>-7.489471453435419</v>
      </c>
      <c r="J120" s="58">
        <v>140.89249424950899</v>
      </c>
      <c r="K120" s="55">
        <v>2.2270698514982543</v>
      </c>
      <c r="L120" s="55">
        <v>-11.859110373828171</v>
      </c>
      <c r="M120" s="55">
        <v>23.033836305441245</v>
      </c>
      <c r="N120" s="55">
        <v>23.789042710476526</v>
      </c>
      <c r="O120" s="55">
        <v>-3.2849154898195225</v>
      </c>
      <c r="P120" s="55">
        <v>41.182768402114768</v>
      </c>
      <c r="Q120" s="55">
        <v>28.621176361701146</v>
      </c>
      <c r="R120" s="55">
        <v>13.002418175123646</v>
      </c>
      <c r="S120" s="55">
        <v>50.195629552549434</v>
      </c>
      <c r="T120" s="55">
        <v>43.129215250032033</v>
      </c>
      <c r="U120" s="55">
        <v>5.3175345093421074</v>
      </c>
      <c r="V120" s="55">
        <v>66.486034286855869</v>
      </c>
      <c r="W120" s="55">
        <v>49.214975845410642</v>
      </c>
      <c r="X120" s="55">
        <v>-8.5626105611802755E-2</v>
      </c>
      <c r="Y120" s="55">
        <v>2.7927283676465056</v>
      </c>
      <c r="Z120" s="70">
        <v>9.1743119266055051E-2</v>
      </c>
      <c r="AA120" s="70">
        <v>0.13149847094801223</v>
      </c>
      <c r="AB120" s="70">
        <v>0.12538226299694188</v>
      </c>
      <c r="AC120" s="70">
        <v>4.5871559633027525E-2</v>
      </c>
      <c r="AD120" s="70">
        <v>2.4464831804281346E-2</v>
      </c>
      <c r="AE120" s="70">
        <v>9.1743119266055051E-3</v>
      </c>
      <c r="AF120" s="70">
        <v>0.08</v>
      </c>
      <c r="AG120" s="70">
        <v>0.13230769230769232</v>
      </c>
      <c r="AH120" s="70">
        <v>0.08</v>
      </c>
      <c r="AI120" s="70">
        <v>9.5384615384615387E-2</v>
      </c>
      <c r="AJ120" s="70">
        <v>2.1538461538461538E-2</v>
      </c>
      <c r="AK120" s="70">
        <v>1.8461538461538463E-2</v>
      </c>
      <c r="AL120" s="70">
        <v>9.8765432098765427E-2</v>
      </c>
      <c r="AM120" s="70">
        <v>0.13271604938271606</v>
      </c>
      <c r="AN120" s="70">
        <v>4.9382716049382713E-2</v>
      </c>
      <c r="AO120" s="70">
        <v>3.0864197530864196E-2</v>
      </c>
      <c r="AP120" s="70">
        <v>1.8518518518518517E-2</v>
      </c>
      <c r="AQ120" s="70">
        <v>6.1728395061728392E-3</v>
      </c>
      <c r="AR120" s="70">
        <v>0.11455108359133127</v>
      </c>
      <c r="AS120" s="70">
        <v>0.1021671826625387</v>
      </c>
      <c r="AT120" s="70">
        <v>5.8823529411764705E-2</v>
      </c>
      <c r="AU120" s="70">
        <v>3.0959752321981424E-2</v>
      </c>
      <c r="AV120" s="70">
        <v>1.5479876160990712E-2</v>
      </c>
      <c r="AW120" s="70">
        <v>6.1919504643962852E-3</v>
      </c>
      <c r="AX120" s="70">
        <v>6.8535825545171333E-2</v>
      </c>
      <c r="AY120" s="70">
        <v>8.0996884735202487E-2</v>
      </c>
      <c r="AZ120" s="70">
        <v>4.9844236760124609E-2</v>
      </c>
      <c r="BA120" s="70">
        <v>5.6074766355140186E-2</v>
      </c>
      <c r="BB120" s="70">
        <v>1.8691588785046728E-2</v>
      </c>
      <c r="BC120" s="70">
        <v>6.2305295950155761E-3</v>
      </c>
    </row>
    <row r="121" spans="1:55" customFormat="1">
      <c r="A121" t="str">
        <f t="shared" si="1"/>
        <v>NSW-43252</v>
      </c>
      <c r="B121" s="57" t="s">
        <v>2</v>
      </c>
      <c r="C121" s="54">
        <v>43252</v>
      </c>
      <c r="D121" s="55">
        <v>45.070117728531869</v>
      </c>
      <c r="E121" s="55">
        <v>29.267659279778393</v>
      </c>
      <c r="F121" s="55">
        <v>4.3942607340720228</v>
      </c>
      <c r="G121" s="55">
        <v>10.08267016920343</v>
      </c>
      <c r="H121" s="55">
        <v>11.971411876731301</v>
      </c>
      <c r="I121" s="55">
        <v>-23.67014369806094</v>
      </c>
      <c r="J121" s="58">
        <v>134.28899067965526</v>
      </c>
      <c r="K121" s="55">
        <v>0.24943792575027107</v>
      </c>
      <c r="L121" s="55">
        <v>-37.237475101631937</v>
      </c>
      <c r="M121" s="55">
        <v>16.71915294584408</v>
      </c>
      <c r="N121" s="55">
        <v>23.51131905798329</v>
      </c>
      <c r="O121" s="55">
        <v>-5.0267825724302408</v>
      </c>
      <c r="P121" s="55">
        <v>37.289493619252958</v>
      </c>
      <c r="Q121" s="55">
        <v>17.70247909244048</v>
      </c>
      <c r="R121" s="55">
        <v>-1.4030915576694416</v>
      </c>
      <c r="S121" s="55">
        <v>40.25361649738381</v>
      </c>
      <c r="T121" s="55">
        <v>46.928260007927065</v>
      </c>
      <c r="U121" s="55">
        <v>5.0594517621929507</v>
      </c>
      <c r="V121" s="55">
        <v>66.721599999999995</v>
      </c>
      <c r="W121" s="55">
        <v>37.19792037121713</v>
      </c>
      <c r="X121" s="55">
        <v>-0.2978907962016073</v>
      </c>
      <c r="Y121" s="55">
        <v>2.8713205744970818</v>
      </c>
      <c r="Z121" s="70">
        <v>6.7567567567567571E-2</v>
      </c>
      <c r="AA121" s="70">
        <v>0.11824324324324324</v>
      </c>
      <c r="AB121" s="70">
        <v>8.7837837837837843E-2</v>
      </c>
      <c r="AC121" s="70">
        <v>6.7567567567567571E-2</v>
      </c>
      <c r="AD121" s="70">
        <v>3.7162162162162164E-2</v>
      </c>
      <c r="AE121" s="70">
        <v>3.3783783783783786E-3</v>
      </c>
      <c r="AF121" s="70">
        <v>6.1855670103092786E-2</v>
      </c>
      <c r="AG121" s="70">
        <v>0.10996563573883161</v>
      </c>
      <c r="AH121" s="70">
        <v>9.2783505154639179E-2</v>
      </c>
      <c r="AI121" s="70">
        <v>7.560137457044673E-2</v>
      </c>
      <c r="AJ121" s="70">
        <v>1.3745704467353952E-2</v>
      </c>
      <c r="AK121" s="70">
        <v>1.7182130584192441E-2</v>
      </c>
      <c r="AL121" s="70">
        <v>0.10069444444444445</v>
      </c>
      <c r="AM121" s="70">
        <v>9.7222222222222224E-2</v>
      </c>
      <c r="AN121" s="70">
        <v>6.9444444444444448E-2</v>
      </c>
      <c r="AO121" s="70">
        <v>4.1666666666666664E-2</v>
      </c>
      <c r="AP121" s="70">
        <v>1.7361111111111112E-2</v>
      </c>
      <c r="AQ121" s="70">
        <v>1.0416666666666666E-2</v>
      </c>
      <c r="AR121" s="70">
        <v>9.8245614035087719E-2</v>
      </c>
      <c r="AS121" s="70">
        <v>8.771929824561403E-2</v>
      </c>
      <c r="AT121" s="70">
        <v>0.10526315789473684</v>
      </c>
      <c r="AU121" s="70">
        <v>2.8070175438596492E-2</v>
      </c>
      <c r="AV121" s="70">
        <v>7.0175438596491229E-3</v>
      </c>
      <c r="AW121" s="70">
        <v>7.0175438596491229E-3</v>
      </c>
      <c r="AX121" s="70">
        <v>5.944055944055944E-2</v>
      </c>
      <c r="AY121" s="70">
        <v>5.944055944055944E-2</v>
      </c>
      <c r="AZ121" s="70">
        <v>5.5944055944055944E-2</v>
      </c>
      <c r="BA121" s="70">
        <v>3.8461538461538464E-2</v>
      </c>
      <c r="BB121" s="70">
        <v>2.7972027972027972E-2</v>
      </c>
      <c r="BC121" s="70">
        <v>1.048951048951049E-2</v>
      </c>
    </row>
    <row r="122" spans="1:55" customFormat="1">
      <c r="A122" t="str">
        <f t="shared" si="1"/>
        <v>NSW-43344</v>
      </c>
      <c r="B122" s="57" t="s">
        <v>2</v>
      </c>
      <c r="C122" s="54">
        <v>43344</v>
      </c>
      <c r="D122" s="55">
        <v>32.177328601108037</v>
      </c>
      <c r="E122" s="55">
        <v>19.728185595567869</v>
      </c>
      <c r="F122" s="55">
        <v>-6.1547783933518012</v>
      </c>
      <c r="G122" s="55">
        <v>-1.6847731994459838</v>
      </c>
      <c r="H122" s="55">
        <v>26.707496537396118</v>
      </c>
      <c r="I122" s="55">
        <v>-28.426895775623269</v>
      </c>
      <c r="J122" s="58">
        <v>120.23353837262431</v>
      </c>
      <c r="K122" s="55">
        <v>8.832945923424413</v>
      </c>
      <c r="L122" s="55">
        <v>-60.438921264862813</v>
      </c>
      <c r="M122" s="55">
        <v>12.666541565021582</v>
      </c>
      <c r="N122" s="55">
        <v>20.417191766435622</v>
      </c>
      <c r="O122" s="55">
        <v>-10.226902474944284</v>
      </c>
      <c r="P122" s="55">
        <v>23.309153822955196</v>
      </c>
      <c r="Q122" s="55">
        <v>14.081969446925768</v>
      </c>
      <c r="R122" s="55">
        <v>-17.855244978212347</v>
      </c>
      <c r="S122" s="55">
        <v>43.701382212288827</v>
      </c>
      <c r="T122" s="55">
        <v>46.259000313054372</v>
      </c>
      <c r="U122" s="55">
        <v>-5.2906188041323183</v>
      </c>
      <c r="V122" s="55">
        <v>55.611111111111121</v>
      </c>
      <c r="W122" s="55">
        <v>38.081415203879509</v>
      </c>
      <c r="X122" s="55">
        <v>-0.70267105085356518</v>
      </c>
      <c r="Y122" s="55">
        <v>6.3310354273192111</v>
      </c>
      <c r="Z122" s="70">
        <v>0.11301369863013698</v>
      </c>
      <c r="AA122" s="70">
        <v>0.15068493150684931</v>
      </c>
      <c r="AB122" s="70">
        <v>6.1643835616438353E-2</v>
      </c>
      <c r="AC122" s="70">
        <v>3.4246575342465752E-2</v>
      </c>
      <c r="AD122" s="70">
        <v>3.0821917808219176E-2</v>
      </c>
      <c r="AE122" s="70">
        <v>0</v>
      </c>
      <c r="AF122" s="70">
        <v>0.11971830985915492</v>
      </c>
      <c r="AG122" s="70">
        <v>0.11267605633802817</v>
      </c>
      <c r="AH122" s="70">
        <v>8.4507042253521125E-2</v>
      </c>
      <c r="AI122" s="70">
        <v>6.6901408450704219E-2</v>
      </c>
      <c r="AJ122" s="70">
        <v>2.464788732394366E-2</v>
      </c>
      <c r="AK122" s="70">
        <v>1.0563380281690141E-2</v>
      </c>
      <c r="AL122" s="70">
        <v>0.1076388888888889</v>
      </c>
      <c r="AM122" s="70">
        <v>0.1111111111111111</v>
      </c>
      <c r="AN122" s="70">
        <v>6.25E-2</v>
      </c>
      <c r="AO122" s="70">
        <v>2.7777777777777776E-2</v>
      </c>
      <c r="AP122" s="70">
        <v>6.9444444444444441E-3</v>
      </c>
      <c r="AQ122" s="70">
        <v>6.9444444444444441E-3</v>
      </c>
      <c r="AR122" s="70">
        <v>0.12280701754385964</v>
      </c>
      <c r="AS122" s="70">
        <v>0.10526315789473684</v>
      </c>
      <c r="AT122" s="70">
        <v>4.2105263157894736E-2</v>
      </c>
      <c r="AU122" s="70">
        <v>3.8596491228070177E-2</v>
      </c>
      <c r="AV122" s="70">
        <v>1.4035087719298246E-2</v>
      </c>
      <c r="AW122" s="70">
        <v>3.5087719298245615E-3</v>
      </c>
      <c r="AX122" s="70">
        <v>7.6923076923076927E-2</v>
      </c>
      <c r="AY122" s="70">
        <v>6.6433566433566432E-2</v>
      </c>
      <c r="AZ122" s="70">
        <v>5.5944055944055944E-2</v>
      </c>
      <c r="BA122" s="70">
        <v>4.195804195804196E-2</v>
      </c>
      <c r="BB122" s="70">
        <v>2.7972027972027972E-2</v>
      </c>
      <c r="BC122" s="70">
        <v>6.993006993006993E-3</v>
      </c>
    </row>
    <row r="123" spans="1:55" customFormat="1">
      <c r="A123" t="str">
        <f t="shared" si="1"/>
        <v>NSW-43435</v>
      </c>
      <c r="B123" s="57" t="s">
        <v>2</v>
      </c>
      <c r="C123" s="54">
        <v>43435</v>
      </c>
      <c r="D123" s="55">
        <v>29.814324842296379</v>
      </c>
      <c r="E123" s="55">
        <v>22.457926304109996</v>
      </c>
      <c r="F123" s="55">
        <v>-7.8211683646154189</v>
      </c>
      <c r="G123" s="55">
        <v>-2.6661152897849618</v>
      </c>
      <c r="H123" s="55">
        <v>12.689224943940536</v>
      </c>
      <c r="I123" s="55">
        <v>-34.305289375470402</v>
      </c>
      <c r="J123" s="58">
        <v>118.62249083799358</v>
      </c>
      <c r="K123" s="55">
        <v>-1.6445794003876044</v>
      </c>
      <c r="L123" s="55">
        <v>-60</v>
      </c>
      <c r="M123" s="55">
        <v>15.675819781391628</v>
      </c>
      <c r="N123" s="55">
        <v>24.837465564738295</v>
      </c>
      <c r="O123" s="55">
        <v>-13.466879892264959</v>
      </c>
      <c r="P123" s="55">
        <v>23.784328546233308</v>
      </c>
      <c r="Q123" s="55">
        <v>10.933065217163627</v>
      </c>
      <c r="R123" s="55">
        <v>-21.106395701318007</v>
      </c>
      <c r="S123" s="55">
        <v>36.570982726085056</v>
      </c>
      <c r="T123" s="55">
        <v>50.082206035379819</v>
      </c>
      <c r="U123" s="55">
        <v>-4.8701298701298699</v>
      </c>
      <c r="V123" s="55">
        <v>49.462862033241748</v>
      </c>
      <c r="W123" s="55">
        <v>37.744580252502395</v>
      </c>
      <c r="X123" s="55">
        <v>-0.26899424717318043</v>
      </c>
      <c r="Y123" s="55">
        <v>3.9706122448979606</v>
      </c>
      <c r="Z123" s="70">
        <v>8.0459770114942528E-2</v>
      </c>
      <c r="AA123" s="70">
        <v>0.13793103448275862</v>
      </c>
      <c r="AB123" s="70">
        <v>9.7701149425287362E-2</v>
      </c>
      <c r="AC123" s="70">
        <v>5.459770114942529E-2</v>
      </c>
      <c r="AD123" s="70">
        <v>1.4367816091954023E-2</v>
      </c>
      <c r="AE123" s="70">
        <v>0</v>
      </c>
      <c r="AF123" s="70">
        <v>8.645533141210375E-2</v>
      </c>
      <c r="AG123" s="70">
        <v>0.1239193083573487</v>
      </c>
      <c r="AH123" s="70">
        <v>8.3573487031700283E-2</v>
      </c>
      <c r="AI123" s="70">
        <v>6.0518731988472622E-2</v>
      </c>
      <c r="AJ123" s="70">
        <v>2.5936599423631124E-2</v>
      </c>
      <c r="AK123" s="70">
        <v>2.8818443804034581E-2</v>
      </c>
      <c r="AL123" s="70">
        <v>8.9595375722543349E-2</v>
      </c>
      <c r="AM123" s="70">
        <v>0.10115606936416185</v>
      </c>
      <c r="AN123" s="70">
        <v>8.6705202312138727E-2</v>
      </c>
      <c r="AO123" s="70">
        <v>4.3352601156069363E-2</v>
      </c>
      <c r="AP123" s="70">
        <v>8.670520231213872E-3</v>
      </c>
      <c r="AQ123" s="70">
        <v>2.8901734104046241E-3</v>
      </c>
      <c r="AR123" s="70">
        <v>0.1069364161849711</v>
      </c>
      <c r="AS123" s="70">
        <v>9.8265895953757232E-2</v>
      </c>
      <c r="AT123" s="70">
        <v>8.6705202312138727E-2</v>
      </c>
      <c r="AU123" s="70">
        <v>4.6242774566473986E-2</v>
      </c>
      <c r="AV123" s="70">
        <v>1.4450867052023121E-2</v>
      </c>
      <c r="AW123" s="70">
        <v>8.670520231213872E-3</v>
      </c>
      <c r="AX123" s="70">
        <v>6.9767441860465115E-2</v>
      </c>
      <c r="AY123" s="70">
        <v>5.8139534883720929E-2</v>
      </c>
      <c r="AZ123" s="70">
        <v>5.5232558139534885E-2</v>
      </c>
      <c r="BA123" s="70">
        <v>6.3953488372093026E-2</v>
      </c>
      <c r="BB123" s="70">
        <v>2.0348837209302327E-2</v>
      </c>
      <c r="BC123" s="70">
        <v>1.1627906976744186E-2</v>
      </c>
    </row>
    <row r="124" spans="1:55" customFormat="1">
      <c r="A124" t="str">
        <f t="shared" si="1"/>
        <v>NSW-43525</v>
      </c>
      <c r="B124" s="57" t="s">
        <v>2</v>
      </c>
      <c r="C124" s="54">
        <v>43525</v>
      </c>
      <c r="D124" s="55">
        <v>24.983409112099558</v>
      </c>
      <c r="E124" s="55">
        <v>10.596229892118094</v>
      </c>
      <c r="F124" s="55">
        <v>-23.566190786983967</v>
      </c>
      <c r="G124" s="55">
        <v>-16.531127625489496</v>
      </c>
      <c r="H124" s="55">
        <v>-5.7599175117507357</v>
      </c>
      <c r="I124" s="55">
        <v>-17.274267944210738</v>
      </c>
      <c r="J124" s="58">
        <v>108.56326282489407</v>
      </c>
      <c r="K124" s="55">
        <v>8.078623364574776</v>
      </c>
      <c r="L124" s="55">
        <v>-61.993570611136981</v>
      </c>
      <c r="M124" s="55">
        <v>11.311740032048261</v>
      </c>
      <c r="N124" s="55">
        <v>24.646874999999994</v>
      </c>
      <c r="O124" s="55">
        <v>-19.103736917058971</v>
      </c>
      <c r="P124" s="55">
        <v>17.456569404621352</v>
      </c>
      <c r="Q124" s="55">
        <v>9.0114305115436864</v>
      </c>
      <c r="R124" s="55">
        <v>-30.20112456747405</v>
      </c>
      <c r="S124" s="55">
        <v>33.339072543618002</v>
      </c>
      <c r="T124" s="55">
        <v>50.277350347157075</v>
      </c>
      <c r="U124" s="55">
        <v>-9.3071966851080301</v>
      </c>
      <c r="V124" s="55">
        <v>43.531366113202097</v>
      </c>
      <c r="W124" s="55">
        <v>32.078418924788672</v>
      </c>
      <c r="X124" s="55">
        <v>1.9110139419885084</v>
      </c>
      <c r="Y124" s="55">
        <v>7.1699334319526633</v>
      </c>
      <c r="Z124" s="70">
        <v>0.10336538461538461</v>
      </c>
      <c r="AA124" s="70">
        <v>0.15625</v>
      </c>
      <c r="AB124" s="70">
        <v>7.6923076923076927E-2</v>
      </c>
      <c r="AC124" s="70">
        <v>4.3269230769230768E-2</v>
      </c>
      <c r="AD124" s="70">
        <v>1.9230769230769232E-2</v>
      </c>
      <c r="AE124" s="70">
        <v>9.6153846153846159E-3</v>
      </c>
      <c r="AF124" s="70">
        <v>9.5354523227383858E-2</v>
      </c>
      <c r="AG124" s="70">
        <v>0.11491442542787286</v>
      </c>
      <c r="AH124" s="70">
        <v>7.3349633251833746E-2</v>
      </c>
      <c r="AI124" s="70">
        <v>6.6014669926650366E-2</v>
      </c>
      <c r="AJ124" s="70">
        <v>3.9119804400977995E-2</v>
      </c>
      <c r="AK124" s="70">
        <v>9.7799511002444987E-3</v>
      </c>
      <c r="AL124" s="70">
        <v>0.10975609756097561</v>
      </c>
      <c r="AM124" s="70">
        <v>0.10731707317073171</v>
      </c>
      <c r="AN124" s="70">
        <v>4.878048780487805E-2</v>
      </c>
      <c r="AO124" s="70">
        <v>5.1219512195121948E-2</v>
      </c>
      <c r="AP124" s="70">
        <v>7.3170731707317077E-3</v>
      </c>
      <c r="AQ124" s="70">
        <v>7.3170731707317077E-3</v>
      </c>
      <c r="AR124" s="70">
        <v>0.1037037037037037</v>
      </c>
      <c r="AS124" s="70">
        <v>8.8888888888888892E-2</v>
      </c>
      <c r="AT124" s="70">
        <v>6.9135802469135796E-2</v>
      </c>
      <c r="AU124" s="70">
        <v>5.6790123456790124E-2</v>
      </c>
      <c r="AV124" s="70">
        <v>9.876543209876543E-3</v>
      </c>
      <c r="AW124" s="70">
        <v>4.9382716049382715E-3</v>
      </c>
      <c r="AX124" s="70">
        <v>6.1425061425061427E-2</v>
      </c>
      <c r="AY124" s="70">
        <v>7.3710073710073709E-2</v>
      </c>
      <c r="AZ124" s="70">
        <v>5.6511056511056514E-2</v>
      </c>
      <c r="BA124" s="70">
        <v>4.6683046683046681E-2</v>
      </c>
      <c r="BB124" s="70">
        <v>1.4742014742014743E-2</v>
      </c>
      <c r="BC124" s="70">
        <v>7.3710073710073713E-3</v>
      </c>
    </row>
    <row r="125" spans="1:55" customFormat="1">
      <c r="A125" t="str">
        <f t="shared" si="1"/>
        <v>NSW-43617</v>
      </c>
      <c r="B125" s="57" t="s">
        <v>2</v>
      </c>
      <c r="C125" s="54">
        <v>43617</v>
      </c>
      <c r="D125" s="55">
        <v>39.100936524453701</v>
      </c>
      <c r="E125" s="55">
        <v>17.606659729448491</v>
      </c>
      <c r="F125" s="55">
        <v>0.79084287200832681</v>
      </c>
      <c r="G125" s="55">
        <v>5.3792798110979927</v>
      </c>
      <c r="H125" s="55">
        <v>-21.635796045785639</v>
      </c>
      <c r="I125" s="55">
        <v>12.237252861602498</v>
      </c>
      <c r="J125" s="58">
        <v>125.88993012423087</v>
      </c>
      <c r="K125" s="55">
        <v>21.27361275088548</v>
      </c>
      <c r="L125" s="55">
        <v>-14.276884361099768</v>
      </c>
      <c r="M125" s="55">
        <v>18.062499319238853</v>
      </c>
      <c r="N125" s="55">
        <v>34.701545778834713</v>
      </c>
      <c r="O125" s="55">
        <v>-21.211069232295181</v>
      </c>
      <c r="P125" s="55">
        <v>20.165558795483758</v>
      </c>
      <c r="Q125" s="55">
        <v>7.5399731899780278</v>
      </c>
      <c r="R125" s="55">
        <v>-13.733333333333333</v>
      </c>
      <c r="S125" s="55">
        <v>34.952414367790887</v>
      </c>
      <c r="T125" s="55">
        <v>54.775510204081627</v>
      </c>
      <c r="U125" s="55">
        <v>-12.492123503465661</v>
      </c>
      <c r="V125" s="55">
        <v>42.578125</v>
      </c>
      <c r="W125" s="55">
        <v>27.79541015625</v>
      </c>
      <c r="X125" s="55">
        <v>-1.6381836203422322</v>
      </c>
      <c r="Y125" s="55">
        <v>3.8408403140213148</v>
      </c>
      <c r="Z125" s="70">
        <v>0.10067114093959731</v>
      </c>
      <c r="AA125" s="70">
        <v>0.14429530201342283</v>
      </c>
      <c r="AB125" s="70">
        <v>5.3691275167785234E-2</v>
      </c>
      <c r="AC125" s="70">
        <v>4.6979865771812082E-2</v>
      </c>
      <c r="AD125" s="70">
        <v>1.3422818791946308E-2</v>
      </c>
      <c r="AE125" s="70">
        <v>0</v>
      </c>
      <c r="AF125" s="70">
        <v>0.10067114093959731</v>
      </c>
      <c r="AG125" s="70">
        <v>9.3959731543624164E-2</v>
      </c>
      <c r="AH125" s="70">
        <v>8.0536912751677847E-2</v>
      </c>
      <c r="AI125" s="70">
        <v>6.3758389261744972E-2</v>
      </c>
      <c r="AJ125" s="70">
        <v>2.6845637583892617E-2</v>
      </c>
      <c r="AK125" s="70">
        <v>6.7114093959731542E-3</v>
      </c>
      <c r="AL125" s="70">
        <v>0.10544217687074831</v>
      </c>
      <c r="AM125" s="70">
        <v>8.8435374149659865E-2</v>
      </c>
      <c r="AN125" s="70">
        <v>6.1224489795918366E-2</v>
      </c>
      <c r="AO125" s="70">
        <v>4.7619047619047616E-2</v>
      </c>
      <c r="AP125" s="70">
        <v>6.8027210884353739E-3</v>
      </c>
      <c r="AQ125" s="70">
        <v>6.8027210884353739E-3</v>
      </c>
      <c r="AR125" s="70">
        <v>0.11564625850340136</v>
      </c>
      <c r="AS125" s="70">
        <v>7.8231292517006806E-2</v>
      </c>
      <c r="AT125" s="70">
        <v>5.4421768707482991E-2</v>
      </c>
      <c r="AU125" s="70">
        <v>5.4421768707482991E-2</v>
      </c>
      <c r="AV125" s="70">
        <v>0</v>
      </c>
      <c r="AW125" s="70">
        <v>6.8027210884353739E-3</v>
      </c>
      <c r="AX125" s="70">
        <v>6.8027210884353748E-2</v>
      </c>
      <c r="AY125" s="70">
        <v>6.1224489795918366E-2</v>
      </c>
      <c r="AZ125" s="70">
        <v>5.4421768707482991E-2</v>
      </c>
      <c r="BA125" s="70">
        <v>3.4013605442176874E-2</v>
      </c>
      <c r="BB125" s="70">
        <v>4.0816326530612242E-2</v>
      </c>
      <c r="BC125" s="70">
        <v>1.3605442176870748E-2</v>
      </c>
    </row>
    <row r="126" spans="1:55" customFormat="1">
      <c r="A126" t="str">
        <f t="shared" si="1"/>
        <v>NSW-43709</v>
      </c>
      <c r="B126" s="57" t="s">
        <v>2</v>
      </c>
      <c r="C126" s="54">
        <v>43709</v>
      </c>
      <c r="D126" s="55">
        <v>35.515393114156893</v>
      </c>
      <c r="E126" s="55">
        <v>13.261817313147603</v>
      </c>
      <c r="F126" s="55">
        <v>-20.603780345785182</v>
      </c>
      <c r="G126" s="55">
        <v>-6.4817976914145188</v>
      </c>
      <c r="H126" s="55">
        <v>-14.109110454178984</v>
      </c>
      <c r="I126" s="55">
        <v>6.4379348442772226</v>
      </c>
      <c r="J126" s="58">
        <v>116.49304286894895</v>
      </c>
      <c r="K126" s="55">
        <v>2.409129332206255</v>
      </c>
      <c r="L126" s="55">
        <v>21.204056455179586</v>
      </c>
      <c r="M126" s="55">
        <v>18.831015982013135</v>
      </c>
      <c r="N126" s="55">
        <v>34.795025882072942</v>
      </c>
      <c r="O126" s="55">
        <v>-32.99163233890318</v>
      </c>
      <c r="P126" s="55">
        <v>21.053590085211205</v>
      </c>
      <c r="Q126" s="55">
        <v>7.0915655807537838</v>
      </c>
      <c r="R126" s="55">
        <v>-12.572108708589566</v>
      </c>
      <c r="S126" s="55">
        <v>32.530717399920732</v>
      </c>
      <c r="T126" s="55">
        <v>45.408239143367041</v>
      </c>
      <c r="U126" s="55">
        <v>-18.026647596823366</v>
      </c>
      <c r="V126" s="55">
        <v>42.057652354570635</v>
      </c>
      <c r="W126" s="55">
        <v>26.540786730189055</v>
      </c>
      <c r="X126" s="55">
        <v>-3.3492567381948044</v>
      </c>
      <c r="Y126" s="55">
        <v>2.3495370370370376</v>
      </c>
      <c r="Z126" s="70">
        <v>6.741573033707865E-2</v>
      </c>
      <c r="AA126" s="70">
        <v>0.13202247191011235</v>
      </c>
      <c r="AB126" s="70">
        <v>8.4269662921348312E-2</v>
      </c>
      <c r="AC126" s="70">
        <v>4.7752808988764044E-2</v>
      </c>
      <c r="AD126" s="70">
        <v>1.6853932584269662E-2</v>
      </c>
      <c r="AE126" s="70">
        <v>2.8089887640449437E-3</v>
      </c>
      <c r="AF126" s="70">
        <v>7.3863636363636367E-2</v>
      </c>
      <c r="AG126" s="70">
        <v>9.375E-2</v>
      </c>
      <c r="AH126" s="70">
        <v>7.6704545454545456E-2</v>
      </c>
      <c r="AI126" s="70">
        <v>7.1022727272727279E-2</v>
      </c>
      <c r="AJ126" s="70">
        <v>1.4204545454545454E-2</v>
      </c>
      <c r="AK126" s="70">
        <v>2.840909090909091E-3</v>
      </c>
      <c r="AL126" s="70">
        <v>9.1168091168091173E-2</v>
      </c>
      <c r="AM126" s="70">
        <v>8.8319088319088315E-2</v>
      </c>
      <c r="AN126" s="70">
        <v>4.5584045584045586E-2</v>
      </c>
      <c r="AO126" s="70">
        <v>5.128205128205128E-2</v>
      </c>
      <c r="AP126" s="70">
        <v>1.4245014245014245E-2</v>
      </c>
      <c r="AQ126" s="70">
        <v>0</v>
      </c>
      <c r="AR126" s="70">
        <v>7.1428571428571425E-2</v>
      </c>
      <c r="AS126" s="70">
        <v>0.10285714285714286</v>
      </c>
      <c r="AT126" s="70">
        <v>4.8571428571428571E-2</v>
      </c>
      <c r="AU126" s="70">
        <v>3.4285714285714287E-2</v>
      </c>
      <c r="AV126" s="70">
        <v>1.1428571428571429E-2</v>
      </c>
      <c r="AW126" s="70">
        <v>5.7142857142857143E-3</v>
      </c>
      <c r="AX126" s="70">
        <v>5.730659025787966E-2</v>
      </c>
      <c r="AY126" s="70">
        <v>5.4441260744985676E-2</v>
      </c>
      <c r="AZ126" s="70">
        <v>6.0171919770773637E-2</v>
      </c>
      <c r="BA126" s="70">
        <v>4.0114613180515762E-2</v>
      </c>
      <c r="BB126" s="70">
        <v>1.4326647564469915E-2</v>
      </c>
      <c r="BC126" s="70">
        <v>1.1461318051575931E-2</v>
      </c>
    </row>
    <row r="127" spans="1:55" customFormat="1">
      <c r="A127" t="str">
        <f t="shared" si="1"/>
        <v>NSW-43800</v>
      </c>
      <c r="B127" s="57" t="s">
        <v>2</v>
      </c>
      <c r="C127" s="54">
        <v>43800</v>
      </c>
      <c r="D127" s="55">
        <v>39.6298828125</v>
      </c>
      <c r="E127" s="55">
        <v>19.2041015625</v>
      </c>
      <c r="F127" s="55">
        <v>-11.842773437500002</v>
      </c>
      <c r="G127" s="55">
        <v>1.6116193826711593</v>
      </c>
      <c r="H127" s="55">
        <v>-11.66748046875</v>
      </c>
      <c r="I127" s="55">
        <v>8.5166015625</v>
      </c>
      <c r="J127" s="58">
        <v>123.9122487712749</v>
      </c>
      <c r="K127" s="55">
        <v>0.21972656250000311</v>
      </c>
      <c r="L127" s="55">
        <v>38.310093652445367</v>
      </c>
      <c r="M127" s="55">
        <v>22.02540685595568</v>
      </c>
      <c r="N127" s="55">
        <v>25.947521865889218</v>
      </c>
      <c r="O127" s="55">
        <v>-21.603360116873631</v>
      </c>
      <c r="P127" s="55">
        <v>26.652398019275335</v>
      </c>
      <c r="Q127" s="55">
        <v>10.534478489228324</v>
      </c>
      <c r="R127" s="55">
        <v>8.8854713998889299</v>
      </c>
      <c r="S127" s="55">
        <v>32.562722399891896</v>
      </c>
      <c r="T127" s="55">
        <v>44.566304884689913</v>
      </c>
      <c r="U127" s="55">
        <v>-15.328264462809917</v>
      </c>
      <c r="V127" s="55">
        <v>43.522387196576496</v>
      </c>
      <c r="W127" s="55">
        <v>27.582477014602485</v>
      </c>
      <c r="X127" s="55">
        <v>-5.2770903484928393</v>
      </c>
      <c r="Y127" s="55">
        <v>0.1111600705015218</v>
      </c>
      <c r="Z127" s="70">
        <v>8.4415584415584416E-2</v>
      </c>
      <c r="AA127" s="70">
        <v>0.14285714285714285</v>
      </c>
      <c r="AB127" s="70">
        <v>6.8181818181818177E-2</v>
      </c>
      <c r="AC127" s="70">
        <v>4.2207792207792208E-2</v>
      </c>
      <c r="AD127" s="70">
        <v>1.6233766233766232E-2</v>
      </c>
      <c r="AE127" s="70">
        <v>1.2987012987012988E-2</v>
      </c>
      <c r="AF127" s="70">
        <v>9.3851132686084138E-2</v>
      </c>
      <c r="AG127" s="70">
        <v>9.3851132686084138E-2</v>
      </c>
      <c r="AH127" s="70">
        <v>6.7961165048543687E-2</v>
      </c>
      <c r="AI127" s="70">
        <v>5.1779935275080909E-2</v>
      </c>
      <c r="AJ127" s="70">
        <v>1.6181229773462782E-2</v>
      </c>
      <c r="AK127" s="70">
        <v>1.9417475728155338E-2</v>
      </c>
      <c r="AL127" s="70">
        <v>8.7947882736156349E-2</v>
      </c>
      <c r="AM127" s="70">
        <v>7.8175895765472306E-2</v>
      </c>
      <c r="AN127" s="70">
        <v>6.1889250814332247E-2</v>
      </c>
      <c r="AO127" s="70">
        <v>3.9087947882736153E-2</v>
      </c>
      <c r="AP127" s="70">
        <v>9.7719869706840382E-3</v>
      </c>
      <c r="AQ127" s="70">
        <v>3.2573289902280132E-3</v>
      </c>
      <c r="AR127" s="70">
        <v>9.1205211726384364E-2</v>
      </c>
      <c r="AS127" s="70">
        <v>7.8175895765472306E-2</v>
      </c>
      <c r="AT127" s="70">
        <v>7.1661237785016291E-2</v>
      </c>
      <c r="AU127" s="70">
        <v>3.5830618892508145E-2</v>
      </c>
      <c r="AV127" s="70">
        <v>1.9543973941368076E-2</v>
      </c>
      <c r="AW127" s="70">
        <v>9.7719869706840382E-3</v>
      </c>
      <c r="AX127" s="70">
        <v>6.2295081967213117E-2</v>
      </c>
      <c r="AY127" s="70">
        <v>5.2459016393442623E-2</v>
      </c>
      <c r="AZ127" s="70">
        <v>4.9180327868852458E-2</v>
      </c>
      <c r="BA127" s="70">
        <v>3.9344262295081971E-2</v>
      </c>
      <c r="BB127" s="70">
        <v>2.6229508196721311E-2</v>
      </c>
      <c r="BC127" s="70">
        <v>9.8360655737704927E-3</v>
      </c>
    </row>
    <row r="128" spans="1:55" customFormat="1">
      <c r="A128" t="str">
        <f t="shared" si="1"/>
        <v>NSW-43891</v>
      </c>
      <c r="B128" s="57" t="s">
        <v>2</v>
      </c>
      <c r="C128" s="54">
        <v>43891</v>
      </c>
      <c r="D128" s="55">
        <v>-15.805594342597185</v>
      </c>
      <c r="E128" s="55">
        <v>-11.44543038601865</v>
      </c>
      <c r="F128" s="55">
        <v>-86.330570695013748</v>
      </c>
      <c r="G128" s="55">
        <v>-79.498690609801727</v>
      </c>
      <c r="H128" s="55">
        <v>-43.683843070131971</v>
      </c>
      <c r="I128" s="55">
        <v>-11.996081257601007</v>
      </c>
      <c r="J128" s="58">
        <v>65.181981939772697</v>
      </c>
      <c r="K128" s="55">
        <v>2.4481829802775756</v>
      </c>
      <c r="L128" s="55">
        <v>-24.190152251376745</v>
      </c>
      <c r="M128" s="55">
        <v>-33.850568604527581</v>
      </c>
      <c r="N128" s="55">
        <v>-7.5810553083280343</v>
      </c>
      <c r="O128" s="55">
        <v>-71.825049987428315</v>
      </c>
      <c r="P128" s="55">
        <v>-18.62311774166994</v>
      </c>
      <c r="Q128" s="55">
        <v>-82.776456599286576</v>
      </c>
      <c r="R128" s="55">
        <v>-2.1700857795702295</v>
      </c>
      <c r="S128" s="55">
        <v>-3.7715290905272023</v>
      </c>
      <c r="T128" s="55">
        <v>11.34312682245961</v>
      </c>
      <c r="U128" s="55">
        <v>-24.764721327787068</v>
      </c>
      <c r="V128" s="55">
        <v>6.0769230769230775</v>
      </c>
      <c r="W128" s="55">
        <v>-20.683269563322938</v>
      </c>
      <c r="X128" s="55">
        <v>8.4816992133714848</v>
      </c>
      <c r="Y128" s="55">
        <v>12.598097502972653</v>
      </c>
      <c r="Z128" s="70">
        <v>6.7375886524822695E-2</v>
      </c>
      <c r="AA128" s="70">
        <v>0.1276595744680851</v>
      </c>
      <c r="AB128" s="70">
        <v>5.3191489361702128E-2</v>
      </c>
      <c r="AC128" s="70">
        <v>4.6099290780141841E-2</v>
      </c>
      <c r="AD128" s="70">
        <v>2.1276595744680851E-2</v>
      </c>
      <c r="AE128" s="70">
        <v>7.0921985815602835E-3</v>
      </c>
      <c r="AF128" s="70">
        <v>6.7857142857142852E-2</v>
      </c>
      <c r="AG128" s="70">
        <v>8.9285714285714288E-2</v>
      </c>
      <c r="AH128" s="70">
        <v>6.7857142857142852E-2</v>
      </c>
      <c r="AI128" s="70">
        <v>5.3571428571428568E-2</v>
      </c>
      <c r="AJ128" s="70">
        <v>2.8571428571428571E-2</v>
      </c>
      <c r="AK128" s="70">
        <v>7.1428571428571426E-3</v>
      </c>
      <c r="AL128" s="70">
        <v>5.7553956834532377E-2</v>
      </c>
      <c r="AM128" s="70">
        <v>8.9928057553956831E-2</v>
      </c>
      <c r="AN128" s="70">
        <v>3.237410071942446E-2</v>
      </c>
      <c r="AO128" s="70">
        <v>5.0359712230215826E-2</v>
      </c>
      <c r="AP128" s="70">
        <v>1.0791366906474821E-2</v>
      </c>
      <c r="AQ128" s="70">
        <v>0</v>
      </c>
      <c r="AR128" s="70">
        <v>7.4733096085409248E-2</v>
      </c>
      <c r="AS128" s="70">
        <v>7.4733096085409248E-2</v>
      </c>
      <c r="AT128" s="70">
        <v>4.9822064056939501E-2</v>
      </c>
      <c r="AU128" s="70">
        <v>3.9145907473309607E-2</v>
      </c>
      <c r="AV128" s="70">
        <v>3.5587188612099642E-3</v>
      </c>
      <c r="AW128" s="70">
        <v>1.0676156583629894E-2</v>
      </c>
      <c r="AX128" s="70">
        <v>3.9285714285714285E-2</v>
      </c>
      <c r="AY128" s="70">
        <v>6.7857142857142852E-2</v>
      </c>
      <c r="AZ128" s="70">
        <v>1.0714285714285714E-2</v>
      </c>
      <c r="BA128" s="70">
        <v>5.3571428571428568E-2</v>
      </c>
      <c r="BB128" s="70">
        <v>3.5714285714285712E-2</v>
      </c>
      <c r="BC128" s="70">
        <v>7.1428571428571426E-3</v>
      </c>
    </row>
    <row r="129" spans="1:68" customFormat="1">
      <c r="A129" t="str">
        <f t="shared" si="1"/>
        <v>NSW-43983</v>
      </c>
      <c r="B129" s="57" t="s">
        <v>2</v>
      </c>
      <c r="C129" s="54">
        <v>43983</v>
      </c>
      <c r="D129" s="55">
        <v>-7.0617966249808113</v>
      </c>
      <c r="E129" s="55">
        <v>-12.128418549346014</v>
      </c>
      <c r="F129" s="55">
        <v>-61.728132638962684</v>
      </c>
      <c r="G129" s="55">
        <v>-57.674197384066581</v>
      </c>
      <c r="H129" s="55">
        <v>-7.3389260522769488</v>
      </c>
      <c r="I129" s="55">
        <v>-14.800347222222221</v>
      </c>
      <c r="J129" s="58">
        <v>75.788274954473636</v>
      </c>
      <c r="K129" s="55">
        <v>28.375403324441749</v>
      </c>
      <c r="L129" s="55">
        <v>-42.074985121999596</v>
      </c>
      <c r="M129" s="55">
        <v>-68.07178835150863</v>
      </c>
      <c r="N129" s="55">
        <v>4.5503231763619594</v>
      </c>
      <c r="O129" s="55">
        <v>-65.02800861803631</v>
      </c>
      <c r="P129" s="55">
        <v>-7.3288132084260642</v>
      </c>
      <c r="Q129" s="55">
        <v>-70.201292705447841</v>
      </c>
      <c r="R129" s="55">
        <v>-5.3983703033046622</v>
      </c>
      <c r="S129" s="55">
        <v>-19.614746520434139</v>
      </c>
      <c r="T129" s="55">
        <v>32.797929708395387</v>
      </c>
      <c r="U129" s="55">
        <v>-29.388429752066116</v>
      </c>
      <c r="V129" s="55">
        <v>10.171696149843912</v>
      </c>
      <c r="W129" s="55">
        <v>-25.085537173449261</v>
      </c>
      <c r="X129" s="55">
        <v>11.200466052861541</v>
      </c>
      <c r="Y129" s="55">
        <v>23.834556635588179</v>
      </c>
      <c r="Z129" s="70">
        <v>0.13074204946996468</v>
      </c>
      <c r="AA129" s="70">
        <v>8.8339222614840993E-2</v>
      </c>
      <c r="AB129" s="70">
        <v>7.0671378091872794E-2</v>
      </c>
      <c r="AC129" s="70">
        <v>2.8268551236749116E-2</v>
      </c>
      <c r="AD129" s="70">
        <v>3.5335689045936395E-3</v>
      </c>
      <c r="AE129" s="70">
        <v>0</v>
      </c>
      <c r="AF129" s="70">
        <v>0.12186379928315412</v>
      </c>
      <c r="AG129" s="70">
        <v>7.5268817204301078E-2</v>
      </c>
      <c r="AH129" s="70">
        <v>6.093189964157706E-2</v>
      </c>
      <c r="AI129" s="70">
        <v>3.5842293906810034E-2</v>
      </c>
      <c r="AJ129" s="70">
        <v>1.4336917562724014E-2</v>
      </c>
      <c r="AK129" s="70">
        <v>3.5842293906810036E-3</v>
      </c>
      <c r="AL129" s="70">
        <v>0.11510791366906475</v>
      </c>
      <c r="AM129" s="70">
        <v>8.9928057553956831E-2</v>
      </c>
      <c r="AN129" s="70">
        <v>2.8776978417266189E-2</v>
      </c>
      <c r="AO129" s="70">
        <v>1.4388489208633094E-2</v>
      </c>
      <c r="AP129" s="70">
        <v>7.1942446043165471E-3</v>
      </c>
      <c r="AQ129" s="70">
        <v>0</v>
      </c>
      <c r="AR129" s="70">
        <v>9.6774193548387094E-2</v>
      </c>
      <c r="AS129" s="70">
        <v>7.1684587813620068E-2</v>
      </c>
      <c r="AT129" s="70">
        <v>6.8100358422939072E-2</v>
      </c>
      <c r="AU129" s="70">
        <v>1.7921146953405017E-2</v>
      </c>
      <c r="AV129" s="70">
        <v>7.1684587813620072E-3</v>
      </c>
      <c r="AW129" s="70">
        <v>3.5842293906810036E-3</v>
      </c>
      <c r="AX129" s="70">
        <v>9.3862815884476536E-2</v>
      </c>
      <c r="AY129" s="70">
        <v>4.6931407942238268E-2</v>
      </c>
      <c r="AZ129" s="70">
        <v>2.8880866425992781E-2</v>
      </c>
      <c r="BA129" s="70">
        <v>1.0830324909747292E-2</v>
      </c>
      <c r="BB129" s="70">
        <v>1.8050541516245487E-2</v>
      </c>
      <c r="BC129" s="70">
        <v>7.2202166064981952E-3</v>
      </c>
    </row>
    <row r="130" spans="1:68" customFormat="1">
      <c r="A130" t="str">
        <f t="shared" ref="A130:A193" si="2">B130&amp;"-"&amp;C130</f>
        <v>NSW-44075</v>
      </c>
      <c r="B130" s="57" t="s">
        <v>2</v>
      </c>
      <c r="C130" s="54">
        <v>44075</v>
      </c>
      <c r="D130" s="55">
        <v>0</v>
      </c>
      <c r="E130" s="55">
        <v>-4.3993509154387045</v>
      </c>
      <c r="F130" s="55">
        <v>-49.545975064918309</v>
      </c>
      <c r="G130" s="55">
        <v>-40.249350816922302</v>
      </c>
      <c r="H130" s="55">
        <v>-2.0815461914182167</v>
      </c>
      <c r="I130" s="55">
        <v>-15.262421956295528</v>
      </c>
      <c r="J130" s="58">
        <v>84.406242910488942</v>
      </c>
      <c r="K130" s="55">
        <v>30.626628858037343</v>
      </c>
      <c r="L130" s="55">
        <v>-32.848989822012229</v>
      </c>
      <c r="M130" s="55">
        <v>-64.851087544460654</v>
      </c>
      <c r="N130" s="55">
        <v>23.773990847619697</v>
      </c>
      <c r="O130" s="55">
        <v>-70.560669174952977</v>
      </c>
      <c r="P130" s="55">
        <v>-10.066093254866454</v>
      </c>
      <c r="Q130" s="55">
        <v>-71.716412813332425</v>
      </c>
      <c r="R130" s="55">
        <v>-3.6196495259982746</v>
      </c>
      <c r="S130" s="55">
        <v>-15.931078313678412</v>
      </c>
      <c r="T130" s="55">
        <v>48.711605854462988</v>
      </c>
      <c r="U130" s="55">
        <v>-30.079758330416841</v>
      </c>
      <c r="V130" s="55">
        <v>10.743296357760503</v>
      </c>
      <c r="W130" s="55">
        <v>-20.763971462544593</v>
      </c>
      <c r="X130" s="55">
        <v>8.3445310400429999</v>
      </c>
      <c r="Y130" s="55">
        <v>22.206980643194633</v>
      </c>
      <c r="Z130" s="70">
        <v>7.43801652892562E-2</v>
      </c>
      <c r="AA130" s="70">
        <v>0.10330578512396695</v>
      </c>
      <c r="AB130" s="70">
        <v>4.9586776859504134E-2</v>
      </c>
      <c r="AC130" s="70">
        <v>1.2396694214876033E-2</v>
      </c>
      <c r="AD130" s="70">
        <v>1.6528925619834711E-2</v>
      </c>
      <c r="AE130" s="70">
        <v>4.1322314049586778E-3</v>
      </c>
      <c r="AF130" s="70">
        <v>8.2644628099173556E-2</v>
      </c>
      <c r="AG130" s="70">
        <v>7.0247933884297523E-2</v>
      </c>
      <c r="AH130" s="70">
        <v>3.71900826446281E-2</v>
      </c>
      <c r="AI130" s="70">
        <v>5.7851239669421489E-2</v>
      </c>
      <c r="AJ130" s="70">
        <v>1.6528925619834711E-2</v>
      </c>
      <c r="AK130" s="70">
        <v>2.8925619834710745E-2</v>
      </c>
      <c r="AL130" s="70">
        <v>9.9173553719008267E-2</v>
      </c>
      <c r="AM130" s="70">
        <v>5.7851239669421489E-2</v>
      </c>
      <c r="AN130" s="70">
        <v>1.6528925619834711E-2</v>
      </c>
      <c r="AO130" s="70">
        <v>2.0661157024793389E-2</v>
      </c>
      <c r="AP130" s="70">
        <v>4.1322314049586778E-3</v>
      </c>
      <c r="AQ130" s="70">
        <v>1.2396694214876033E-2</v>
      </c>
      <c r="AR130" s="70">
        <v>7.8838174273858919E-2</v>
      </c>
      <c r="AS130" s="70">
        <v>5.8091286307053944E-2</v>
      </c>
      <c r="AT130" s="70">
        <v>4.1493775933609957E-2</v>
      </c>
      <c r="AU130" s="70">
        <v>2.0746887966804978E-2</v>
      </c>
      <c r="AV130" s="70">
        <v>8.2987551867219917E-3</v>
      </c>
      <c r="AW130" s="70">
        <v>2.4896265560165973E-2</v>
      </c>
      <c r="AX130" s="70">
        <v>6.7226890756302518E-2</v>
      </c>
      <c r="AY130" s="70">
        <v>4.2016806722689079E-2</v>
      </c>
      <c r="AZ130" s="70">
        <v>2.5210084033613446E-2</v>
      </c>
      <c r="BA130" s="70">
        <v>1.2605042016806723E-2</v>
      </c>
      <c r="BB130" s="70">
        <v>1.2605042016806723E-2</v>
      </c>
      <c r="BC130" s="70">
        <v>2.100840336134454E-2</v>
      </c>
    </row>
    <row r="131" spans="1:68" customFormat="1">
      <c r="A131" t="str">
        <f t="shared" si="2"/>
        <v>NSW-44166</v>
      </c>
      <c r="B131" s="57" t="s">
        <v>2</v>
      </c>
      <c r="C131" s="54">
        <v>44166</v>
      </c>
      <c r="D131" s="55">
        <v>26.556010947563351</v>
      </c>
      <c r="E131" s="55">
        <v>10.481996107266434</v>
      </c>
      <c r="F131" s="55">
        <v>14.107104238754328</v>
      </c>
      <c r="G131" s="55">
        <v>22.498307099127981</v>
      </c>
      <c r="H131" s="55">
        <v>-1.6408502459155403</v>
      </c>
      <c r="I131" s="55">
        <v>8.6904290802193476</v>
      </c>
      <c r="J131" s="58">
        <v>122.6427377412206</v>
      </c>
      <c r="K131" s="55">
        <v>43.946324677657842</v>
      </c>
      <c r="L131" s="55">
        <v>30.104867431737237</v>
      </c>
      <c r="M131" s="55">
        <v>-45.161784361773229</v>
      </c>
      <c r="N131" s="55">
        <v>35.640495867768593</v>
      </c>
      <c r="O131" s="55">
        <v>-31.100035599857605</v>
      </c>
      <c r="P131" s="55">
        <v>6.9095571026072946</v>
      </c>
      <c r="Q131" s="55">
        <v>-34.281253162543919</v>
      </c>
      <c r="R131" s="55">
        <v>21.27532958984375</v>
      </c>
      <c r="S131" s="55">
        <v>-13.813991817143517</v>
      </c>
      <c r="T131" s="55">
        <v>61.665406903502145</v>
      </c>
      <c r="U131" s="55">
        <v>-18.079236158472316</v>
      </c>
      <c r="V131" s="55">
        <v>29.706777759974361</v>
      </c>
      <c r="W131" s="55">
        <v>-13.309511711386843</v>
      </c>
      <c r="X131" s="55">
        <v>1.0783537791848041</v>
      </c>
      <c r="Y131" s="55">
        <v>13.123531505873979</v>
      </c>
      <c r="Z131" s="70">
        <v>0.13618677042801555</v>
      </c>
      <c r="AA131" s="70">
        <v>0.1245136186770428</v>
      </c>
      <c r="AB131" s="70">
        <v>3.1128404669260701E-2</v>
      </c>
      <c r="AC131" s="70">
        <v>3.8910505836575876E-3</v>
      </c>
      <c r="AD131" s="70">
        <v>7.7821011673151752E-3</v>
      </c>
      <c r="AE131" s="70">
        <v>0</v>
      </c>
      <c r="AF131" s="70">
        <v>9.727626459143969E-2</v>
      </c>
      <c r="AG131" s="70">
        <v>0.10505836575875487</v>
      </c>
      <c r="AH131" s="70">
        <v>6.2256809338521402E-2</v>
      </c>
      <c r="AI131" s="70">
        <v>3.1128404669260701E-2</v>
      </c>
      <c r="AJ131" s="70">
        <v>2.7237354085603113E-2</v>
      </c>
      <c r="AK131" s="70">
        <v>0</v>
      </c>
      <c r="AL131" s="70">
        <v>0.11811023622047244</v>
      </c>
      <c r="AM131" s="70">
        <v>6.6929133858267723E-2</v>
      </c>
      <c r="AN131" s="70">
        <v>4.7244094488188976E-2</v>
      </c>
      <c r="AO131" s="70">
        <v>1.968503937007874E-2</v>
      </c>
      <c r="AP131" s="70">
        <v>7.874015748031496E-3</v>
      </c>
      <c r="AQ131" s="70">
        <v>0</v>
      </c>
      <c r="AR131" s="70">
        <v>0.1111111111111111</v>
      </c>
      <c r="AS131" s="70">
        <v>7.5396825396825393E-2</v>
      </c>
      <c r="AT131" s="70">
        <v>3.1746031746031744E-2</v>
      </c>
      <c r="AU131" s="70">
        <v>2.7777777777777776E-2</v>
      </c>
      <c r="AV131" s="70">
        <v>1.5873015873015872E-2</v>
      </c>
      <c r="AW131" s="70">
        <v>0</v>
      </c>
      <c r="AX131" s="70">
        <v>0.10236220472440945</v>
      </c>
      <c r="AY131" s="70">
        <v>4.7244094488188976E-2</v>
      </c>
      <c r="AZ131" s="70">
        <v>1.1811023622047244E-2</v>
      </c>
      <c r="BA131" s="70">
        <v>1.968503937007874E-2</v>
      </c>
      <c r="BB131" s="70">
        <v>1.1811023622047244E-2</v>
      </c>
      <c r="BC131" s="70">
        <v>7.874015748031496E-3</v>
      </c>
    </row>
    <row r="132" spans="1:68" customFormat="1">
      <c r="A132" t="str">
        <f t="shared" si="2"/>
        <v>NSW-44256</v>
      </c>
      <c r="B132" s="57" t="s">
        <v>2</v>
      </c>
      <c r="C132" s="54">
        <v>44256</v>
      </c>
      <c r="D132" s="55">
        <v>53.711262282690861</v>
      </c>
      <c r="E132" s="55">
        <v>32.269057568258347</v>
      </c>
      <c r="F132" s="55">
        <v>39.386400501547435</v>
      </c>
      <c r="G132" s="55">
        <v>48.181381188912027</v>
      </c>
      <c r="H132" s="55">
        <v>2.1907582457706192</v>
      </c>
      <c r="I132" s="55">
        <v>9.8039808515998992</v>
      </c>
      <c r="J132" s="58">
        <v>144.8648382273787</v>
      </c>
      <c r="K132" s="55">
        <v>31.469116022649242</v>
      </c>
      <c r="L132" s="55">
        <v>72.041924213920979</v>
      </c>
      <c r="M132" s="55">
        <v>-14.628533859303088</v>
      </c>
      <c r="N132" s="55">
        <v>47.134695290858716</v>
      </c>
      <c r="O132" s="55">
        <v>-22.646394126197627</v>
      </c>
      <c r="P132" s="55">
        <v>12.17486517024077</v>
      </c>
      <c r="Q132" s="55">
        <v>-26.554756370334637</v>
      </c>
      <c r="R132" s="55">
        <v>47.115283812275038</v>
      </c>
      <c r="S132" s="55">
        <v>-1.8255778255339685</v>
      </c>
      <c r="T132" s="55">
        <v>62.430546017555471</v>
      </c>
      <c r="U132" s="55">
        <v>-12.743537808641976</v>
      </c>
      <c r="V132" s="55">
        <v>39.374752671151576</v>
      </c>
      <c r="W132" s="55">
        <v>-8.3812735568339605</v>
      </c>
      <c r="X132" s="55">
        <v>-3.9708636836628517</v>
      </c>
      <c r="Y132" s="55">
        <v>1.6715367455305246</v>
      </c>
      <c r="Z132" s="133">
        <v>0.11960132890365449</v>
      </c>
      <c r="AA132" s="133">
        <v>0.10963455149501661</v>
      </c>
      <c r="AB132" s="133">
        <v>7.3089700996677748E-2</v>
      </c>
      <c r="AC132" s="133">
        <v>1.6611295681063124E-2</v>
      </c>
      <c r="AD132" s="133">
        <v>3.3222591362126247E-3</v>
      </c>
      <c r="AE132" s="133">
        <v>9.9667774086378731E-3</v>
      </c>
      <c r="AF132" s="133">
        <v>0.11073825503355705</v>
      </c>
      <c r="AG132" s="133">
        <v>9.3959731543624164E-2</v>
      </c>
      <c r="AH132" s="133">
        <v>6.3758389261744972E-2</v>
      </c>
      <c r="AI132" s="133">
        <v>1.0067114093959731E-2</v>
      </c>
      <c r="AJ132" s="133">
        <v>1.6778523489932886E-2</v>
      </c>
      <c r="AK132" s="133">
        <v>2.0134228187919462E-2</v>
      </c>
      <c r="AL132" s="133">
        <v>9.7643097643097643E-2</v>
      </c>
      <c r="AM132" s="133">
        <v>8.7542087542087546E-2</v>
      </c>
      <c r="AN132" s="133">
        <v>3.3670033670033669E-2</v>
      </c>
      <c r="AO132" s="133">
        <v>1.6835016835016835E-2</v>
      </c>
      <c r="AP132" s="133">
        <v>3.3670033670033669E-3</v>
      </c>
      <c r="AQ132" s="133">
        <v>6.7340067340067337E-3</v>
      </c>
      <c r="AR132" s="133">
        <v>9.4276094276094277E-2</v>
      </c>
      <c r="AS132" s="133">
        <v>8.4175084175084181E-2</v>
      </c>
      <c r="AT132" s="133">
        <v>4.3771043771043773E-2</v>
      </c>
      <c r="AU132" s="133">
        <v>2.3569023569023569E-2</v>
      </c>
      <c r="AV132" s="133">
        <v>2.0202020202020204E-2</v>
      </c>
      <c r="AW132" s="133">
        <v>3.3670033670033669E-3</v>
      </c>
      <c r="AX132" s="133">
        <v>8.4175084175084181E-2</v>
      </c>
      <c r="AY132" s="133">
        <v>5.0505050505050504E-2</v>
      </c>
      <c r="AZ132" s="133">
        <v>2.3569023569023569E-2</v>
      </c>
      <c r="BA132" s="133">
        <v>1.3468013468013467E-2</v>
      </c>
      <c r="BB132" s="133">
        <v>6.7340067340067337E-3</v>
      </c>
      <c r="BC132" s="133">
        <v>1.0101010101010102E-2</v>
      </c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</row>
    <row r="133" spans="1:68" customFormat="1">
      <c r="A133" t="str">
        <f t="shared" si="2"/>
        <v>NSW-44348</v>
      </c>
      <c r="B133" s="57" t="s">
        <v>2</v>
      </c>
      <c r="C133" s="54">
        <v>44348</v>
      </c>
      <c r="D133" s="55">
        <v>54.110301768990631</v>
      </c>
      <c r="E133" s="55">
        <v>25.252257318380032</v>
      </c>
      <c r="F133" s="55">
        <v>37.412070759625394</v>
      </c>
      <c r="G133" s="55">
        <v>44.65761511216057</v>
      </c>
      <c r="H133" s="55">
        <v>9.854340231120668</v>
      </c>
      <c r="I133" s="55">
        <v>6.8782678360600435</v>
      </c>
      <c r="J133" s="58">
        <v>144.60469962222186</v>
      </c>
      <c r="K133" s="55">
        <v>27.46559692310873</v>
      </c>
      <c r="L133" s="55">
        <v>65.009239420013827</v>
      </c>
      <c r="M133" s="55">
        <v>-7.1979060636905636</v>
      </c>
      <c r="N133" s="55">
        <v>45.189504373177833</v>
      </c>
      <c r="O133" s="55">
        <v>-12.659143518518515</v>
      </c>
      <c r="P133" s="55">
        <v>21.105355808563719</v>
      </c>
      <c r="Q133" s="55">
        <v>-14.452038995253066</v>
      </c>
      <c r="R133" s="55">
        <v>53.69</v>
      </c>
      <c r="S133" s="55">
        <v>0.21634504141792793</v>
      </c>
      <c r="T133" s="55">
        <v>65.940289319790708</v>
      </c>
      <c r="U133" s="55">
        <v>-5.2183659372597084</v>
      </c>
      <c r="V133" s="55">
        <v>43.86756852972588</v>
      </c>
      <c r="W133" s="55">
        <v>-3.5636746701609701</v>
      </c>
      <c r="X133" s="55">
        <v>-2.3527105185766102</v>
      </c>
      <c r="Y133" s="55">
        <v>1.9390581717451525</v>
      </c>
      <c r="Z133" s="133">
        <v>0.15666666666666668</v>
      </c>
      <c r="AA133" s="133">
        <v>0.11</v>
      </c>
      <c r="AB133" s="133">
        <v>5.6666666666666664E-2</v>
      </c>
      <c r="AC133" s="133">
        <v>2.6666666666666668E-2</v>
      </c>
      <c r="AD133" s="133">
        <v>6.6666666666666671E-3</v>
      </c>
      <c r="AE133" s="133">
        <v>0</v>
      </c>
      <c r="AF133" s="133">
        <v>0.13043478260869565</v>
      </c>
      <c r="AG133" s="133">
        <v>4.6822742474916385E-2</v>
      </c>
      <c r="AH133" s="133">
        <v>6.354515050167224E-2</v>
      </c>
      <c r="AI133" s="133">
        <v>3.678929765886288E-2</v>
      </c>
      <c r="AJ133" s="133">
        <v>3.3444816053511705E-3</v>
      </c>
      <c r="AK133" s="133">
        <v>6.688963210702341E-3</v>
      </c>
      <c r="AL133" s="133">
        <v>0.11486486486486487</v>
      </c>
      <c r="AM133" s="133">
        <v>5.4054054054054057E-2</v>
      </c>
      <c r="AN133" s="133">
        <v>5.7432432432432436E-2</v>
      </c>
      <c r="AO133" s="133">
        <v>1.6891891891891893E-2</v>
      </c>
      <c r="AP133" s="133">
        <v>0</v>
      </c>
      <c r="AQ133" s="133">
        <v>3.3783783783783786E-3</v>
      </c>
      <c r="AR133" s="133">
        <v>0.12925170068027211</v>
      </c>
      <c r="AS133" s="133">
        <v>5.1020408163265307E-2</v>
      </c>
      <c r="AT133" s="133">
        <v>5.7823129251700682E-2</v>
      </c>
      <c r="AU133" s="133">
        <v>2.3809523809523808E-2</v>
      </c>
      <c r="AV133" s="133">
        <v>3.4013605442176869E-3</v>
      </c>
      <c r="AW133" s="133">
        <v>1.020408163265306E-2</v>
      </c>
      <c r="AX133" s="133">
        <v>0.10884353741496598</v>
      </c>
      <c r="AY133" s="133">
        <v>4.4217687074829932E-2</v>
      </c>
      <c r="AZ133" s="133">
        <v>3.0612244897959183E-2</v>
      </c>
      <c r="BA133" s="133">
        <v>1.3605442176870748E-2</v>
      </c>
      <c r="BB133" s="133">
        <v>0</v>
      </c>
      <c r="BC133" s="133">
        <v>6.8027210884353739E-3</v>
      </c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</row>
    <row r="134" spans="1:68" customFormat="1">
      <c r="A134" t="str">
        <f t="shared" si="2"/>
        <v>NSW-44440</v>
      </c>
      <c r="B134" s="57" t="s">
        <v>2</v>
      </c>
      <c r="C134" s="54">
        <v>44440</v>
      </c>
      <c r="D134" s="55">
        <v>42.345607648924364</v>
      </c>
      <c r="E134" s="55">
        <v>23.404800000000002</v>
      </c>
      <c r="F134" s="55">
        <v>24.691358024691365</v>
      </c>
      <c r="G134" s="55">
        <v>27.328987150415717</v>
      </c>
      <c r="H134" s="55">
        <v>1.7754942767950046</v>
      </c>
      <c r="I134" s="55">
        <v>5.0983048660505483</v>
      </c>
      <c r="J134" s="58">
        <v>136.33864841209993</v>
      </c>
      <c r="K134" s="55">
        <v>16.533070903636453</v>
      </c>
      <c r="L134" s="55">
        <v>63.433020266930299</v>
      </c>
      <c r="M134" s="55">
        <v>-15.88006283723789</v>
      </c>
      <c r="N134" s="55">
        <v>43.773391709625017</v>
      </c>
      <c r="O134" s="55">
        <v>-15.704843820733366</v>
      </c>
      <c r="P134" s="55">
        <v>25.118906064209273</v>
      </c>
      <c r="Q134" s="55">
        <v>-10.94121581450654</v>
      </c>
      <c r="R134" s="55">
        <v>49.395626019002634</v>
      </c>
      <c r="S134" s="55">
        <v>-0.95950225820355828</v>
      </c>
      <c r="T134" s="55">
        <v>67.426109569368705</v>
      </c>
      <c r="U134" s="55">
        <v>-5.6</v>
      </c>
      <c r="V134" s="55">
        <v>58.577442747250323</v>
      </c>
      <c r="W134" s="55">
        <v>-0.4264987244897957</v>
      </c>
      <c r="X134" s="55">
        <v>-3.287002253944403</v>
      </c>
      <c r="Y134" s="55">
        <v>4.0030302508565621</v>
      </c>
      <c r="Z134" s="133">
        <v>0.16182572614107885</v>
      </c>
      <c r="AA134" s="133">
        <v>7.0539419087136929E-2</v>
      </c>
      <c r="AB134" s="133">
        <v>2.0746887966804978E-2</v>
      </c>
      <c r="AC134" s="133">
        <v>8.2987551867219917E-3</v>
      </c>
      <c r="AD134" s="133">
        <v>0</v>
      </c>
      <c r="AE134" s="133">
        <v>8.2987551867219917E-3</v>
      </c>
      <c r="AF134" s="133">
        <v>0.12017167381974249</v>
      </c>
      <c r="AG134" s="133">
        <v>4.2918454935622317E-2</v>
      </c>
      <c r="AH134" s="133">
        <v>2.1459227467811159E-2</v>
      </c>
      <c r="AI134" s="133">
        <v>1.2875536480686695E-2</v>
      </c>
      <c r="AJ134" s="133">
        <v>1.7167381974248927E-2</v>
      </c>
      <c r="AK134" s="133">
        <v>8.5836909871244635E-3</v>
      </c>
      <c r="AL134" s="133">
        <v>9.8712446351931327E-2</v>
      </c>
      <c r="AM134" s="133">
        <v>4.2918454935622317E-2</v>
      </c>
      <c r="AN134" s="133">
        <v>2.1459227467811159E-2</v>
      </c>
      <c r="AO134" s="133">
        <v>0</v>
      </c>
      <c r="AP134" s="133">
        <v>0</v>
      </c>
      <c r="AQ134" s="133">
        <v>4.2918454935622317E-3</v>
      </c>
      <c r="AR134" s="133">
        <v>0.10683760683760683</v>
      </c>
      <c r="AS134" s="133">
        <v>2.564102564102564E-2</v>
      </c>
      <c r="AT134" s="133">
        <v>2.564102564102564E-2</v>
      </c>
      <c r="AU134" s="133">
        <v>1.282051282051282E-2</v>
      </c>
      <c r="AV134" s="133">
        <v>8.5470085470085479E-3</v>
      </c>
      <c r="AW134" s="133">
        <v>1.7094017094017096E-2</v>
      </c>
      <c r="AX134" s="133">
        <v>0.1072961373390558</v>
      </c>
      <c r="AY134" s="133">
        <v>1.2875536480686695E-2</v>
      </c>
      <c r="AZ134" s="133">
        <v>1.7167381974248927E-2</v>
      </c>
      <c r="BA134" s="133">
        <v>4.2918454935622317E-3</v>
      </c>
      <c r="BB134" s="133">
        <v>1.2875536480686695E-2</v>
      </c>
      <c r="BC134" s="133">
        <v>1.7167381974248927E-2</v>
      </c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</row>
    <row r="135" spans="1:68" customFormat="1">
      <c r="A135" t="str">
        <f t="shared" si="2"/>
        <v>NSW-44531</v>
      </c>
      <c r="B135" s="57" t="s">
        <v>2</v>
      </c>
      <c r="C135" s="54">
        <v>44531</v>
      </c>
      <c r="D135" s="55">
        <v>52.117617894395607</v>
      </c>
      <c r="E135" s="55">
        <v>31.066001668963111</v>
      </c>
      <c r="F135" s="55">
        <v>40.404739919975377</v>
      </c>
      <c r="G135" s="55">
        <v>47.590625655498556</v>
      </c>
      <c r="H135" s="55">
        <v>38.366356018482257</v>
      </c>
      <c r="I135" s="55">
        <v>-10.844568181384796</v>
      </c>
      <c r="J135" s="58">
        <v>144.61236517647447</v>
      </c>
      <c r="K135" s="55">
        <v>9.519269274041303</v>
      </c>
      <c r="L135" s="55">
        <v>37.358498086734699</v>
      </c>
      <c r="M135" s="55">
        <v>-5.6888334774477665</v>
      </c>
      <c r="N135" s="55">
        <v>42.325095718760878</v>
      </c>
      <c r="O135" s="55">
        <v>-4.3683238123553281</v>
      </c>
      <c r="P135" s="55">
        <v>26.812572972230488</v>
      </c>
      <c r="Q135" s="55">
        <v>10.079365079365081</v>
      </c>
      <c r="R135" s="55">
        <v>51.772850189291511</v>
      </c>
      <c r="S135" s="55">
        <v>2.60067306151416</v>
      </c>
      <c r="T135" s="55">
        <v>64.557137573964496</v>
      </c>
      <c r="U135" s="55">
        <v>-7.4634180494293894</v>
      </c>
      <c r="V135" s="55">
        <v>46.954392408937863</v>
      </c>
      <c r="W135" s="55">
        <v>6.5597667638483976</v>
      </c>
      <c r="X135" s="55">
        <v>-2.6548157348289316</v>
      </c>
      <c r="Y135" s="55">
        <v>2.3161563160780014</v>
      </c>
      <c r="Z135" s="133">
        <v>0.18181818181818182</v>
      </c>
      <c r="AA135" s="133">
        <v>9.5454545454545459E-2</v>
      </c>
      <c r="AB135" s="133">
        <v>5.909090909090909E-2</v>
      </c>
      <c r="AC135" s="133">
        <v>1.3636363636363636E-2</v>
      </c>
      <c r="AD135" s="133">
        <v>0</v>
      </c>
      <c r="AE135" s="133">
        <v>0</v>
      </c>
      <c r="AF135" s="133">
        <v>0.11009174311926606</v>
      </c>
      <c r="AG135" s="133">
        <v>5.0458715596330278E-2</v>
      </c>
      <c r="AH135" s="133">
        <v>5.5045871559633031E-2</v>
      </c>
      <c r="AI135" s="133">
        <v>3.669724770642202E-2</v>
      </c>
      <c r="AJ135" s="133">
        <v>4.5871559633027525E-3</v>
      </c>
      <c r="AK135" s="133">
        <v>1.3761467889908258E-2</v>
      </c>
      <c r="AL135" s="133">
        <v>9.7222222222222224E-2</v>
      </c>
      <c r="AM135" s="133">
        <v>5.0925925925925923E-2</v>
      </c>
      <c r="AN135" s="133">
        <v>2.3148148148148147E-2</v>
      </c>
      <c r="AO135" s="133">
        <v>3.2407407407407406E-2</v>
      </c>
      <c r="AP135" s="133">
        <v>0</v>
      </c>
      <c r="AQ135" s="133">
        <v>0</v>
      </c>
      <c r="AR135" s="133">
        <v>0.10091743119266056</v>
      </c>
      <c r="AS135" s="133">
        <v>5.5045871559633031E-2</v>
      </c>
      <c r="AT135" s="133">
        <v>3.2110091743119268E-2</v>
      </c>
      <c r="AU135" s="133">
        <v>4.5871559633027525E-2</v>
      </c>
      <c r="AV135" s="133">
        <v>0</v>
      </c>
      <c r="AW135" s="133">
        <v>0</v>
      </c>
      <c r="AX135" s="133">
        <v>8.7962962962962965E-2</v>
      </c>
      <c r="AY135" s="133">
        <v>5.0925925925925923E-2</v>
      </c>
      <c r="AZ135" s="133">
        <v>2.7777777777777776E-2</v>
      </c>
      <c r="BA135" s="133">
        <v>1.8518518518518517E-2</v>
      </c>
      <c r="BB135" s="133">
        <v>0</v>
      </c>
      <c r="BC135" s="133">
        <v>0</v>
      </c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</row>
    <row r="136" spans="1:68" customFormat="1">
      <c r="A136" t="str">
        <f t="shared" si="2"/>
        <v>NSW-44621</v>
      </c>
      <c r="B136" t="s">
        <v>2</v>
      </c>
      <c r="C136" s="54">
        <v>44621</v>
      </c>
      <c r="D136" s="55">
        <v>57.816983738973313</v>
      </c>
      <c r="E136" s="55">
        <v>36.9140625</v>
      </c>
      <c r="F136" s="55">
        <v>15.584310988214447</v>
      </c>
      <c r="G136" s="55">
        <v>23.39249654586035</v>
      </c>
      <c r="H136" s="55">
        <v>73.841688368055557</v>
      </c>
      <c r="I136" s="55">
        <v>-7.046444893187374</v>
      </c>
      <c r="J136" s="58">
        <v>137.54878215658408</v>
      </c>
      <c r="K136" s="55">
        <v>-5.9460880999342551</v>
      </c>
      <c r="L136" s="55">
        <v>8.3312337280591251</v>
      </c>
      <c r="M136" s="55">
        <v>-9.3045438779049618</v>
      </c>
      <c r="N136" s="55">
        <v>45.058482986767487</v>
      </c>
      <c r="O136" s="55">
        <v>-4.0968676281764154</v>
      </c>
      <c r="P136" s="55">
        <v>18.176711088917326</v>
      </c>
      <c r="Q136" s="55">
        <v>12.109375</v>
      </c>
      <c r="R136" s="55">
        <v>33.333333333333336</v>
      </c>
      <c r="S136" s="55">
        <v>0.72489795918367339</v>
      </c>
      <c r="T136" s="55">
        <v>66.759058950784208</v>
      </c>
      <c r="U136" s="55">
        <v>-2.6777469990766392</v>
      </c>
      <c r="V136" s="55">
        <v>48.561807781248731</v>
      </c>
      <c r="W136" s="55">
        <v>6.2677041127326181</v>
      </c>
      <c r="X136" s="55">
        <v>0.5626942134878643</v>
      </c>
      <c r="Y136" s="55">
        <v>6.0574001736111116</v>
      </c>
      <c r="Z136" s="133">
        <v>0.1702127659574468</v>
      </c>
      <c r="AA136" s="133">
        <v>0.14893617021276595</v>
      </c>
      <c r="AB136" s="133">
        <v>2.1276595744680851E-2</v>
      </c>
      <c r="AC136" s="133">
        <v>2.1276595744680851E-2</v>
      </c>
      <c r="AD136" s="133">
        <v>0</v>
      </c>
      <c r="AE136" s="133">
        <v>5.3191489361702126E-3</v>
      </c>
      <c r="AF136" s="133">
        <v>0.11475409836065574</v>
      </c>
      <c r="AG136" s="133">
        <v>7.1038251366120214E-2</v>
      </c>
      <c r="AH136" s="133">
        <v>4.3715846994535519E-2</v>
      </c>
      <c r="AI136" s="133">
        <v>4.9180327868852458E-2</v>
      </c>
      <c r="AJ136" s="133">
        <v>1.092896174863388E-2</v>
      </c>
      <c r="AK136" s="133">
        <v>5.4644808743169399E-3</v>
      </c>
      <c r="AL136" s="133">
        <v>8.7912087912087919E-2</v>
      </c>
      <c r="AM136" s="133">
        <v>8.2417582417582416E-2</v>
      </c>
      <c r="AN136" s="133">
        <v>3.8461538461538464E-2</v>
      </c>
      <c r="AO136" s="133">
        <v>3.2967032967032968E-2</v>
      </c>
      <c r="AP136" s="133">
        <v>0</v>
      </c>
      <c r="AQ136" s="133">
        <v>1.098901098901099E-2</v>
      </c>
      <c r="AR136" s="133">
        <v>8.2872928176795577E-2</v>
      </c>
      <c r="AS136" s="133">
        <v>6.0773480662983423E-2</v>
      </c>
      <c r="AT136" s="133">
        <v>2.2099447513812154E-2</v>
      </c>
      <c r="AU136" s="133">
        <v>4.4198895027624308E-2</v>
      </c>
      <c r="AV136" s="133">
        <v>5.5248618784530384E-3</v>
      </c>
      <c r="AW136" s="133">
        <v>1.1049723756906077E-2</v>
      </c>
      <c r="AX136" s="133">
        <v>7.1428571428571425E-2</v>
      </c>
      <c r="AY136" s="133">
        <v>4.3956043956043959E-2</v>
      </c>
      <c r="AZ136" s="133">
        <v>3.2967032967032968E-2</v>
      </c>
      <c r="BA136" s="133">
        <v>3.8461538461538464E-2</v>
      </c>
      <c r="BB136" s="133">
        <v>1.098901098901099E-2</v>
      </c>
      <c r="BC136" s="133">
        <v>1.098901098901099E-2</v>
      </c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</row>
    <row r="137" spans="1:68" customFormat="1">
      <c r="A137" t="str">
        <f t="shared" si="2"/>
        <v>NSW-44713</v>
      </c>
      <c r="B137" t="s">
        <v>2</v>
      </c>
      <c r="C137" s="54">
        <v>44713</v>
      </c>
      <c r="D137" s="55">
        <v>36.291152263374485</v>
      </c>
      <c r="E137" s="55">
        <v>18.081275720164609</v>
      </c>
      <c r="F137" s="55">
        <v>-30.598422496570649</v>
      </c>
      <c r="G137" s="55">
        <v>-20.770372958336974</v>
      </c>
      <c r="H137" s="55">
        <v>95.318618725525084</v>
      </c>
      <c r="I137" s="55">
        <v>-30.287200511362382</v>
      </c>
      <c r="J137" s="58">
        <v>111.81563367782299</v>
      </c>
      <c r="K137" s="55">
        <v>4.1979158931709613</v>
      </c>
      <c r="L137" s="55">
        <v>-46.139534883720934</v>
      </c>
      <c r="M137" s="55">
        <v>-25.215455487226958</v>
      </c>
      <c r="N137" s="55">
        <v>14.528934559221199</v>
      </c>
      <c r="O137" s="55">
        <v>-18.514844938173642</v>
      </c>
      <c r="P137" s="55">
        <v>12.775243007339816</v>
      </c>
      <c r="Q137" s="55">
        <v>3.0152747470739936</v>
      </c>
      <c r="R137" s="55">
        <v>1.3672255273120606</v>
      </c>
      <c r="S137" s="55">
        <v>-1.4573691705233176</v>
      </c>
      <c r="T137" s="55">
        <v>40.786797337278109</v>
      </c>
      <c r="U137" s="55">
        <v>-5.3061224489795915</v>
      </c>
      <c r="V137" s="55">
        <v>40.800970328608976</v>
      </c>
      <c r="W137" s="55">
        <v>20.192743764172338</v>
      </c>
      <c r="X137" s="55">
        <v>4.7823129251700687</v>
      </c>
      <c r="Y137" s="55">
        <v>12.383219954648528</v>
      </c>
      <c r="Z137" s="133">
        <v>0.15942028985507245</v>
      </c>
      <c r="AA137" s="133">
        <v>0.10144927536231885</v>
      </c>
      <c r="AB137" s="133">
        <v>5.3140096618357488E-2</v>
      </c>
      <c r="AC137" s="133">
        <v>3.3816425120772944E-2</v>
      </c>
      <c r="AD137" s="133">
        <v>4.830917874396135E-3</v>
      </c>
      <c r="AE137" s="133">
        <v>0</v>
      </c>
      <c r="AF137" s="133">
        <v>0.10552763819095477</v>
      </c>
      <c r="AG137" s="133">
        <v>9.0452261306532666E-2</v>
      </c>
      <c r="AH137" s="133">
        <v>7.0351758793969849E-2</v>
      </c>
      <c r="AI137" s="133">
        <v>6.5326633165829151E-2</v>
      </c>
      <c r="AJ137" s="133">
        <v>2.5125628140703519E-2</v>
      </c>
      <c r="AK137" s="133">
        <v>5.0251256281407036E-3</v>
      </c>
      <c r="AL137" s="133">
        <v>0.1065989847715736</v>
      </c>
      <c r="AM137" s="133">
        <v>0.10152284263959391</v>
      </c>
      <c r="AN137" s="133">
        <v>8.6294416243654817E-2</v>
      </c>
      <c r="AO137" s="133">
        <v>4.060913705583756E-2</v>
      </c>
      <c r="AP137" s="133">
        <v>5.076142131979695E-3</v>
      </c>
      <c r="AQ137" s="133">
        <v>1.015228426395939E-2</v>
      </c>
      <c r="AR137" s="133">
        <v>0.1306532663316583</v>
      </c>
      <c r="AS137" s="133">
        <v>7.0351758793969849E-2</v>
      </c>
      <c r="AT137" s="133">
        <v>7.0351758793969849E-2</v>
      </c>
      <c r="AU137" s="133">
        <v>6.5326633165829151E-2</v>
      </c>
      <c r="AV137" s="133">
        <v>0</v>
      </c>
      <c r="AW137" s="133">
        <v>1.507537688442211E-2</v>
      </c>
      <c r="AX137" s="133">
        <v>9.5959595959595953E-2</v>
      </c>
      <c r="AY137" s="133">
        <v>7.0707070707070704E-2</v>
      </c>
      <c r="AZ137" s="133">
        <v>3.5353535353535352E-2</v>
      </c>
      <c r="BA137" s="133">
        <v>5.0505050505050504E-2</v>
      </c>
      <c r="BB137" s="133">
        <v>1.0101010101010102E-2</v>
      </c>
      <c r="BC137" s="133">
        <v>2.5252525252525252E-2</v>
      </c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</row>
    <row r="138" spans="1:68" customFormat="1">
      <c r="A138" t="str">
        <f t="shared" si="2"/>
        <v>NSW-44805</v>
      </c>
      <c r="B138" t="s">
        <v>2</v>
      </c>
      <c r="C138" s="54">
        <v>44805</v>
      </c>
      <c r="D138" s="55">
        <v>40.948275862068961</v>
      </c>
      <c r="E138" s="55">
        <v>27.602556173984745</v>
      </c>
      <c r="F138" s="55">
        <v>-16.330812854442346</v>
      </c>
      <c r="G138" s="55">
        <v>-5.7164461247637046</v>
      </c>
      <c r="H138" s="55">
        <v>83.211720226843099</v>
      </c>
      <c r="I138" s="55">
        <v>-24.962050936076913</v>
      </c>
      <c r="J138" s="58">
        <v>120.65126370369205</v>
      </c>
      <c r="K138" s="55">
        <v>6.393571490959908</v>
      </c>
      <c r="L138" s="55">
        <v>-34.407151290268175</v>
      </c>
      <c r="M138" s="55">
        <v>-18.465028355387524</v>
      </c>
      <c r="N138" s="55">
        <v>14.705496523678342</v>
      </c>
      <c r="O138" s="55">
        <v>-7.4234404536861991</v>
      </c>
      <c r="P138" s="55">
        <v>15.850661625708886</v>
      </c>
      <c r="Q138" s="55">
        <v>14.911153119092624</v>
      </c>
      <c r="R138" s="55">
        <v>16.022684310018903</v>
      </c>
      <c r="S138" s="55">
        <v>4.6831955922865012</v>
      </c>
      <c r="T138" s="55">
        <v>46.925032505967515</v>
      </c>
      <c r="U138" s="55">
        <v>0</v>
      </c>
      <c r="V138" s="55">
        <v>41.852748803417164</v>
      </c>
      <c r="W138" s="55">
        <v>17.32514177693762</v>
      </c>
      <c r="X138" s="55">
        <v>3.7748148148148148</v>
      </c>
      <c r="Y138" s="55">
        <v>9.0958489394321642</v>
      </c>
      <c r="Z138" s="133">
        <v>0.13901345291479822</v>
      </c>
      <c r="AA138" s="133">
        <v>9.417040358744394E-2</v>
      </c>
      <c r="AB138" s="133">
        <v>6.726457399103139E-2</v>
      </c>
      <c r="AC138" s="133">
        <v>3.1390134529147982E-2</v>
      </c>
      <c r="AD138" s="133">
        <v>1.7937219730941704E-2</v>
      </c>
      <c r="AE138" s="133">
        <v>0</v>
      </c>
      <c r="AF138" s="133">
        <v>0.11659192825112108</v>
      </c>
      <c r="AG138" s="133">
        <v>0.11210762331838565</v>
      </c>
      <c r="AH138" s="133">
        <v>7.1748878923766815E-2</v>
      </c>
      <c r="AI138" s="133">
        <v>5.3811659192825115E-2</v>
      </c>
      <c r="AJ138" s="133">
        <v>8.9686098654708519E-3</v>
      </c>
      <c r="AK138" s="133">
        <v>1.7937219730941704E-2</v>
      </c>
      <c r="AL138" s="133">
        <v>9.417040358744394E-2</v>
      </c>
      <c r="AM138" s="133">
        <v>0.1031390134529148</v>
      </c>
      <c r="AN138" s="133">
        <v>4.4843049327354258E-2</v>
      </c>
      <c r="AO138" s="133">
        <v>3.1390134529147982E-2</v>
      </c>
      <c r="AP138" s="133">
        <v>1.3452914798206279E-2</v>
      </c>
      <c r="AQ138" s="133">
        <v>4.4843049327354259E-3</v>
      </c>
      <c r="AR138" s="133">
        <v>8.5585585585585586E-2</v>
      </c>
      <c r="AS138" s="133">
        <v>0.1036036036036036</v>
      </c>
      <c r="AT138" s="133">
        <v>5.4054054054054057E-2</v>
      </c>
      <c r="AU138" s="133">
        <v>3.6036036036036036E-2</v>
      </c>
      <c r="AV138" s="133">
        <v>3.1531531531531529E-2</v>
      </c>
      <c r="AW138" s="133">
        <v>9.0090090090090089E-3</v>
      </c>
      <c r="AX138" s="133">
        <v>7.623318385650224E-2</v>
      </c>
      <c r="AY138" s="133">
        <v>6.2780269058295965E-2</v>
      </c>
      <c r="AZ138" s="133">
        <v>6.2780269058295965E-2</v>
      </c>
      <c r="BA138" s="133">
        <v>1.3452914798206279E-2</v>
      </c>
      <c r="BB138" s="133">
        <v>2.6905829596412557E-2</v>
      </c>
      <c r="BC138" s="133">
        <v>8.9686098654708519E-3</v>
      </c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</row>
    <row r="139" spans="1:68" customFormat="1">
      <c r="A139" t="str">
        <f t="shared" si="2"/>
        <v>NSW-44896</v>
      </c>
      <c r="B139" t="s">
        <v>2</v>
      </c>
      <c r="C139" s="54">
        <v>44896</v>
      </c>
      <c r="D139" s="55">
        <v>37.096381252225406</v>
      </c>
      <c r="E139" s="55">
        <v>18.578449905482039</v>
      </c>
      <c r="F139" s="55">
        <v>-36.728895329989896</v>
      </c>
      <c r="G139" s="55">
        <v>-23.869565217391298</v>
      </c>
      <c r="H139" s="55">
        <v>77.746691871455582</v>
      </c>
      <c r="I139" s="55">
        <v>-31.801453061535824</v>
      </c>
      <c r="J139" s="58">
        <v>110.18991508954554</v>
      </c>
      <c r="K139" s="55">
        <v>9.0393197907048339</v>
      </c>
      <c r="L139" s="55">
        <v>-36.882797731568999</v>
      </c>
      <c r="M139" s="55">
        <v>-37.985545660837893</v>
      </c>
      <c r="N139" s="55">
        <v>2.1852877808556475</v>
      </c>
      <c r="O139" s="55">
        <v>-16.253077870113881</v>
      </c>
      <c r="P139" s="55">
        <v>9.466374269005847</v>
      </c>
      <c r="Q139" s="55">
        <v>7.3234072022160657</v>
      </c>
      <c r="R139" s="55">
        <v>6.5797107835576973</v>
      </c>
      <c r="S139" s="55">
        <v>-2.0602469135802477</v>
      </c>
      <c r="T139" s="55">
        <v>38.524804440065161</v>
      </c>
      <c r="U139" s="55">
        <v>-3.9760044642857149</v>
      </c>
      <c r="V139" s="55">
        <v>34.976868760652543</v>
      </c>
      <c r="W139" s="55">
        <v>16.888888888888889</v>
      </c>
      <c r="X139" s="55">
        <v>4.1608956602031393</v>
      </c>
      <c r="Y139" s="55">
        <v>5.2650815635580193</v>
      </c>
      <c r="Z139" s="70">
        <v>0.10714285714285714</v>
      </c>
      <c r="AA139" s="70">
        <v>0.14732142857142858</v>
      </c>
      <c r="AB139" s="70">
        <v>4.9107142857142856E-2</v>
      </c>
      <c r="AC139" s="70">
        <v>4.4642857142857144E-2</v>
      </c>
      <c r="AD139" s="70">
        <v>8.9285714285714281E-3</v>
      </c>
      <c r="AE139" s="70">
        <v>0</v>
      </c>
      <c r="AF139" s="70">
        <v>8.520179372197309E-2</v>
      </c>
      <c r="AG139" s="70">
        <v>8.9686098654708515E-2</v>
      </c>
      <c r="AH139" s="70">
        <v>7.623318385650224E-2</v>
      </c>
      <c r="AI139" s="70">
        <v>5.3811659192825115E-2</v>
      </c>
      <c r="AJ139" s="70">
        <v>8.9686098654708519E-3</v>
      </c>
      <c r="AK139" s="70">
        <v>4.4843049327354259E-3</v>
      </c>
      <c r="AL139" s="70">
        <v>0.1031390134529148</v>
      </c>
      <c r="AM139" s="70">
        <v>8.0717488789237665E-2</v>
      </c>
      <c r="AN139" s="70">
        <v>5.3811659192825115E-2</v>
      </c>
      <c r="AO139" s="70">
        <v>3.5874439461883408E-2</v>
      </c>
      <c r="AP139" s="70">
        <v>4.4843049327354259E-3</v>
      </c>
      <c r="AQ139" s="70">
        <v>0</v>
      </c>
      <c r="AR139" s="70">
        <v>8.5585585585585586E-2</v>
      </c>
      <c r="AS139" s="70">
        <v>7.6576576576576572E-2</v>
      </c>
      <c r="AT139" s="70">
        <v>8.5585585585585586E-2</v>
      </c>
      <c r="AU139" s="70">
        <v>4.0540540540540543E-2</v>
      </c>
      <c r="AV139" s="70">
        <v>9.0090090090090089E-3</v>
      </c>
      <c r="AW139" s="70">
        <v>4.5045045045045045E-3</v>
      </c>
      <c r="AX139" s="70">
        <v>7.2072072072072071E-2</v>
      </c>
      <c r="AY139" s="70">
        <v>5.8558558558558557E-2</v>
      </c>
      <c r="AZ139" s="70">
        <v>5.4054054054054057E-2</v>
      </c>
      <c r="BA139" s="70">
        <v>4.0540540540540543E-2</v>
      </c>
      <c r="BB139" s="70">
        <v>9.0090090090090089E-3</v>
      </c>
      <c r="BC139" s="70">
        <v>1.3513513513513514E-2</v>
      </c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</row>
    <row r="140" spans="1:68" customFormat="1">
      <c r="A140" t="str">
        <f t="shared" si="2"/>
        <v>NT-40787</v>
      </c>
      <c r="B140" s="57" t="s">
        <v>8</v>
      </c>
      <c r="C140" s="54">
        <v>40787</v>
      </c>
      <c r="D140" s="55"/>
      <c r="E140" s="55"/>
      <c r="F140" s="55"/>
      <c r="G140" s="55"/>
      <c r="H140" s="55"/>
      <c r="I140" s="55"/>
      <c r="J140" s="58">
        <v>119</v>
      </c>
      <c r="K140" s="55"/>
      <c r="L140" s="55"/>
      <c r="M140" s="55"/>
      <c r="N140" s="55"/>
      <c r="O140" s="55"/>
      <c r="P140" s="55"/>
      <c r="Q140" s="55"/>
      <c r="R140" s="55">
        <v>19.825072886297374</v>
      </c>
      <c r="S140" s="55">
        <v>20.415879017013228</v>
      </c>
      <c r="T140" s="55">
        <v>26.432291666666668</v>
      </c>
      <c r="U140" s="55">
        <v>8.2747431043807484</v>
      </c>
      <c r="V140" s="55">
        <v>17.233560090702944</v>
      </c>
      <c r="W140" s="55">
        <v>3.0339083878643671</v>
      </c>
      <c r="X140" t="s">
        <v>42</v>
      </c>
      <c r="Y140" t="s">
        <v>42</v>
      </c>
      <c r="Z140" s="70" t="s">
        <v>42</v>
      </c>
      <c r="AA140" s="70" t="s">
        <v>42</v>
      </c>
      <c r="AB140" s="70" t="s">
        <v>42</v>
      </c>
      <c r="AC140" s="70" t="s">
        <v>42</v>
      </c>
      <c r="AD140" s="70" t="s">
        <v>42</v>
      </c>
      <c r="AE140" s="70" t="s">
        <v>42</v>
      </c>
      <c r="AF140" s="70" t="s">
        <v>42</v>
      </c>
      <c r="AG140" s="70" t="s">
        <v>42</v>
      </c>
      <c r="AH140" s="70" t="s">
        <v>42</v>
      </c>
      <c r="AI140" s="70" t="s">
        <v>42</v>
      </c>
      <c r="AJ140" s="70" t="s">
        <v>42</v>
      </c>
      <c r="AK140" s="70" t="s">
        <v>42</v>
      </c>
      <c r="AL140" s="70" t="s">
        <v>42</v>
      </c>
      <c r="AM140" s="70" t="s">
        <v>42</v>
      </c>
      <c r="AN140" s="70" t="s">
        <v>42</v>
      </c>
      <c r="AO140" s="70" t="s">
        <v>42</v>
      </c>
      <c r="AP140" s="70" t="s">
        <v>42</v>
      </c>
      <c r="AQ140" s="70" t="s">
        <v>42</v>
      </c>
      <c r="AR140" s="70" t="s">
        <v>42</v>
      </c>
      <c r="AS140" s="70" t="s">
        <v>42</v>
      </c>
      <c r="AT140" s="70" t="s">
        <v>42</v>
      </c>
      <c r="AU140" s="70" t="s">
        <v>42</v>
      </c>
      <c r="AV140" s="70" t="s">
        <v>42</v>
      </c>
      <c r="AW140" s="70" t="s">
        <v>42</v>
      </c>
      <c r="AX140" s="70" t="s">
        <v>42</v>
      </c>
      <c r="AY140" s="70" t="s">
        <v>42</v>
      </c>
      <c r="AZ140" s="70" t="s">
        <v>42</v>
      </c>
      <c r="BA140" s="70" t="s">
        <v>42</v>
      </c>
      <c r="BB140" s="70" t="s">
        <v>42</v>
      </c>
      <c r="BC140" s="70" t="s">
        <v>42</v>
      </c>
      <c r="BP140" s="57" t="s">
        <v>7</v>
      </c>
    </row>
    <row r="141" spans="1:68" customFormat="1">
      <c r="A141" t="str">
        <f t="shared" si="2"/>
        <v>NT-40878</v>
      </c>
      <c r="B141" s="57" t="s">
        <v>8</v>
      </c>
      <c r="C141" s="54">
        <v>40878</v>
      </c>
      <c r="D141" s="55">
        <v>55.478662053056517</v>
      </c>
      <c r="E141" s="55">
        <v>36.814299999999996</v>
      </c>
      <c r="F141" s="55">
        <v>0</v>
      </c>
      <c r="G141" s="55">
        <v>36.601307189542482</v>
      </c>
      <c r="H141" s="55">
        <v>-49.734999999999999</v>
      </c>
      <c r="I141" s="55">
        <v>-13.373599999999998</v>
      </c>
      <c r="J141" s="58">
        <v>145</v>
      </c>
      <c r="K141" s="55"/>
      <c r="L141" s="55">
        <v>18.947699999999998</v>
      </c>
      <c r="M141" s="55">
        <v>19.788</v>
      </c>
      <c r="N141" s="55">
        <v>23.841900000000003</v>
      </c>
      <c r="O141" s="55">
        <v>1.3994999999999997</v>
      </c>
      <c r="P141" s="55">
        <v>4.9586776859504127</v>
      </c>
      <c r="Q141" s="55">
        <v>-6.25</v>
      </c>
      <c r="R141" s="55">
        <v>19.825072886297374</v>
      </c>
      <c r="S141" s="55">
        <v>20.415879017013228</v>
      </c>
      <c r="T141" s="55">
        <v>26.432291666666668</v>
      </c>
      <c r="U141" s="55">
        <v>8.2747431043807484</v>
      </c>
      <c r="V141" s="55">
        <v>17.233560090702944</v>
      </c>
      <c r="W141" s="55">
        <v>3.0339083878643671</v>
      </c>
      <c r="X141" t="s">
        <v>42</v>
      </c>
      <c r="Y141" t="s">
        <v>42</v>
      </c>
      <c r="Z141" s="70" t="s">
        <v>42</v>
      </c>
      <c r="AA141" s="70" t="s">
        <v>42</v>
      </c>
      <c r="AB141" s="70" t="s">
        <v>42</v>
      </c>
      <c r="AC141" s="70" t="s">
        <v>42</v>
      </c>
      <c r="AD141" s="70" t="s">
        <v>42</v>
      </c>
      <c r="AE141" s="70" t="s">
        <v>42</v>
      </c>
      <c r="AF141" s="70" t="s">
        <v>42</v>
      </c>
      <c r="AG141" s="70" t="s">
        <v>42</v>
      </c>
      <c r="AH141" s="70" t="s">
        <v>42</v>
      </c>
      <c r="AI141" s="70" t="s">
        <v>42</v>
      </c>
      <c r="AJ141" s="70" t="s">
        <v>42</v>
      </c>
      <c r="AK141" s="70" t="s">
        <v>42</v>
      </c>
      <c r="AL141" s="70" t="s">
        <v>42</v>
      </c>
      <c r="AM141" s="70" t="s">
        <v>42</v>
      </c>
      <c r="AN141" s="70" t="s">
        <v>42</v>
      </c>
      <c r="AO141" s="70" t="s">
        <v>42</v>
      </c>
      <c r="AP141" s="70" t="s">
        <v>42</v>
      </c>
      <c r="AQ141" s="70" t="s">
        <v>42</v>
      </c>
      <c r="AR141" s="70" t="s">
        <v>42</v>
      </c>
      <c r="AS141" s="70" t="s">
        <v>42</v>
      </c>
      <c r="AT141" s="70" t="s">
        <v>42</v>
      </c>
      <c r="AU141" s="70" t="s">
        <v>42</v>
      </c>
      <c r="AV141" s="70" t="s">
        <v>42</v>
      </c>
      <c r="AW141" s="70" t="s">
        <v>42</v>
      </c>
      <c r="AX141" s="70" t="s">
        <v>42</v>
      </c>
      <c r="AY141" s="70" t="s">
        <v>42</v>
      </c>
      <c r="AZ141" s="70" t="s">
        <v>42</v>
      </c>
      <c r="BA141" s="70" t="s">
        <v>42</v>
      </c>
      <c r="BB141" s="70" t="s">
        <v>42</v>
      </c>
      <c r="BC141" s="70" t="s">
        <v>42</v>
      </c>
    </row>
    <row r="142" spans="1:68" customFormat="1">
      <c r="A142" t="str">
        <f t="shared" si="2"/>
        <v>NT-40969</v>
      </c>
      <c r="B142" s="57" t="s">
        <v>8</v>
      </c>
      <c r="C142" s="54">
        <v>40969</v>
      </c>
      <c r="D142" s="55">
        <v>66.540642722117198</v>
      </c>
      <c r="E142" s="55">
        <v>31.7898</v>
      </c>
      <c r="F142" s="55">
        <v>6.2381852551984895</v>
      </c>
      <c r="G142" s="55">
        <v>81.859410430839006</v>
      </c>
      <c r="H142" s="55">
        <v>-10.5966</v>
      </c>
      <c r="I142" s="55">
        <v>-2.1032000000000006</v>
      </c>
      <c r="J142" s="58">
        <v>159</v>
      </c>
      <c r="K142" s="55">
        <v>0</v>
      </c>
      <c r="L142" s="55">
        <v>61.308900000000001</v>
      </c>
      <c r="M142" s="55">
        <v>42.386399999999995</v>
      </c>
      <c r="N142" s="55">
        <v>54.612100000000005</v>
      </c>
      <c r="O142" s="55">
        <v>18.165600000000001</v>
      </c>
      <c r="P142" s="55">
        <v>9.2627599243856356</v>
      </c>
      <c r="Q142" s="55">
        <v>11.353500000000002</v>
      </c>
      <c r="R142" s="55">
        <v>71.833648393194707</v>
      </c>
      <c r="S142" s="55">
        <v>44.234404536862009</v>
      </c>
      <c r="T142" s="55">
        <v>68.052930056710778</v>
      </c>
      <c r="U142" s="55">
        <v>16.6351606805293</v>
      </c>
      <c r="V142" s="55">
        <v>14.555765595463139</v>
      </c>
      <c r="W142" s="55">
        <v>10.396975425330815</v>
      </c>
      <c r="X142" t="s">
        <v>42</v>
      </c>
      <c r="Y142" t="s">
        <v>42</v>
      </c>
      <c r="Z142" s="70" t="s">
        <v>42</v>
      </c>
      <c r="AA142" s="70" t="s">
        <v>42</v>
      </c>
      <c r="AB142" s="70" t="s">
        <v>42</v>
      </c>
      <c r="AC142" s="70" t="s">
        <v>42</v>
      </c>
      <c r="AD142" s="70" t="s">
        <v>42</v>
      </c>
      <c r="AE142" s="70" t="s">
        <v>42</v>
      </c>
      <c r="AF142" s="70" t="s">
        <v>42</v>
      </c>
      <c r="AG142" s="70" t="s">
        <v>42</v>
      </c>
      <c r="AH142" s="70" t="s">
        <v>42</v>
      </c>
      <c r="AI142" s="70" t="s">
        <v>42</v>
      </c>
      <c r="AJ142" s="70" t="s">
        <v>42</v>
      </c>
      <c r="AK142" s="70" t="s">
        <v>42</v>
      </c>
      <c r="AL142" s="70" t="s">
        <v>42</v>
      </c>
      <c r="AM142" s="70" t="s">
        <v>42</v>
      </c>
      <c r="AN142" s="70" t="s">
        <v>42</v>
      </c>
      <c r="AO142" s="70" t="s">
        <v>42</v>
      </c>
      <c r="AP142" s="70" t="s">
        <v>42</v>
      </c>
      <c r="AQ142" s="70" t="s">
        <v>42</v>
      </c>
      <c r="AR142" s="70" t="s">
        <v>42</v>
      </c>
      <c r="AS142" s="70" t="s">
        <v>42</v>
      </c>
      <c r="AT142" s="70" t="s">
        <v>42</v>
      </c>
      <c r="AU142" s="70" t="s">
        <v>42</v>
      </c>
      <c r="AV142" s="70" t="s">
        <v>42</v>
      </c>
      <c r="AW142" s="70" t="s">
        <v>42</v>
      </c>
      <c r="AX142" s="70" t="s">
        <v>42</v>
      </c>
      <c r="AY142" s="70" t="s">
        <v>42</v>
      </c>
      <c r="AZ142" s="70" t="s">
        <v>42</v>
      </c>
      <c r="BA142" s="70" t="s">
        <v>42</v>
      </c>
      <c r="BB142" s="70" t="s">
        <v>42</v>
      </c>
      <c r="BC142" s="70" t="s">
        <v>42</v>
      </c>
    </row>
    <row r="143" spans="1:68" customFormat="1">
      <c r="A143" t="str">
        <f t="shared" si="2"/>
        <v>NT-41061</v>
      </c>
      <c r="B143" s="57" t="s">
        <v>8</v>
      </c>
      <c r="C143" s="54">
        <v>41061</v>
      </c>
      <c r="D143" s="55">
        <v>60.3611111111111</v>
      </c>
      <c r="E143" s="55">
        <v>21.333333333333336</v>
      </c>
      <c r="F143" s="55">
        <v>1.4444444444444453</v>
      </c>
      <c r="G143" s="55">
        <v>60.672220626256824</v>
      </c>
      <c r="H143" s="55">
        <v>-25.69444444444445</v>
      </c>
      <c r="I143" s="55">
        <v>-1.2222222222222232</v>
      </c>
      <c r="J143" s="58">
        <v>151.2069209039548</v>
      </c>
      <c r="K143" s="55">
        <v>-3.4166666666666696</v>
      </c>
      <c r="L143" s="55">
        <v>61.111111111111114</v>
      </c>
      <c r="M143" s="55">
        <v>33.916666666666671</v>
      </c>
      <c r="N143" s="55">
        <v>44.416666666666657</v>
      </c>
      <c r="O143" s="55">
        <v>4.8611111111111107</v>
      </c>
      <c r="P143" s="55">
        <v>8</v>
      </c>
      <c r="Q143" s="55">
        <v>17.777777777777782</v>
      </c>
      <c r="R143" s="55">
        <v>80.888888888888872</v>
      </c>
      <c r="S143" s="55">
        <v>26.25</v>
      </c>
      <c r="T143" s="55">
        <v>61.333333333333336</v>
      </c>
      <c r="U143" s="55">
        <v>13.222222222222221</v>
      </c>
      <c r="V143" s="55">
        <v>14.583333333333334</v>
      </c>
      <c r="W143" s="55">
        <v>16.333333333333336</v>
      </c>
      <c r="X143" t="s">
        <v>42</v>
      </c>
      <c r="Y143" t="s">
        <v>42</v>
      </c>
      <c r="Z143" s="70" t="s">
        <v>42</v>
      </c>
      <c r="AA143" s="70" t="s">
        <v>42</v>
      </c>
      <c r="AB143" s="70" t="s">
        <v>42</v>
      </c>
      <c r="AC143" s="70" t="s">
        <v>42</v>
      </c>
      <c r="AD143" s="70" t="s">
        <v>42</v>
      </c>
      <c r="AE143" s="70" t="s">
        <v>42</v>
      </c>
      <c r="AF143" s="70" t="s">
        <v>42</v>
      </c>
      <c r="AG143" s="70" t="s">
        <v>42</v>
      </c>
      <c r="AH143" s="70" t="s">
        <v>42</v>
      </c>
      <c r="AI143" s="70" t="s">
        <v>42</v>
      </c>
      <c r="AJ143" s="70" t="s">
        <v>42</v>
      </c>
      <c r="AK143" s="70" t="s">
        <v>42</v>
      </c>
      <c r="AL143" s="70" t="s">
        <v>42</v>
      </c>
      <c r="AM143" s="70" t="s">
        <v>42</v>
      </c>
      <c r="AN143" s="70" t="s">
        <v>42</v>
      </c>
      <c r="AO143" s="70" t="s">
        <v>42</v>
      </c>
      <c r="AP143" s="70" t="s">
        <v>42</v>
      </c>
      <c r="AQ143" s="70" t="s">
        <v>42</v>
      </c>
      <c r="AR143" s="70" t="s">
        <v>42</v>
      </c>
      <c r="AS143" s="70" t="s">
        <v>42</v>
      </c>
      <c r="AT143" s="70" t="s">
        <v>42</v>
      </c>
      <c r="AU143" s="70" t="s">
        <v>42</v>
      </c>
      <c r="AV143" s="70" t="s">
        <v>42</v>
      </c>
      <c r="AW143" s="70" t="s">
        <v>42</v>
      </c>
      <c r="AX143" s="70" t="s">
        <v>42</v>
      </c>
      <c r="AY143" s="70" t="s">
        <v>42</v>
      </c>
      <c r="AZ143" s="70" t="s">
        <v>42</v>
      </c>
      <c r="BA143" s="70" t="s">
        <v>42</v>
      </c>
      <c r="BB143" s="70" t="s">
        <v>42</v>
      </c>
      <c r="BC143" s="70" t="s">
        <v>42</v>
      </c>
    </row>
    <row r="144" spans="1:68" customFormat="1">
      <c r="A144" t="str">
        <f t="shared" si="2"/>
        <v>NT-41153</v>
      </c>
      <c r="B144" s="57" t="s">
        <v>8</v>
      </c>
      <c r="C144" s="54">
        <v>41153</v>
      </c>
      <c r="D144" s="55">
        <v>31.153685964181587</v>
      </c>
      <c r="E144" s="55">
        <v>5.2061640982923789</v>
      </c>
      <c r="F144" s="55">
        <v>-7.4968763015410236</v>
      </c>
      <c r="G144" s="55">
        <v>42.274052478134109</v>
      </c>
      <c r="H144" s="55">
        <v>-16.326530612244895</v>
      </c>
      <c r="I144" s="55">
        <v>3.1236984589754271</v>
      </c>
      <c r="J144" s="58">
        <v>130.4591836734694</v>
      </c>
      <c r="K144" s="55">
        <v>-6.1224489795918364</v>
      </c>
      <c r="L144" s="55">
        <v>56.643065389421061</v>
      </c>
      <c r="M144" s="55">
        <v>21.36609745939192</v>
      </c>
      <c r="N144" s="55">
        <v>37.442732194918783</v>
      </c>
      <c r="O144" s="55">
        <v>4.4981257809246138</v>
      </c>
      <c r="P144" s="55">
        <v>7.9966680549770937</v>
      </c>
      <c r="Q144" s="55">
        <v>12.45314452311537</v>
      </c>
      <c r="R144" s="55">
        <v>69.34610578925448</v>
      </c>
      <c r="S144" s="55">
        <v>26.905456059975009</v>
      </c>
      <c r="T144" s="55">
        <v>74.968763015410261</v>
      </c>
      <c r="U144" s="55">
        <v>30.320699708454811</v>
      </c>
      <c r="V144" s="55">
        <v>11.370262390670556</v>
      </c>
      <c r="W144" s="55">
        <v>10.828821324448148</v>
      </c>
      <c r="X144" t="s">
        <v>42</v>
      </c>
      <c r="Y144" t="s">
        <v>42</v>
      </c>
      <c r="Z144" s="70" t="s">
        <v>42</v>
      </c>
      <c r="AA144" s="70" t="s">
        <v>42</v>
      </c>
      <c r="AB144" s="70" t="s">
        <v>42</v>
      </c>
      <c r="AC144" s="70" t="s">
        <v>42</v>
      </c>
      <c r="AD144" s="70" t="s">
        <v>42</v>
      </c>
      <c r="AE144" s="70" t="s">
        <v>42</v>
      </c>
      <c r="AF144" s="70" t="s">
        <v>42</v>
      </c>
      <c r="AG144" s="70" t="s">
        <v>42</v>
      </c>
      <c r="AH144" s="70" t="s">
        <v>42</v>
      </c>
      <c r="AI144" s="70" t="s">
        <v>42</v>
      </c>
      <c r="AJ144" s="70" t="s">
        <v>42</v>
      </c>
      <c r="AK144" s="70" t="s">
        <v>42</v>
      </c>
      <c r="AL144" s="70" t="s">
        <v>42</v>
      </c>
      <c r="AM144" s="70" t="s">
        <v>42</v>
      </c>
      <c r="AN144" s="70" t="s">
        <v>42</v>
      </c>
      <c r="AO144" s="70" t="s">
        <v>42</v>
      </c>
      <c r="AP144" s="70" t="s">
        <v>42</v>
      </c>
      <c r="AQ144" s="70" t="s">
        <v>42</v>
      </c>
      <c r="AR144" s="70" t="s">
        <v>42</v>
      </c>
      <c r="AS144" s="70" t="s">
        <v>42</v>
      </c>
      <c r="AT144" s="70" t="s">
        <v>42</v>
      </c>
      <c r="AU144" s="70" t="s">
        <v>42</v>
      </c>
      <c r="AV144" s="70" t="s">
        <v>42</v>
      </c>
      <c r="AW144" s="70" t="s">
        <v>42</v>
      </c>
      <c r="AX144" s="70" t="s">
        <v>42</v>
      </c>
      <c r="AY144" s="70" t="s">
        <v>42</v>
      </c>
      <c r="AZ144" s="70" t="s">
        <v>42</v>
      </c>
      <c r="BA144" s="70" t="s">
        <v>42</v>
      </c>
      <c r="BB144" s="70" t="s">
        <v>42</v>
      </c>
      <c r="BC144" s="70" t="s">
        <v>42</v>
      </c>
    </row>
    <row r="145" spans="1:55" customFormat="1">
      <c r="A145" t="str">
        <f t="shared" si="2"/>
        <v>NT-41244</v>
      </c>
      <c r="B145" s="57" t="s">
        <v>8</v>
      </c>
      <c r="C145" s="54">
        <v>41244</v>
      </c>
      <c r="D145" s="55">
        <v>47.080126754187418</v>
      </c>
      <c r="E145" s="55">
        <v>7.0620190131281122</v>
      </c>
      <c r="F145" s="55">
        <v>-22.317790855590765</v>
      </c>
      <c r="G145" s="55">
        <v>24.810964083175804</v>
      </c>
      <c r="H145" s="55">
        <v>-37.89044816659122</v>
      </c>
      <c r="I145" s="55">
        <v>-4.753282028066999</v>
      </c>
      <c r="J145" s="58">
        <v>130.67067530064753</v>
      </c>
      <c r="K145" s="55">
        <v>-9.1896785875961964</v>
      </c>
      <c r="L145" s="55">
        <v>52.286102308736993</v>
      </c>
      <c r="M145" s="55">
        <v>19.239474875509277</v>
      </c>
      <c r="N145" s="55">
        <v>32.820280669986424</v>
      </c>
      <c r="O145" s="55">
        <v>14.259846084200998</v>
      </c>
      <c r="P145" s="55">
        <v>10.185604345857856</v>
      </c>
      <c r="Q145" s="55">
        <v>12.358533272974197</v>
      </c>
      <c r="R145" s="55">
        <v>70.529651425984611</v>
      </c>
      <c r="S145" s="55">
        <v>24.717066545948395</v>
      </c>
      <c r="T145" s="55">
        <v>58.623811679492981</v>
      </c>
      <c r="U145" s="55">
        <v>31.77908555907651</v>
      </c>
      <c r="V145" s="55">
        <v>16.659121774558624</v>
      </c>
      <c r="W145" s="55">
        <v>13.037573562698054</v>
      </c>
      <c r="X145" t="s">
        <v>42</v>
      </c>
      <c r="Y145" t="s">
        <v>42</v>
      </c>
      <c r="Z145" s="70" t="s">
        <v>42</v>
      </c>
      <c r="AA145" s="70" t="s">
        <v>42</v>
      </c>
      <c r="AB145" s="70" t="s">
        <v>42</v>
      </c>
      <c r="AC145" s="70" t="s">
        <v>42</v>
      </c>
      <c r="AD145" s="70" t="s">
        <v>42</v>
      </c>
      <c r="AE145" s="70" t="s">
        <v>42</v>
      </c>
      <c r="AF145" s="70" t="s">
        <v>42</v>
      </c>
      <c r="AG145" s="70" t="s">
        <v>42</v>
      </c>
      <c r="AH145" s="70" t="s">
        <v>42</v>
      </c>
      <c r="AI145" s="70" t="s">
        <v>42</v>
      </c>
      <c r="AJ145" s="70" t="s">
        <v>42</v>
      </c>
      <c r="AK145" s="70" t="s">
        <v>42</v>
      </c>
      <c r="AL145" s="70" t="s">
        <v>42</v>
      </c>
      <c r="AM145" s="70" t="s">
        <v>42</v>
      </c>
      <c r="AN145" s="70" t="s">
        <v>42</v>
      </c>
      <c r="AO145" s="70" t="s">
        <v>42</v>
      </c>
      <c r="AP145" s="70" t="s">
        <v>42</v>
      </c>
      <c r="AQ145" s="70" t="s">
        <v>42</v>
      </c>
      <c r="AR145" s="70" t="s">
        <v>42</v>
      </c>
      <c r="AS145" s="70" t="s">
        <v>42</v>
      </c>
      <c r="AT145" s="70" t="s">
        <v>42</v>
      </c>
      <c r="AU145" s="70" t="s">
        <v>42</v>
      </c>
      <c r="AV145" s="70" t="s">
        <v>42</v>
      </c>
      <c r="AW145" s="70" t="s">
        <v>42</v>
      </c>
      <c r="AX145" s="70" t="s">
        <v>42</v>
      </c>
      <c r="AY145" s="70" t="s">
        <v>42</v>
      </c>
      <c r="AZ145" s="70" t="s">
        <v>42</v>
      </c>
      <c r="BA145" s="70" t="s">
        <v>42</v>
      </c>
      <c r="BB145" s="70" t="s">
        <v>42</v>
      </c>
      <c r="BC145" s="70" t="s">
        <v>42</v>
      </c>
    </row>
    <row r="146" spans="1:55" customFormat="1">
      <c r="A146" t="str">
        <f t="shared" si="2"/>
        <v>NT-41334</v>
      </c>
      <c r="B146" s="57" t="s">
        <v>8</v>
      </c>
      <c r="C146" s="54">
        <v>41334</v>
      </c>
      <c r="D146" s="55">
        <v>35.526315789473685</v>
      </c>
      <c r="E146" s="55">
        <v>1.0387811634349031</v>
      </c>
      <c r="F146" s="55">
        <v>-7.271468144044321</v>
      </c>
      <c r="G146" s="55">
        <v>29.916897506925206</v>
      </c>
      <c r="H146" s="55">
        <v>0</v>
      </c>
      <c r="I146" s="55">
        <v>5.8864265927977844</v>
      </c>
      <c r="J146" s="58">
        <v>132.30263157894737</v>
      </c>
      <c r="K146" s="55">
        <v>-46.191135734072027</v>
      </c>
      <c r="L146" s="55">
        <v>61.703601108033247</v>
      </c>
      <c r="M146" s="55">
        <v>14.473684210526317</v>
      </c>
      <c r="N146" s="55">
        <v>33.448753462603882</v>
      </c>
      <c r="O146" s="55">
        <v>12.950138504155124</v>
      </c>
      <c r="P146" s="55">
        <v>4.9861495844875341</v>
      </c>
      <c r="Q146" s="55">
        <v>9.6952908587257625</v>
      </c>
      <c r="R146" s="55">
        <v>80.05540166204986</v>
      </c>
      <c r="S146" s="55">
        <v>16.62049861495845</v>
      </c>
      <c r="T146" s="55">
        <v>60.249307479224377</v>
      </c>
      <c r="U146" s="55">
        <v>31.855955678670359</v>
      </c>
      <c r="V146" s="55">
        <v>13.296398891966756</v>
      </c>
      <c r="W146" s="55">
        <v>20.360110803324098</v>
      </c>
      <c r="X146" s="55">
        <v>-1.1687363038714391</v>
      </c>
      <c r="Y146" s="55">
        <v>0.92592592592592571</v>
      </c>
      <c r="Z146" s="70" t="s">
        <v>42</v>
      </c>
      <c r="AA146" s="70" t="s">
        <v>42</v>
      </c>
      <c r="AB146" s="70" t="s">
        <v>42</v>
      </c>
      <c r="AC146" s="70" t="s">
        <v>42</v>
      </c>
      <c r="AD146" s="70" t="s">
        <v>42</v>
      </c>
      <c r="AE146" s="70" t="s">
        <v>42</v>
      </c>
      <c r="AF146" s="70" t="s">
        <v>42</v>
      </c>
      <c r="AG146" s="70" t="s">
        <v>42</v>
      </c>
      <c r="AH146" s="70" t="s">
        <v>42</v>
      </c>
      <c r="AI146" s="70" t="s">
        <v>42</v>
      </c>
      <c r="AJ146" s="70" t="s">
        <v>42</v>
      </c>
      <c r="AK146" s="70" t="s">
        <v>42</v>
      </c>
      <c r="AL146" s="70" t="s">
        <v>42</v>
      </c>
      <c r="AM146" s="70" t="s">
        <v>42</v>
      </c>
      <c r="AN146" s="70" t="s">
        <v>42</v>
      </c>
      <c r="AO146" s="70" t="s">
        <v>42</v>
      </c>
      <c r="AP146" s="70" t="s">
        <v>42</v>
      </c>
      <c r="AQ146" s="70" t="s">
        <v>42</v>
      </c>
      <c r="AR146" s="70" t="s">
        <v>42</v>
      </c>
      <c r="AS146" s="70" t="s">
        <v>42</v>
      </c>
      <c r="AT146" s="70" t="s">
        <v>42</v>
      </c>
      <c r="AU146" s="70" t="s">
        <v>42</v>
      </c>
      <c r="AV146" s="70" t="s">
        <v>42</v>
      </c>
      <c r="AW146" s="70" t="s">
        <v>42</v>
      </c>
      <c r="AX146" s="70" t="s">
        <v>42</v>
      </c>
      <c r="AY146" s="70" t="s">
        <v>42</v>
      </c>
      <c r="AZ146" s="70" t="s">
        <v>42</v>
      </c>
      <c r="BA146" s="70" t="s">
        <v>42</v>
      </c>
      <c r="BB146" s="70" t="s">
        <v>42</v>
      </c>
      <c r="BC146" s="70" t="s">
        <v>42</v>
      </c>
    </row>
    <row r="147" spans="1:55" customFormat="1">
      <c r="A147" t="str">
        <f t="shared" si="2"/>
        <v>NT-41426</v>
      </c>
      <c r="B147" s="57" t="s">
        <v>8</v>
      </c>
      <c r="C147" s="54">
        <v>41426</v>
      </c>
      <c r="D147" s="55">
        <v>39.583333333333329</v>
      </c>
      <c r="E147" s="55">
        <v>0</v>
      </c>
      <c r="F147" s="55">
        <v>-8.1018518518518512</v>
      </c>
      <c r="G147" s="55">
        <v>30.169753086419753</v>
      </c>
      <c r="H147" s="55">
        <v>-31.74603174603175</v>
      </c>
      <c r="I147" s="55">
        <v>-2.0408163265306127</v>
      </c>
      <c r="J147" s="58">
        <v>129.20634920634922</v>
      </c>
      <c r="K147" s="55">
        <v>-12.471655328798185</v>
      </c>
      <c r="L147" s="55">
        <v>36.281179138321995</v>
      </c>
      <c r="M147" s="55">
        <v>-5.4421768707482983</v>
      </c>
      <c r="N147" s="55">
        <v>17.460317460317459</v>
      </c>
      <c r="O147" s="55">
        <v>4.5351473922902485</v>
      </c>
      <c r="P147" s="55">
        <v>6.1224489795918364</v>
      </c>
      <c r="Q147" s="55">
        <v>14.73922902494331</v>
      </c>
      <c r="R147" s="55">
        <v>64.625850340136054</v>
      </c>
      <c r="S147" s="55">
        <v>26.984126984126981</v>
      </c>
      <c r="T147" s="55">
        <v>61.224489795918366</v>
      </c>
      <c r="U147" s="55">
        <v>34.920634920634917</v>
      </c>
      <c r="V147" s="55">
        <v>25.396825396825403</v>
      </c>
      <c r="W147" s="55">
        <v>27.210884353741495</v>
      </c>
      <c r="X147" s="55">
        <v>1.0330578512396693</v>
      </c>
      <c r="Y147" s="55">
        <v>1.8140589569160994</v>
      </c>
      <c r="Z147" s="70" t="s">
        <v>42</v>
      </c>
      <c r="AA147" s="70" t="s">
        <v>42</v>
      </c>
      <c r="AB147" s="70" t="s">
        <v>42</v>
      </c>
      <c r="AC147" s="70" t="s">
        <v>42</v>
      </c>
      <c r="AD147" s="70" t="s">
        <v>42</v>
      </c>
      <c r="AE147" s="70" t="s">
        <v>42</v>
      </c>
      <c r="AF147" s="70" t="s">
        <v>42</v>
      </c>
      <c r="AG147" s="70" t="s">
        <v>42</v>
      </c>
      <c r="AH147" s="70" t="s">
        <v>42</v>
      </c>
      <c r="AI147" s="70" t="s">
        <v>42</v>
      </c>
      <c r="AJ147" s="70" t="s">
        <v>42</v>
      </c>
      <c r="AK147" s="70" t="s">
        <v>42</v>
      </c>
      <c r="AL147" s="70" t="s">
        <v>42</v>
      </c>
      <c r="AM147" s="70" t="s">
        <v>42</v>
      </c>
      <c r="AN147" s="70" t="s">
        <v>42</v>
      </c>
      <c r="AO147" s="70" t="s">
        <v>42</v>
      </c>
      <c r="AP147" s="70" t="s">
        <v>42</v>
      </c>
      <c r="AQ147" s="70" t="s">
        <v>42</v>
      </c>
      <c r="AR147" s="70" t="s">
        <v>42</v>
      </c>
      <c r="AS147" s="70" t="s">
        <v>42</v>
      </c>
      <c r="AT147" s="70" t="s">
        <v>42</v>
      </c>
      <c r="AU147" s="70" t="s">
        <v>42</v>
      </c>
      <c r="AV147" s="70" t="s">
        <v>42</v>
      </c>
      <c r="AW147" s="70" t="s">
        <v>42</v>
      </c>
      <c r="AX147" s="70" t="s">
        <v>42</v>
      </c>
      <c r="AY147" s="70" t="s">
        <v>42</v>
      </c>
      <c r="AZ147" s="70" t="s">
        <v>42</v>
      </c>
      <c r="BA147" s="70" t="s">
        <v>42</v>
      </c>
      <c r="BB147" s="70" t="s">
        <v>42</v>
      </c>
      <c r="BC147" s="70" t="s">
        <v>42</v>
      </c>
    </row>
    <row r="148" spans="1:55" customFormat="1">
      <c r="A148" t="str">
        <f t="shared" si="2"/>
        <v>NT-41518</v>
      </c>
      <c r="B148" s="57" t="s">
        <v>8</v>
      </c>
      <c r="C148" s="54">
        <v>41518</v>
      </c>
      <c r="D148" s="55">
        <v>34.435261707988985</v>
      </c>
      <c r="E148" s="55">
        <v>-1.1937557392102847</v>
      </c>
      <c r="F148" s="55">
        <v>14.692378328741965</v>
      </c>
      <c r="G148" s="55">
        <v>40.128558310376491</v>
      </c>
      <c r="H148" s="55">
        <v>-3.2139577594123039</v>
      </c>
      <c r="I148" s="55">
        <v>7.3461891643709807</v>
      </c>
      <c r="J148" s="58">
        <v>130</v>
      </c>
      <c r="K148" s="55">
        <v>-11.238293444328823</v>
      </c>
      <c r="L148" s="55">
        <v>40.404040404040408</v>
      </c>
      <c r="M148" s="55">
        <v>0</v>
      </c>
      <c r="N148" s="55">
        <v>15.702479338842974</v>
      </c>
      <c r="O148" s="55">
        <v>1.4692378328741966</v>
      </c>
      <c r="P148" s="55">
        <v>5.7851239669421481</v>
      </c>
      <c r="Q148" s="55">
        <v>20.293847566574836</v>
      </c>
      <c r="R148" s="55">
        <v>71.625344352617077</v>
      </c>
      <c r="S148" s="55">
        <v>37.190082644628092</v>
      </c>
      <c r="T148" s="55">
        <v>34.435261707988971</v>
      </c>
      <c r="U148" s="55">
        <v>20.9366391184573</v>
      </c>
      <c r="V148" s="55">
        <v>10.284664830119375</v>
      </c>
      <c r="W148" s="55">
        <v>23.875114784205692</v>
      </c>
      <c r="X148" s="55">
        <v>2.2038567493112939</v>
      </c>
      <c r="Y148" s="55">
        <v>1.3774104683195592</v>
      </c>
      <c r="Z148" s="70" t="s">
        <v>42</v>
      </c>
      <c r="AA148" s="70" t="s">
        <v>42</v>
      </c>
      <c r="AB148" s="70" t="s">
        <v>42</v>
      </c>
      <c r="AC148" s="70" t="s">
        <v>42</v>
      </c>
      <c r="AD148" s="70" t="s">
        <v>42</v>
      </c>
      <c r="AE148" s="70" t="s">
        <v>42</v>
      </c>
      <c r="AF148" s="70" t="s">
        <v>42</v>
      </c>
      <c r="AG148" s="70" t="s">
        <v>42</v>
      </c>
      <c r="AH148" s="70" t="s">
        <v>42</v>
      </c>
      <c r="AI148" s="70" t="s">
        <v>42</v>
      </c>
      <c r="AJ148" s="70" t="s">
        <v>42</v>
      </c>
      <c r="AK148" s="70" t="s">
        <v>42</v>
      </c>
      <c r="AL148" s="70" t="s">
        <v>42</v>
      </c>
      <c r="AM148" s="70" t="s">
        <v>42</v>
      </c>
      <c r="AN148" s="70" t="s">
        <v>42</v>
      </c>
      <c r="AO148" s="70" t="s">
        <v>42</v>
      </c>
      <c r="AP148" s="70" t="s">
        <v>42</v>
      </c>
      <c r="AQ148" s="70" t="s">
        <v>42</v>
      </c>
      <c r="AR148" s="70" t="s">
        <v>42</v>
      </c>
      <c r="AS148" s="70" t="s">
        <v>42</v>
      </c>
      <c r="AT148" s="70" t="s">
        <v>42</v>
      </c>
      <c r="AU148" s="70" t="s">
        <v>42</v>
      </c>
      <c r="AV148" s="70" t="s">
        <v>42</v>
      </c>
      <c r="AW148" s="70" t="s">
        <v>42</v>
      </c>
      <c r="AX148" s="70" t="s">
        <v>42</v>
      </c>
      <c r="AY148" s="70" t="s">
        <v>42</v>
      </c>
      <c r="AZ148" s="70" t="s">
        <v>42</v>
      </c>
      <c r="BA148" s="70" t="s">
        <v>42</v>
      </c>
      <c r="BB148" s="70" t="s">
        <v>42</v>
      </c>
      <c r="BC148" s="70" t="s">
        <v>42</v>
      </c>
    </row>
    <row r="149" spans="1:55" customFormat="1">
      <c r="A149" t="str">
        <f t="shared" si="2"/>
        <v>NT-41609</v>
      </c>
      <c r="B149" s="57" t="s">
        <v>8</v>
      </c>
      <c r="C149" s="54">
        <v>41609</v>
      </c>
      <c r="D149" s="55">
        <v>12.698412698412701</v>
      </c>
      <c r="E149" s="55">
        <v>-2.0408163265306123</v>
      </c>
      <c r="F149" s="55">
        <v>-2.4943310657596371</v>
      </c>
      <c r="G149" s="55">
        <v>14.73922902494331</v>
      </c>
      <c r="H149" s="55">
        <v>2.2675736961451243</v>
      </c>
      <c r="I149" s="55">
        <v>9.0702947845804971</v>
      </c>
      <c r="J149" s="58">
        <v>119</v>
      </c>
      <c r="K149" s="55">
        <v>-13.999999999999998</v>
      </c>
      <c r="L149" s="55">
        <v>23.809523809523814</v>
      </c>
      <c r="M149" s="55">
        <v>-5.4421768707482983</v>
      </c>
      <c r="N149" s="55">
        <v>37.414965986394563</v>
      </c>
      <c r="O149" s="55">
        <v>21.768707482993193</v>
      </c>
      <c r="P149" s="55">
        <v>5.4421768707482983</v>
      </c>
      <c r="Q149" s="55">
        <v>12.471655328798185</v>
      </c>
      <c r="R149" s="55">
        <v>68.934240362811792</v>
      </c>
      <c r="S149" s="55">
        <v>21.768707482993197</v>
      </c>
      <c r="T149" s="55">
        <v>53.061224489795926</v>
      </c>
      <c r="U149" s="55">
        <v>29.478458049886619</v>
      </c>
      <c r="V149" s="55">
        <v>15.87301587301587</v>
      </c>
      <c r="W149" s="55">
        <v>37.414965986394556</v>
      </c>
      <c r="X149" s="55">
        <v>1.1337868480725626</v>
      </c>
      <c r="Y149" s="55">
        <v>1.1337868480725626</v>
      </c>
      <c r="Z149" s="70" t="s">
        <v>42</v>
      </c>
      <c r="AA149" s="70" t="s">
        <v>42</v>
      </c>
      <c r="AB149" s="70" t="s">
        <v>42</v>
      </c>
      <c r="AC149" s="70" t="s">
        <v>42</v>
      </c>
      <c r="AD149" s="70" t="s">
        <v>42</v>
      </c>
      <c r="AE149" s="70" t="s">
        <v>42</v>
      </c>
      <c r="AF149" s="70" t="s">
        <v>42</v>
      </c>
      <c r="AG149" s="70" t="s">
        <v>42</v>
      </c>
      <c r="AH149" s="70" t="s">
        <v>42</v>
      </c>
      <c r="AI149" s="70" t="s">
        <v>42</v>
      </c>
      <c r="AJ149" s="70" t="s">
        <v>42</v>
      </c>
      <c r="AK149" s="70" t="s">
        <v>42</v>
      </c>
      <c r="AL149" s="70" t="s">
        <v>42</v>
      </c>
      <c r="AM149" s="70" t="s">
        <v>42</v>
      </c>
      <c r="AN149" s="70" t="s">
        <v>42</v>
      </c>
      <c r="AO149" s="70" t="s">
        <v>42</v>
      </c>
      <c r="AP149" s="70" t="s">
        <v>42</v>
      </c>
      <c r="AQ149" s="70" t="s">
        <v>42</v>
      </c>
      <c r="AR149" s="70" t="s">
        <v>42</v>
      </c>
      <c r="AS149" s="70" t="s">
        <v>42</v>
      </c>
      <c r="AT149" s="70" t="s">
        <v>42</v>
      </c>
      <c r="AU149" s="70" t="s">
        <v>42</v>
      </c>
      <c r="AV149" s="70" t="s">
        <v>42</v>
      </c>
      <c r="AW149" s="70" t="s">
        <v>42</v>
      </c>
      <c r="AX149" s="70" t="s">
        <v>42</v>
      </c>
      <c r="AY149" s="70" t="s">
        <v>42</v>
      </c>
      <c r="AZ149" s="70" t="s">
        <v>42</v>
      </c>
      <c r="BA149" s="70" t="s">
        <v>42</v>
      </c>
      <c r="BB149" s="70" t="s">
        <v>42</v>
      </c>
      <c r="BC149" s="70" t="s">
        <v>42</v>
      </c>
    </row>
    <row r="150" spans="1:55" customFormat="1">
      <c r="A150" t="str">
        <f t="shared" si="2"/>
        <v>NT-41699</v>
      </c>
      <c r="B150" s="57" t="s">
        <v>8</v>
      </c>
      <c r="C150" s="54">
        <v>41699</v>
      </c>
      <c r="D150" s="55">
        <v>34.693877550000003</v>
      </c>
      <c r="E150" s="55">
        <v>2.721088435</v>
      </c>
      <c r="F150" s="55">
        <v>2.494331066</v>
      </c>
      <c r="G150" s="55">
        <v>2.6816608999999998</v>
      </c>
      <c r="H150" s="55">
        <v>9.0702947849999997</v>
      </c>
      <c r="I150" s="55">
        <v>2.721088435</v>
      </c>
      <c r="J150" s="58">
        <v>124</v>
      </c>
      <c r="K150" s="55">
        <v>3.4</v>
      </c>
      <c r="L150" s="55">
        <v>31.7</v>
      </c>
      <c r="M150" s="55">
        <v>-9.1</v>
      </c>
      <c r="N150" s="55">
        <v>22.4</v>
      </c>
      <c r="O150" s="55">
        <v>20.6</v>
      </c>
      <c r="P150" s="55">
        <v>7.3</v>
      </c>
      <c r="Q150" s="55">
        <v>22.4</v>
      </c>
      <c r="R150" s="55">
        <v>71.428571428571431</v>
      </c>
      <c r="S150" s="55">
        <v>18.140589569160998</v>
      </c>
      <c r="T150" s="55">
        <v>61.224489795918373</v>
      </c>
      <c r="U150" s="55">
        <v>32.653061224489797</v>
      </c>
      <c r="V150" s="55">
        <v>27.210884353741495</v>
      </c>
      <c r="W150" s="55">
        <v>50.113378684807259</v>
      </c>
      <c r="X150" s="55">
        <v>1.5873015873015877</v>
      </c>
      <c r="Y150" s="55">
        <v>4.7619047619047628</v>
      </c>
      <c r="Z150" s="70" t="s">
        <v>42</v>
      </c>
      <c r="AA150" s="70" t="s">
        <v>42</v>
      </c>
      <c r="AB150" s="70" t="s">
        <v>42</v>
      </c>
      <c r="AC150" s="70" t="s">
        <v>42</v>
      </c>
      <c r="AD150" s="70" t="s">
        <v>42</v>
      </c>
      <c r="AE150" s="70" t="s">
        <v>42</v>
      </c>
      <c r="AF150" s="70" t="s">
        <v>42</v>
      </c>
      <c r="AG150" s="70" t="s">
        <v>42</v>
      </c>
      <c r="AH150" s="70" t="s">
        <v>42</v>
      </c>
      <c r="AI150" s="70" t="s">
        <v>42</v>
      </c>
      <c r="AJ150" s="70" t="s">
        <v>42</v>
      </c>
      <c r="AK150" s="70" t="s">
        <v>42</v>
      </c>
      <c r="AL150" s="70" t="s">
        <v>42</v>
      </c>
      <c r="AM150" s="70" t="s">
        <v>42</v>
      </c>
      <c r="AN150" s="70" t="s">
        <v>42</v>
      </c>
      <c r="AO150" s="70" t="s">
        <v>42</v>
      </c>
      <c r="AP150" s="70" t="s">
        <v>42</v>
      </c>
      <c r="AQ150" s="70" t="s">
        <v>42</v>
      </c>
      <c r="AR150" s="70" t="s">
        <v>42</v>
      </c>
      <c r="AS150" s="70" t="s">
        <v>42</v>
      </c>
      <c r="AT150" s="70" t="s">
        <v>42</v>
      </c>
      <c r="AU150" s="70" t="s">
        <v>42</v>
      </c>
      <c r="AV150" s="70" t="s">
        <v>42</v>
      </c>
      <c r="AW150" s="70" t="s">
        <v>42</v>
      </c>
      <c r="AX150" s="70" t="s">
        <v>42</v>
      </c>
      <c r="AY150" s="70" t="s">
        <v>42</v>
      </c>
      <c r="AZ150" s="70" t="s">
        <v>42</v>
      </c>
      <c r="BA150" s="70" t="s">
        <v>42</v>
      </c>
      <c r="BB150" s="70" t="s">
        <v>42</v>
      </c>
      <c r="BC150" s="70" t="s">
        <v>42</v>
      </c>
    </row>
    <row r="151" spans="1:55" customFormat="1">
      <c r="A151" t="str">
        <f t="shared" si="2"/>
        <v>NT-41791</v>
      </c>
      <c r="B151" s="57" t="s">
        <v>8</v>
      </c>
      <c r="C151" s="54">
        <v>41791</v>
      </c>
      <c r="D151" s="55">
        <v>31.250000000000007</v>
      </c>
      <c r="E151" s="55">
        <v>3.645833333333333</v>
      </c>
      <c r="F151" s="55">
        <v>0</v>
      </c>
      <c r="G151" s="55">
        <v>34.026465028355389</v>
      </c>
      <c r="H151" s="55">
        <v>14.756944444444445</v>
      </c>
      <c r="I151" s="55">
        <v>1.2152777777777772</v>
      </c>
      <c r="J151" s="58">
        <v>130</v>
      </c>
      <c r="K151" s="55">
        <v>-4.8611111111111089</v>
      </c>
      <c r="L151" s="55">
        <v>8.3333333333333321</v>
      </c>
      <c r="M151" s="55">
        <v>-27.777777777777779</v>
      </c>
      <c r="N151" s="55">
        <v>18.229166666666664</v>
      </c>
      <c r="O151" s="55">
        <v>6.9444444444444446</v>
      </c>
      <c r="P151" s="55">
        <v>10.937499999999998</v>
      </c>
      <c r="Q151" s="55">
        <v>20.312500000000004</v>
      </c>
      <c r="R151" s="55">
        <v>61.111111111111114</v>
      </c>
      <c r="S151" s="55">
        <v>8.3333333333333357</v>
      </c>
      <c r="T151" s="55">
        <v>65.625</v>
      </c>
      <c r="U151" s="55">
        <v>36.111111111111114</v>
      </c>
      <c r="V151" s="55">
        <v>18.75</v>
      </c>
      <c r="W151" s="55">
        <v>52.777777777777771</v>
      </c>
      <c r="X151" s="55">
        <v>2.604166666666667</v>
      </c>
      <c r="Y151" s="55">
        <v>4.166666666666667</v>
      </c>
      <c r="Z151" s="70" t="s">
        <v>42</v>
      </c>
      <c r="AA151" s="70">
        <v>0.22727272727272727</v>
      </c>
      <c r="AB151" s="70">
        <v>9.0909090909090912E-2</v>
      </c>
      <c r="AC151" s="70">
        <v>0.13636363636363635</v>
      </c>
      <c r="AD151" s="70">
        <v>0</v>
      </c>
      <c r="AE151" s="70">
        <v>0</v>
      </c>
      <c r="AF151" s="70" t="s">
        <v>42</v>
      </c>
      <c r="AG151" s="70" t="s">
        <v>42</v>
      </c>
      <c r="AH151" s="70" t="s">
        <v>42</v>
      </c>
      <c r="AI151" s="70" t="s">
        <v>42</v>
      </c>
      <c r="AJ151" s="70" t="s">
        <v>42</v>
      </c>
      <c r="AK151" s="70" t="s">
        <v>42</v>
      </c>
      <c r="AL151" s="70" t="s">
        <v>42</v>
      </c>
      <c r="AM151" s="70" t="s">
        <v>42</v>
      </c>
      <c r="AN151" s="70" t="s">
        <v>42</v>
      </c>
      <c r="AO151" s="70" t="s">
        <v>42</v>
      </c>
      <c r="AP151" s="70" t="s">
        <v>42</v>
      </c>
      <c r="AQ151" s="70" t="s">
        <v>42</v>
      </c>
      <c r="AR151" s="70" t="s">
        <v>42</v>
      </c>
      <c r="AS151" s="70" t="s">
        <v>42</v>
      </c>
      <c r="AT151" s="70" t="s">
        <v>42</v>
      </c>
      <c r="AU151" s="70" t="s">
        <v>42</v>
      </c>
      <c r="AV151" s="70" t="s">
        <v>42</v>
      </c>
      <c r="AW151" s="70" t="s">
        <v>42</v>
      </c>
      <c r="AX151" s="70" t="s">
        <v>42</v>
      </c>
      <c r="AY151" s="70" t="s">
        <v>42</v>
      </c>
      <c r="AZ151" s="70" t="s">
        <v>42</v>
      </c>
      <c r="BA151" s="70" t="s">
        <v>42</v>
      </c>
      <c r="BB151" s="70" t="s">
        <v>42</v>
      </c>
      <c r="BC151" s="70" t="s">
        <v>42</v>
      </c>
    </row>
    <row r="152" spans="1:55" customFormat="1">
      <c r="A152" t="str">
        <f t="shared" si="2"/>
        <v>NT-41883</v>
      </c>
      <c r="B152" s="57" t="s">
        <v>8</v>
      </c>
      <c r="C152" s="54">
        <v>41883</v>
      </c>
      <c r="D152" s="55">
        <v>21.58203125</v>
      </c>
      <c r="E152" s="55">
        <v>4.6875</v>
      </c>
      <c r="F152" s="55">
        <v>-4.39453125</v>
      </c>
      <c r="G152" s="55">
        <v>14.0625</v>
      </c>
      <c r="H152" s="55">
        <v>2.734375</v>
      </c>
      <c r="I152" s="55">
        <v>-2.34375</v>
      </c>
      <c r="J152" s="58">
        <v>119</v>
      </c>
      <c r="K152" s="55">
        <v>7.8125</v>
      </c>
      <c r="L152" s="55">
        <v>-9.375</v>
      </c>
      <c r="M152" s="55">
        <v>-34.375</v>
      </c>
      <c r="N152" s="55">
        <v>3.80859375</v>
      </c>
      <c r="O152" s="55">
        <v>-4.6875</v>
      </c>
      <c r="P152" s="55">
        <v>7.8125</v>
      </c>
      <c r="Q152" s="55">
        <v>3.125</v>
      </c>
      <c r="R152" s="55">
        <v>20.3125</v>
      </c>
      <c r="S152" s="55">
        <v>-3.7109375</v>
      </c>
      <c r="T152" s="55">
        <v>22.8515625</v>
      </c>
      <c r="U152" s="55">
        <v>26.953125</v>
      </c>
      <c r="V152" s="55">
        <v>21.58203125</v>
      </c>
      <c r="W152" s="55">
        <v>13.18359375</v>
      </c>
      <c r="X152" s="55">
        <v>2.6666666666666661</v>
      </c>
      <c r="Y152" s="55">
        <v>3.8888888888888884</v>
      </c>
      <c r="Z152" s="70" t="s">
        <v>42</v>
      </c>
      <c r="AA152" s="70">
        <v>0.2857142857142857</v>
      </c>
      <c r="AB152" s="70">
        <v>0.10714285714285714</v>
      </c>
      <c r="AC152" s="70">
        <v>0</v>
      </c>
      <c r="AD152" s="70">
        <v>0</v>
      </c>
      <c r="AE152" s="70">
        <v>0</v>
      </c>
      <c r="AF152" s="70" t="s">
        <v>42</v>
      </c>
      <c r="AG152" s="70">
        <v>0.32142857142857145</v>
      </c>
      <c r="AH152" s="70">
        <v>7.1428571428571425E-2</v>
      </c>
      <c r="AI152" s="70">
        <v>0</v>
      </c>
      <c r="AJ152" s="70">
        <v>0</v>
      </c>
      <c r="AK152" s="70">
        <v>0</v>
      </c>
      <c r="AL152" s="70" t="s">
        <v>42</v>
      </c>
      <c r="AM152" s="70">
        <v>0.17857142857142858</v>
      </c>
      <c r="AN152" s="70">
        <v>0.10714285714285714</v>
      </c>
      <c r="AO152" s="70">
        <v>0</v>
      </c>
      <c r="AP152" s="70">
        <v>0</v>
      </c>
      <c r="AQ152" s="70">
        <v>0</v>
      </c>
      <c r="AR152" s="70" t="s">
        <v>42</v>
      </c>
      <c r="AS152" s="70">
        <v>0.2857142857142857</v>
      </c>
      <c r="AT152" s="70">
        <v>0.14285714285714285</v>
      </c>
      <c r="AU152" s="70">
        <v>0</v>
      </c>
      <c r="AV152" s="70">
        <v>0</v>
      </c>
      <c r="AW152" s="70">
        <v>0</v>
      </c>
      <c r="AX152" s="70" t="s">
        <v>42</v>
      </c>
      <c r="AY152" s="70">
        <v>0.25</v>
      </c>
      <c r="AZ152" s="70">
        <v>0.10714285714285714</v>
      </c>
      <c r="BA152" s="70">
        <v>0</v>
      </c>
      <c r="BB152" s="70">
        <v>0</v>
      </c>
      <c r="BC152" s="70">
        <v>0</v>
      </c>
    </row>
    <row r="153" spans="1:55" customFormat="1">
      <c r="A153" t="str">
        <f t="shared" si="2"/>
        <v>NT-41974</v>
      </c>
      <c r="B153" s="57" t="s">
        <v>8</v>
      </c>
      <c r="C153" s="54">
        <v>41974</v>
      </c>
      <c r="D153" s="55">
        <v>19.047619047619051</v>
      </c>
      <c r="E153" s="55">
        <v>6.1224489795918364</v>
      </c>
      <c r="F153" s="55">
        <v>-7.2562358276643977</v>
      </c>
      <c r="G153" s="55">
        <v>2.4943310657596371</v>
      </c>
      <c r="H153" s="55">
        <v>15.306122448979592</v>
      </c>
      <c r="I153" s="55">
        <v>-1.1337868480725626</v>
      </c>
      <c r="J153" s="58">
        <v>112</v>
      </c>
      <c r="K153" s="55">
        <v>-14.512471655328795</v>
      </c>
      <c r="L153" s="55">
        <v>-17.006802721088434</v>
      </c>
      <c r="M153" s="55">
        <v>-36.281179138321995</v>
      </c>
      <c r="N153" s="55">
        <v>4.5351473922902485</v>
      </c>
      <c r="O153" s="55">
        <v>3.6281179138321988</v>
      </c>
      <c r="P153" s="55">
        <v>3.4013605442176873</v>
      </c>
      <c r="Q153" s="55">
        <v>2.7210884353741491</v>
      </c>
      <c r="R153" s="55">
        <v>22.675736961451243</v>
      </c>
      <c r="S153" s="55">
        <v>-2.7210884353741491</v>
      </c>
      <c r="T153" s="55">
        <v>48.979591836734699</v>
      </c>
      <c r="U153" s="55">
        <v>53.968253968253961</v>
      </c>
      <c r="V153" s="55">
        <v>6.3492063492063497</v>
      </c>
      <c r="W153" s="55">
        <v>37.414965986394563</v>
      </c>
      <c r="X153" s="55">
        <v>5.4421768707482983</v>
      </c>
      <c r="Y153" s="55">
        <v>5.4421768707482983</v>
      </c>
      <c r="Z153" s="70">
        <v>0.2</v>
      </c>
      <c r="AA153" s="70">
        <v>0.2</v>
      </c>
      <c r="AB153" s="70">
        <v>0</v>
      </c>
      <c r="AC153" s="70">
        <v>0</v>
      </c>
      <c r="AD153" s="70">
        <v>0</v>
      </c>
      <c r="AE153" s="70">
        <v>0</v>
      </c>
      <c r="AF153" s="70">
        <v>0.22222222222222221</v>
      </c>
      <c r="AG153" s="70">
        <v>0.16666666666666666</v>
      </c>
      <c r="AH153" s="70">
        <v>5.5555555555555552E-2</v>
      </c>
      <c r="AI153" s="70">
        <v>0</v>
      </c>
      <c r="AJ153" s="70">
        <v>0</v>
      </c>
      <c r="AK153" s="70">
        <v>0</v>
      </c>
      <c r="AL153" s="70">
        <v>0.27777777777777779</v>
      </c>
      <c r="AM153" s="70">
        <v>5.5555555555555552E-2</v>
      </c>
      <c r="AN153" s="70">
        <v>5.5555555555555552E-2</v>
      </c>
      <c r="AO153" s="70">
        <v>0</v>
      </c>
      <c r="AP153" s="70">
        <v>0</v>
      </c>
      <c r="AQ153" s="70">
        <v>0</v>
      </c>
      <c r="AR153" s="70">
        <v>0.27777777777777779</v>
      </c>
      <c r="AS153" s="70">
        <v>0.1111111111111111</v>
      </c>
      <c r="AT153" s="70">
        <v>0</v>
      </c>
      <c r="AU153" s="70">
        <v>5.5555555555555552E-2</v>
      </c>
      <c r="AV153" s="70">
        <v>0</v>
      </c>
      <c r="AW153" s="70">
        <v>0</v>
      </c>
      <c r="AX153" s="70">
        <v>0.23529411764705882</v>
      </c>
      <c r="AY153" s="70">
        <v>0.17647058823529413</v>
      </c>
      <c r="AZ153" s="70">
        <v>0</v>
      </c>
      <c r="BA153" s="70">
        <v>5.8823529411764705E-2</v>
      </c>
      <c r="BB153" s="70">
        <v>0</v>
      </c>
      <c r="BC153" s="70">
        <v>0</v>
      </c>
    </row>
    <row r="154" spans="1:55" customFormat="1">
      <c r="A154" t="str">
        <f t="shared" si="2"/>
        <v>NT-42064</v>
      </c>
      <c r="B154" s="57" t="s">
        <v>8</v>
      </c>
      <c r="C154" s="54">
        <v>42064</v>
      </c>
      <c r="D154" s="55">
        <v>61.749999999999993</v>
      </c>
      <c r="E154" s="55">
        <v>2.2499999999999991</v>
      </c>
      <c r="F154" s="55">
        <v>-5.25</v>
      </c>
      <c r="G154" s="55">
        <v>35.75</v>
      </c>
      <c r="H154" s="55">
        <v>-8.75</v>
      </c>
      <c r="I154" s="55">
        <v>0</v>
      </c>
      <c r="J154" s="58">
        <v>132</v>
      </c>
      <c r="K154" s="55">
        <v>6.6481994459833782</v>
      </c>
      <c r="L154" s="55">
        <v>3.2499999999999996</v>
      </c>
      <c r="M154" s="55">
        <v>-22.749999999999996</v>
      </c>
      <c r="N154" s="55">
        <v>8</v>
      </c>
      <c r="O154" s="55">
        <v>5.25</v>
      </c>
      <c r="P154" s="55">
        <v>19.25</v>
      </c>
      <c r="Q154" s="55">
        <v>12</v>
      </c>
      <c r="R154" s="55">
        <v>51</v>
      </c>
      <c r="S154" s="55">
        <v>0</v>
      </c>
      <c r="T154" s="55">
        <v>45</v>
      </c>
      <c r="U154" s="55">
        <v>29.25</v>
      </c>
      <c r="V154" s="55">
        <v>24</v>
      </c>
      <c r="W154" s="55">
        <v>30</v>
      </c>
      <c r="X154" s="55">
        <v>3.7500000000000004</v>
      </c>
      <c r="Y154" s="55">
        <v>12</v>
      </c>
      <c r="Z154" s="70">
        <v>0.15</v>
      </c>
      <c r="AA154" s="70">
        <v>0.3</v>
      </c>
      <c r="AB154" s="70">
        <v>0.1</v>
      </c>
      <c r="AC154" s="70">
        <v>0</v>
      </c>
      <c r="AD154" s="70">
        <v>0</v>
      </c>
      <c r="AE154" s="70">
        <v>0</v>
      </c>
      <c r="AF154" s="70">
        <v>0.1</v>
      </c>
      <c r="AG154" s="70">
        <v>0.35</v>
      </c>
      <c r="AH154" s="70">
        <v>0</v>
      </c>
      <c r="AI154" s="70">
        <v>0</v>
      </c>
      <c r="AJ154" s="70">
        <v>0</v>
      </c>
      <c r="AK154" s="70">
        <v>0</v>
      </c>
      <c r="AL154" s="70">
        <v>0.2</v>
      </c>
      <c r="AM154" s="70">
        <v>0.2</v>
      </c>
      <c r="AN154" s="70">
        <v>0</v>
      </c>
      <c r="AO154" s="70">
        <v>0</v>
      </c>
      <c r="AP154" s="70">
        <v>0</v>
      </c>
      <c r="AQ154" s="70">
        <v>0</v>
      </c>
      <c r="AR154" s="70">
        <v>0.05</v>
      </c>
      <c r="AS154" s="70">
        <v>0.3</v>
      </c>
      <c r="AT154" s="70">
        <v>0.05</v>
      </c>
      <c r="AU154" s="70">
        <v>0</v>
      </c>
      <c r="AV154" s="70">
        <v>0</v>
      </c>
      <c r="AW154" s="70">
        <v>0</v>
      </c>
      <c r="AX154" s="70">
        <v>0.05</v>
      </c>
      <c r="AY154" s="70">
        <v>0.3</v>
      </c>
      <c r="AZ154" s="70">
        <v>0.05</v>
      </c>
      <c r="BA154" s="70">
        <v>0.05</v>
      </c>
      <c r="BB154" s="70">
        <v>0</v>
      </c>
      <c r="BC154" s="70">
        <v>0</v>
      </c>
    </row>
    <row r="155" spans="1:55" customFormat="1">
      <c r="A155" t="str">
        <f t="shared" si="2"/>
        <v>NT-42156</v>
      </c>
      <c r="B155" s="57" t="s">
        <v>8</v>
      </c>
      <c r="C155" s="54">
        <v>42156</v>
      </c>
      <c r="D155" s="55">
        <v>0</v>
      </c>
      <c r="E155" s="55">
        <v>0</v>
      </c>
      <c r="F155" s="55">
        <v>-18.147448015122876</v>
      </c>
      <c r="G155" s="55">
        <v>-10.586011342155013</v>
      </c>
      <c r="H155" s="55">
        <v>-6.0491493383742903</v>
      </c>
      <c r="I155" s="55">
        <v>-10.396975425330812</v>
      </c>
      <c r="J155" s="58">
        <v>94</v>
      </c>
      <c r="K155" s="55">
        <v>-20.415879017013232</v>
      </c>
      <c r="L155" s="55">
        <v>-48.393194706994322</v>
      </c>
      <c r="M155" s="55">
        <v>-42.533081285444233</v>
      </c>
      <c r="N155" s="55">
        <v>-13.610586011342157</v>
      </c>
      <c r="O155" s="55">
        <v>-7.561436672967865</v>
      </c>
      <c r="P155" s="55">
        <v>6.2381852551984887</v>
      </c>
      <c r="Q155" s="55">
        <v>-5.103969754253308</v>
      </c>
      <c r="R155" s="55">
        <v>12.098298676748584</v>
      </c>
      <c r="S155" s="55">
        <v>-6.8052930056710768</v>
      </c>
      <c r="T155" s="55">
        <v>15.879017013232515</v>
      </c>
      <c r="U155" s="55">
        <v>55.57655954631381</v>
      </c>
      <c r="V155" s="55">
        <v>36.294896030245745</v>
      </c>
      <c r="W155" s="55">
        <v>23.818525519848777</v>
      </c>
      <c r="X155" s="55">
        <v>4.536862003780719</v>
      </c>
      <c r="Y155" s="55">
        <v>12.098298676748581</v>
      </c>
      <c r="Z155" s="70">
        <v>0.31818181818181818</v>
      </c>
      <c r="AA155" s="70">
        <v>0.18181818181818182</v>
      </c>
      <c r="AB155" s="70">
        <v>0</v>
      </c>
      <c r="AC155" s="70">
        <v>0</v>
      </c>
      <c r="AD155" s="70">
        <v>0</v>
      </c>
      <c r="AE155" s="70">
        <v>0</v>
      </c>
      <c r="AF155" s="70">
        <v>0.2857142857142857</v>
      </c>
      <c r="AG155" s="70">
        <v>0.23809523809523808</v>
      </c>
      <c r="AH155" s="70">
        <v>0</v>
      </c>
      <c r="AI155" s="70">
        <v>0</v>
      </c>
      <c r="AJ155" s="70">
        <v>0</v>
      </c>
      <c r="AK155" s="70">
        <v>0</v>
      </c>
      <c r="AL155" s="70">
        <v>0.33333333333333331</v>
      </c>
      <c r="AM155" s="70">
        <v>0.14285714285714285</v>
      </c>
      <c r="AN155" s="70">
        <v>0</v>
      </c>
      <c r="AO155" s="70">
        <v>0</v>
      </c>
      <c r="AP155" s="70">
        <v>0</v>
      </c>
      <c r="AQ155" s="70">
        <v>0</v>
      </c>
      <c r="AR155" s="70">
        <v>0.2857142857142857</v>
      </c>
      <c r="AS155" s="70">
        <v>0.23809523809523808</v>
      </c>
      <c r="AT155" s="70">
        <v>0</v>
      </c>
      <c r="AU155" s="70">
        <v>0</v>
      </c>
      <c r="AV155" s="70">
        <v>0</v>
      </c>
      <c r="AW155" s="70">
        <v>0</v>
      </c>
      <c r="AX155" s="70">
        <v>0.33333333333333331</v>
      </c>
      <c r="AY155" s="70">
        <v>0.19047619047619047</v>
      </c>
      <c r="AZ155" s="70">
        <v>0</v>
      </c>
      <c r="BA155" s="70">
        <v>0</v>
      </c>
      <c r="BB155" s="70">
        <v>0</v>
      </c>
      <c r="BC155" s="70">
        <v>0</v>
      </c>
    </row>
    <row r="156" spans="1:55" customFormat="1">
      <c r="A156" t="str">
        <f t="shared" si="2"/>
        <v>NT-42248</v>
      </c>
      <c r="B156" s="57" t="s">
        <v>8</v>
      </c>
      <c r="C156" s="54">
        <v>42248</v>
      </c>
      <c r="D156" s="55">
        <v>27</v>
      </c>
      <c r="E156" s="55">
        <v>1.1000000000000001</v>
      </c>
      <c r="F156" s="55">
        <v>-7.5</v>
      </c>
      <c r="G156" s="55">
        <v>-6.3</v>
      </c>
      <c r="H156" s="55">
        <v>9.1</v>
      </c>
      <c r="I156" s="55">
        <v>-6.1</v>
      </c>
      <c r="J156" s="58">
        <v>105</v>
      </c>
      <c r="K156" s="55">
        <v>-14.5</v>
      </c>
      <c r="L156" s="55">
        <v>-27.4</v>
      </c>
      <c r="M156" s="55">
        <v>-38.1</v>
      </c>
      <c r="N156" s="55">
        <v>-10.9</v>
      </c>
      <c r="O156" s="55">
        <v>-6.1</v>
      </c>
      <c r="P156" s="55">
        <v>3.6</v>
      </c>
      <c r="Q156" s="55">
        <v>0</v>
      </c>
      <c r="R156" s="55">
        <v>2.947845804988662</v>
      </c>
      <c r="S156" s="55">
        <v>-2.4943310657596371</v>
      </c>
      <c r="T156" s="55">
        <v>6.8027210884353728</v>
      </c>
      <c r="U156" s="55">
        <v>23.582766439909296</v>
      </c>
      <c r="V156" s="55">
        <v>32.65306122448979</v>
      </c>
      <c r="W156" s="55">
        <v>24.943310657596374</v>
      </c>
      <c r="X156" s="55">
        <v>1.1000000000000001</v>
      </c>
      <c r="Y156">
        <v>5.3</v>
      </c>
      <c r="Z156" s="70">
        <v>0.05</v>
      </c>
      <c r="AA156" s="70">
        <v>0.26</v>
      </c>
      <c r="AB156" s="70">
        <v>0</v>
      </c>
      <c r="AC156" s="70">
        <v>0</v>
      </c>
      <c r="AD156" s="70">
        <v>0</v>
      </c>
      <c r="AE156" s="70">
        <v>0</v>
      </c>
      <c r="AF156" s="70">
        <v>0.11</v>
      </c>
      <c r="AG156" s="70">
        <v>0.11</v>
      </c>
      <c r="AH156" s="70">
        <v>0.05</v>
      </c>
      <c r="AI156" s="70">
        <v>0</v>
      </c>
      <c r="AJ156" s="70">
        <v>0</v>
      </c>
      <c r="AK156" s="70">
        <v>0</v>
      </c>
      <c r="AL156" s="70">
        <v>0.11</v>
      </c>
      <c r="AM156" s="70">
        <v>0.17</v>
      </c>
      <c r="AN156" s="70">
        <v>0</v>
      </c>
      <c r="AO156" s="70">
        <v>0</v>
      </c>
      <c r="AP156" s="70">
        <v>0</v>
      </c>
      <c r="AQ156" s="70">
        <v>0</v>
      </c>
      <c r="AR156" s="70">
        <v>0.15</v>
      </c>
      <c r="AS156" s="70">
        <v>0.15</v>
      </c>
      <c r="AT156" s="70">
        <v>0.05</v>
      </c>
      <c r="AU156" s="70">
        <v>0</v>
      </c>
      <c r="AV156" s="70">
        <v>0</v>
      </c>
      <c r="AW156" s="70">
        <v>0</v>
      </c>
      <c r="AX156" s="70">
        <v>0.05</v>
      </c>
      <c r="AY156" s="70">
        <v>0.21</v>
      </c>
      <c r="AZ156" s="70">
        <v>0.05</v>
      </c>
      <c r="BA156" s="70">
        <v>0</v>
      </c>
      <c r="BB156" s="70">
        <v>0</v>
      </c>
      <c r="BC156" s="70">
        <v>0</v>
      </c>
    </row>
    <row r="157" spans="1:55" customFormat="1">
      <c r="A157" t="str">
        <f t="shared" si="2"/>
        <v>NT-42339</v>
      </c>
      <c r="B157" s="57" t="s">
        <v>8</v>
      </c>
      <c r="C157" s="54">
        <v>42339</v>
      </c>
      <c r="D157" s="55">
        <v>15.3</v>
      </c>
      <c r="E157" s="55">
        <v>4.5</v>
      </c>
      <c r="F157" s="55">
        <v>6.5</v>
      </c>
      <c r="G157" s="55">
        <v>10.199999999999999</v>
      </c>
      <c r="H157" s="55">
        <v>2</v>
      </c>
      <c r="I157" s="55">
        <v>-7.7</v>
      </c>
      <c r="J157" s="58">
        <v>111</v>
      </c>
      <c r="K157" s="55">
        <v>-7.3</v>
      </c>
      <c r="L157" s="55">
        <v>-35.700000000000003</v>
      </c>
      <c r="M157" s="55">
        <v>-45.9</v>
      </c>
      <c r="N157" s="55">
        <v>-21</v>
      </c>
      <c r="O157" s="55">
        <v>-2.7</v>
      </c>
      <c r="P157" s="55">
        <v>3.1</v>
      </c>
      <c r="Q157" s="55">
        <v>-1.4</v>
      </c>
      <c r="R157" s="55">
        <v>3.0612244897959173</v>
      </c>
      <c r="S157" s="55">
        <v>-9.1836734693877542</v>
      </c>
      <c r="T157" s="55">
        <v>16.071428571428569</v>
      </c>
      <c r="U157" s="55">
        <v>35.204081632653057</v>
      </c>
      <c r="V157" s="55">
        <v>24.489795918367346</v>
      </c>
      <c r="W157" s="55">
        <v>30.612244897959187</v>
      </c>
      <c r="X157" s="55">
        <v>5.4869684499314122</v>
      </c>
      <c r="Y157" s="55">
        <v>3.2921810699588474</v>
      </c>
      <c r="Z157" s="70">
        <v>0.19</v>
      </c>
      <c r="AA157" s="70">
        <v>0.23</v>
      </c>
      <c r="AB157" s="70">
        <v>0</v>
      </c>
      <c r="AC157" s="70">
        <v>0</v>
      </c>
      <c r="AD157" s="70">
        <v>0</v>
      </c>
      <c r="AE157" s="70">
        <v>0</v>
      </c>
      <c r="AF157" s="70">
        <v>0.19</v>
      </c>
      <c r="AG157" s="70">
        <v>0.08</v>
      </c>
      <c r="AH157" s="70">
        <v>0.12</v>
      </c>
      <c r="AI157" s="70">
        <v>0</v>
      </c>
      <c r="AJ157" s="70">
        <v>0</v>
      </c>
      <c r="AK157" s="70">
        <v>0</v>
      </c>
      <c r="AL157" s="70">
        <v>0.19</v>
      </c>
      <c r="AM157" s="70">
        <v>0.08</v>
      </c>
      <c r="AN157" s="70">
        <v>0.08</v>
      </c>
      <c r="AO157" s="70">
        <v>0</v>
      </c>
      <c r="AP157" s="70">
        <v>0</v>
      </c>
      <c r="AQ157" s="70">
        <v>0</v>
      </c>
      <c r="AR157" s="70">
        <v>0.15</v>
      </c>
      <c r="AS157" s="70">
        <v>0.19</v>
      </c>
      <c r="AT157" s="70">
        <v>0</v>
      </c>
      <c r="AU157" s="70">
        <v>0.04</v>
      </c>
      <c r="AV157" s="70">
        <v>0</v>
      </c>
      <c r="AW157" s="70">
        <v>0</v>
      </c>
      <c r="AX157" s="70">
        <v>0.15</v>
      </c>
      <c r="AY157" s="70">
        <v>0.12</v>
      </c>
      <c r="AZ157" s="70">
        <v>0</v>
      </c>
      <c r="BA157" s="70">
        <v>0.04</v>
      </c>
      <c r="BB157" s="70">
        <v>0.04</v>
      </c>
      <c r="BC157" s="70">
        <v>0</v>
      </c>
    </row>
    <row r="158" spans="1:55" customFormat="1">
      <c r="A158" t="str">
        <f t="shared" si="2"/>
        <v>NT-42430</v>
      </c>
      <c r="B158" s="57" t="s">
        <v>8</v>
      </c>
      <c r="C158" s="54">
        <v>42430</v>
      </c>
      <c r="D158" s="55">
        <v>0</v>
      </c>
      <c r="E158" s="55">
        <v>-4.0000000000000009</v>
      </c>
      <c r="F158" s="55">
        <v>-4.9999999999999991</v>
      </c>
      <c r="G158" s="55">
        <v>-35.75</v>
      </c>
      <c r="H158" s="55">
        <v>-1.9999999999999998</v>
      </c>
      <c r="I158" s="55">
        <v>-16.000000000000004</v>
      </c>
      <c r="J158" s="58">
        <v>82</v>
      </c>
      <c r="K158" s="55">
        <v>-16.25</v>
      </c>
      <c r="L158" s="55">
        <v>-35</v>
      </c>
      <c r="M158" s="55">
        <v>-42.250000000000007</v>
      </c>
      <c r="N158" s="55">
        <v>-16.000000000000004</v>
      </c>
      <c r="O158" s="55">
        <v>-11.249999999999998</v>
      </c>
      <c r="P158" s="55">
        <v>4.0000000000000009</v>
      </c>
      <c r="Q158" s="55">
        <v>-3.0000000000000004</v>
      </c>
      <c r="R158" s="55">
        <v>-5.5000000000000009</v>
      </c>
      <c r="S158" s="55">
        <v>-13.750000000000002</v>
      </c>
      <c r="T158" s="55">
        <v>-11.000000000000002</v>
      </c>
      <c r="U158" s="55">
        <v>21.000000000000004</v>
      </c>
      <c r="V158" s="55">
        <v>6.75</v>
      </c>
      <c r="W158" s="55">
        <v>16.25</v>
      </c>
      <c r="X158" s="55">
        <v>20.25</v>
      </c>
      <c r="Y158" s="55">
        <v>12</v>
      </c>
      <c r="Z158" s="70">
        <v>0.15</v>
      </c>
      <c r="AA158" s="70">
        <v>0.25</v>
      </c>
      <c r="AB158" s="70">
        <v>0.1</v>
      </c>
      <c r="AC158" s="70">
        <v>0</v>
      </c>
      <c r="AD158" s="70">
        <v>0</v>
      </c>
      <c r="AE158" s="70">
        <v>0</v>
      </c>
      <c r="AF158" s="70">
        <v>0.36842105263157893</v>
      </c>
      <c r="AG158" s="70">
        <v>5.2631578947368418E-2</v>
      </c>
      <c r="AH158" s="70">
        <v>0.10526315789473684</v>
      </c>
      <c r="AI158" s="70">
        <v>0</v>
      </c>
      <c r="AJ158" s="70">
        <v>0</v>
      </c>
      <c r="AK158" s="70">
        <v>0</v>
      </c>
      <c r="AL158" s="70">
        <v>0.3888888888888889</v>
      </c>
      <c r="AM158" s="70">
        <v>5.5555555555555552E-2</v>
      </c>
      <c r="AN158" s="70">
        <v>5.5555555555555552E-2</v>
      </c>
      <c r="AO158" s="70">
        <v>0</v>
      </c>
      <c r="AP158" s="70">
        <v>0</v>
      </c>
      <c r="AQ158" s="70">
        <v>0</v>
      </c>
      <c r="AR158" s="70">
        <v>0.36842105263157893</v>
      </c>
      <c r="AS158" s="70">
        <v>0.15789473684210525</v>
      </c>
      <c r="AT158" s="70">
        <v>0</v>
      </c>
      <c r="AU158" s="70">
        <v>0</v>
      </c>
      <c r="AV158" s="70">
        <v>0</v>
      </c>
      <c r="AW158" s="70">
        <v>0</v>
      </c>
      <c r="AX158" s="70">
        <v>0.27777777777777779</v>
      </c>
      <c r="AY158" s="70">
        <v>0.22222222222222221</v>
      </c>
      <c r="AZ158" s="70">
        <v>5.5555555555555552E-2</v>
      </c>
      <c r="BA158" s="70">
        <v>0</v>
      </c>
      <c r="BB158" s="70">
        <v>0</v>
      </c>
      <c r="BC158" s="70">
        <v>0</v>
      </c>
    </row>
    <row r="159" spans="1:55" customFormat="1">
      <c r="A159" t="str">
        <f t="shared" si="2"/>
        <v>NT-42522</v>
      </c>
      <c r="B159" s="57" t="s">
        <v>8</v>
      </c>
      <c r="C159" s="54">
        <v>42522</v>
      </c>
      <c r="D159" s="58" t="s">
        <v>128</v>
      </c>
      <c r="E159" s="58" t="s">
        <v>128</v>
      </c>
      <c r="F159" s="58" t="s">
        <v>128</v>
      </c>
      <c r="G159" s="58" t="s">
        <v>128</v>
      </c>
      <c r="H159" s="58" t="s">
        <v>128</v>
      </c>
      <c r="I159" s="58" t="s">
        <v>128</v>
      </c>
      <c r="J159" s="58" t="s">
        <v>128</v>
      </c>
      <c r="K159" s="58" t="s">
        <v>128</v>
      </c>
      <c r="L159" s="58" t="s">
        <v>128</v>
      </c>
      <c r="M159" s="58" t="s">
        <v>128</v>
      </c>
      <c r="N159" s="58" t="s">
        <v>128</v>
      </c>
      <c r="O159" s="58" t="s">
        <v>128</v>
      </c>
      <c r="P159" s="58" t="s">
        <v>128</v>
      </c>
      <c r="Q159" s="58" t="s">
        <v>128</v>
      </c>
      <c r="R159" s="58" t="s">
        <v>128</v>
      </c>
      <c r="S159" s="58" t="s">
        <v>128</v>
      </c>
      <c r="T159" s="58" t="s">
        <v>128</v>
      </c>
      <c r="U159" s="58" t="s">
        <v>128</v>
      </c>
      <c r="V159" s="58" t="s">
        <v>128</v>
      </c>
      <c r="W159" s="58" t="s">
        <v>128</v>
      </c>
      <c r="X159" s="55" t="s">
        <v>128</v>
      </c>
      <c r="Y159" s="55" t="s">
        <v>128</v>
      </c>
      <c r="Z159" s="55" t="s">
        <v>128</v>
      </c>
      <c r="AA159" s="55" t="s">
        <v>128</v>
      </c>
      <c r="AB159" s="55" t="s">
        <v>128</v>
      </c>
      <c r="AC159" s="55" t="s">
        <v>128</v>
      </c>
      <c r="AD159" s="55" t="s">
        <v>128</v>
      </c>
      <c r="AE159" s="55" t="s">
        <v>128</v>
      </c>
      <c r="AF159" s="55" t="s">
        <v>128</v>
      </c>
      <c r="AG159" s="55" t="s">
        <v>128</v>
      </c>
      <c r="AH159" s="55" t="s">
        <v>128</v>
      </c>
      <c r="AI159" s="55" t="s">
        <v>128</v>
      </c>
      <c r="AJ159" s="55" t="s">
        <v>128</v>
      </c>
      <c r="AK159" s="55" t="s">
        <v>128</v>
      </c>
      <c r="AL159" s="55" t="s">
        <v>128</v>
      </c>
      <c r="AM159" s="55" t="s">
        <v>128</v>
      </c>
      <c r="AN159" s="55" t="s">
        <v>128</v>
      </c>
      <c r="AO159" s="55" t="s">
        <v>128</v>
      </c>
      <c r="AP159" s="55" t="s">
        <v>128</v>
      </c>
      <c r="AQ159" s="55" t="s">
        <v>128</v>
      </c>
      <c r="AR159" s="55" t="s">
        <v>128</v>
      </c>
      <c r="AS159" s="55" t="s">
        <v>128</v>
      </c>
      <c r="AT159" s="55" t="s">
        <v>128</v>
      </c>
      <c r="AU159" s="55" t="s">
        <v>128</v>
      </c>
      <c r="AV159" s="55" t="s">
        <v>128</v>
      </c>
      <c r="AW159" s="55" t="s">
        <v>128</v>
      </c>
      <c r="AX159" s="55" t="s">
        <v>128</v>
      </c>
      <c r="AY159" s="55" t="s">
        <v>128</v>
      </c>
      <c r="AZ159" s="55" t="s">
        <v>128</v>
      </c>
      <c r="BA159" s="55" t="s">
        <v>128</v>
      </c>
      <c r="BB159" s="55" t="s">
        <v>128</v>
      </c>
      <c r="BC159" s="55" t="s">
        <v>128</v>
      </c>
    </row>
    <row r="160" spans="1:55" customFormat="1">
      <c r="A160" t="str">
        <f t="shared" si="2"/>
        <v>NT-42614</v>
      </c>
      <c r="B160" s="57" t="s">
        <v>8</v>
      </c>
      <c r="C160" s="54">
        <v>42614</v>
      </c>
      <c r="D160" s="58" t="s">
        <v>128</v>
      </c>
      <c r="E160" s="58" t="s">
        <v>128</v>
      </c>
      <c r="F160" s="58" t="s">
        <v>128</v>
      </c>
      <c r="G160" s="58" t="s">
        <v>128</v>
      </c>
      <c r="H160" s="58" t="s">
        <v>128</v>
      </c>
      <c r="I160" s="58" t="s">
        <v>128</v>
      </c>
      <c r="J160" s="58" t="s">
        <v>128</v>
      </c>
      <c r="K160" s="58" t="s">
        <v>128</v>
      </c>
      <c r="L160" s="58" t="s">
        <v>128</v>
      </c>
      <c r="M160" s="58" t="s">
        <v>128</v>
      </c>
      <c r="N160" s="58" t="s">
        <v>128</v>
      </c>
      <c r="O160" s="58" t="s">
        <v>128</v>
      </c>
      <c r="P160" s="58" t="s">
        <v>128</v>
      </c>
      <c r="Q160" s="58" t="s">
        <v>128</v>
      </c>
      <c r="R160" s="55" t="s">
        <v>128</v>
      </c>
      <c r="S160" s="55" t="s">
        <v>128</v>
      </c>
      <c r="T160" s="55" t="s">
        <v>128</v>
      </c>
      <c r="U160" s="55" t="s">
        <v>128</v>
      </c>
      <c r="V160" s="55" t="s">
        <v>128</v>
      </c>
      <c r="W160" s="55" t="s">
        <v>128</v>
      </c>
      <c r="X160" s="55" t="s">
        <v>128</v>
      </c>
      <c r="Y160" s="55" t="s">
        <v>128</v>
      </c>
      <c r="Z160" s="55" t="s">
        <v>128</v>
      </c>
      <c r="AA160" s="55" t="s">
        <v>128</v>
      </c>
      <c r="AB160" s="55" t="s">
        <v>128</v>
      </c>
      <c r="AC160" s="55" t="s">
        <v>128</v>
      </c>
      <c r="AD160" s="55" t="s">
        <v>128</v>
      </c>
      <c r="AE160" s="55" t="s">
        <v>128</v>
      </c>
      <c r="AF160" s="55" t="s">
        <v>128</v>
      </c>
      <c r="AG160" s="55" t="s">
        <v>128</v>
      </c>
      <c r="AH160" s="55" t="s">
        <v>128</v>
      </c>
      <c r="AI160" s="55" t="s">
        <v>128</v>
      </c>
      <c r="AJ160" s="55" t="s">
        <v>128</v>
      </c>
      <c r="AK160" s="55" t="s">
        <v>128</v>
      </c>
      <c r="AL160" s="55" t="s">
        <v>128</v>
      </c>
      <c r="AM160" s="55" t="s">
        <v>128</v>
      </c>
      <c r="AN160" s="55" t="s">
        <v>128</v>
      </c>
      <c r="AO160" s="55" t="s">
        <v>128</v>
      </c>
      <c r="AP160" s="55" t="s">
        <v>128</v>
      </c>
      <c r="AQ160" s="55" t="s">
        <v>128</v>
      </c>
      <c r="AR160" s="55" t="s">
        <v>128</v>
      </c>
      <c r="AS160" s="55" t="s">
        <v>128</v>
      </c>
      <c r="AT160" s="55" t="s">
        <v>128</v>
      </c>
      <c r="AU160" s="55" t="s">
        <v>128</v>
      </c>
      <c r="AV160" s="55" t="s">
        <v>128</v>
      </c>
      <c r="AW160" s="55" t="s">
        <v>128</v>
      </c>
      <c r="AX160" s="55" t="s">
        <v>128</v>
      </c>
      <c r="AY160" s="55" t="s">
        <v>128</v>
      </c>
      <c r="AZ160" s="55" t="s">
        <v>128</v>
      </c>
      <c r="BA160" s="55" t="s">
        <v>128</v>
      </c>
      <c r="BB160" s="55" t="s">
        <v>128</v>
      </c>
      <c r="BC160" s="55" t="s">
        <v>128</v>
      </c>
    </row>
    <row r="161" spans="1:55" customFormat="1">
      <c r="A161" t="str">
        <f t="shared" si="2"/>
        <v>NT-42705</v>
      </c>
      <c r="B161" s="57" t="s">
        <v>8</v>
      </c>
      <c r="C161" s="54">
        <v>42705</v>
      </c>
      <c r="D161" s="58" t="s">
        <v>128</v>
      </c>
      <c r="E161" s="58" t="s">
        <v>128</v>
      </c>
      <c r="F161" s="58" t="s">
        <v>128</v>
      </c>
      <c r="G161" s="58" t="s">
        <v>128</v>
      </c>
      <c r="H161" s="58" t="s">
        <v>128</v>
      </c>
      <c r="I161" s="58" t="s">
        <v>128</v>
      </c>
      <c r="J161" s="58" t="s">
        <v>128</v>
      </c>
      <c r="K161" s="58" t="s">
        <v>128</v>
      </c>
      <c r="L161" s="58" t="s">
        <v>128</v>
      </c>
      <c r="M161" s="58" t="s">
        <v>128</v>
      </c>
      <c r="N161" s="58" t="s">
        <v>128</v>
      </c>
      <c r="O161" s="58" t="s">
        <v>128</v>
      </c>
      <c r="P161" s="58" t="s">
        <v>128</v>
      </c>
      <c r="Q161" s="58" t="s">
        <v>128</v>
      </c>
      <c r="R161" s="55" t="s">
        <v>128</v>
      </c>
      <c r="S161" s="55" t="s">
        <v>128</v>
      </c>
      <c r="T161" s="55" t="s">
        <v>128</v>
      </c>
      <c r="U161" s="55" t="s">
        <v>128</v>
      </c>
      <c r="V161" s="55" t="s">
        <v>128</v>
      </c>
      <c r="W161" s="55" t="s">
        <v>128</v>
      </c>
      <c r="X161" s="55" t="s">
        <v>128</v>
      </c>
      <c r="Y161" s="55" t="s">
        <v>128</v>
      </c>
      <c r="Z161" s="55" t="s">
        <v>128</v>
      </c>
      <c r="AA161" s="55" t="s">
        <v>128</v>
      </c>
      <c r="AB161" s="55" t="s">
        <v>128</v>
      </c>
      <c r="AC161" s="55" t="s">
        <v>128</v>
      </c>
      <c r="AD161" s="55" t="s">
        <v>128</v>
      </c>
      <c r="AE161" s="55" t="s">
        <v>128</v>
      </c>
      <c r="AF161" s="55" t="s">
        <v>128</v>
      </c>
      <c r="AG161" s="55" t="s">
        <v>128</v>
      </c>
      <c r="AH161" s="55" t="s">
        <v>128</v>
      </c>
      <c r="AI161" s="55" t="s">
        <v>128</v>
      </c>
      <c r="AJ161" s="55" t="s">
        <v>128</v>
      </c>
      <c r="AK161" s="55" t="s">
        <v>128</v>
      </c>
      <c r="AL161" s="55" t="s">
        <v>128</v>
      </c>
      <c r="AM161" s="55" t="s">
        <v>128</v>
      </c>
      <c r="AN161" s="55" t="s">
        <v>128</v>
      </c>
      <c r="AO161" s="55" t="s">
        <v>128</v>
      </c>
      <c r="AP161" s="55" t="s">
        <v>128</v>
      </c>
      <c r="AQ161" s="55" t="s">
        <v>128</v>
      </c>
      <c r="AR161" s="55" t="s">
        <v>128</v>
      </c>
      <c r="AS161" s="55" t="s">
        <v>128</v>
      </c>
      <c r="AT161" s="55" t="s">
        <v>128</v>
      </c>
      <c r="AU161" s="55" t="s">
        <v>128</v>
      </c>
      <c r="AV161" s="55" t="s">
        <v>128</v>
      </c>
      <c r="AW161" s="55" t="s">
        <v>128</v>
      </c>
      <c r="AX161" s="55" t="s">
        <v>128</v>
      </c>
      <c r="AY161" s="55" t="s">
        <v>128</v>
      </c>
      <c r="AZ161" s="55" t="s">
        <v>128</v>
      </c>
      <c r="BA161" s="55" t="s">
        <v>128</v>
      </c>
      <c r="BB161" s="55" t="s">
        <v>128</v>
      </c>
      <c r="BC161" s="55" t="s">
        <v>128</v>
      </c>
    </row>
    <row r="162" spans="1:55" customFormat="1">
      <c r="A162" t="str">
        <f t="shared" si="2"/>
        <v>NT-42795</v>
      </c>
      <c r="B162" s="57" t="s">
        <v>8</v>
      </c>
      <c r="C162" s="54">
        <v>42795</v>
      </c>
      <c r="D162" s="58" t="s">
        <v>128</v>
      </c>
      <c r="E162" s="58" t="s">
        <v>128</v>
      </c>
      <c r="F162" s="58" t="s">
        <v>128</v>
      </c>
      <c r="G162" s="58" t="s">
        <v>128</v>
      </c>
      <c r="H162" s="58" t="s">
        <v>128</v>
      </c>
      <c r="I162" s="58" t="s">
        <v>128</v>
      </c>
      <c r="J162" s="58" t="s">
        <v>128</v>
      </c>
      <c r="K162" s="58" t="s">
        <v>128</v>
      </c>
      <c r="L162" s="58" t="s">
        <v>128</v>
      </c>
      <c r="M162" s="58" t="s">
        <v>128</v>
      </c>
      <c r="N162" s="58" t="s">
        <v>128</v>
      </c>
      <c r="O162" s="58" t="s">
        <v>128</v>
      </c>
      <c r="P162" s="58" t="s">
        <v>128</v>
      </c>
      <c r="Q162" s="58" t="s">
        <v>128</v>
      </c>
      <c r="R162" s="55" t="s">
        <v>128</v>
      </c>
      <c r="S162" s="55" t="s">
        <v>128</v>
      </c>
      <c r="T162" s="55" t="s">
        <v>128</v>
      </c>
      <c r="U162" s="55" t="s">
        <v>128</v>
      </c>
      <c r="V162" s="55" t="s">
        <v>128</v>
      </c>
      <c r="W162" s="55" t="s">
        <v>128</v>
      </c>
      <c r="X162" s="55" t="s">
        <v>128</v>
      </c>
      <c r="Y162" s="55" t="s">
        <v>128</v>
      </c>
      <c r="Z162" s="55" t="s">
        <v>128</v>
      </c>
      <c r="AA162" s="55" t="s">
        <v>128</v>
      </c>
      <c r="AB162" s="55" t="s">
        <v>128</v>
      </c>
      <c r="AC162" s="55" t="s">
        <v>128</v>
      </c>
      <c r="AD162" s="55" t="s">
        <v>128</v>
      </c>
      <c r="AE162" s="55" t="s">
        <v>128</v>
      </c>
      <c r="AF162" s="55" t="s">
        <v>128</v>
      </c>
      <c r="AG162" s="55" t="s">
        <v>128</v>
      </c>
      <c r="AH162" s="55" t="s">
        <v>128</v>
      </c>
      <c r="AI162" s="55" t="s">
        <v>128</v>
      </c>
      <c r="AJ162" s="55" t="s">
        <v>128</v>
      </c>
      <c r="AK162" s="55" t="s">
        <v>128</v>
      </c>
      <c r="AL162" s="55" t="s">
        <v>128</v>
      </c>
      <c r="AM162" s="55" t="s">
        <v>128</v>
      </c>
      <c r="AN162" s="55" t="s">
        <v>128</v>
      </c>
      <c r="AO162" s="55" t="s">
        <v>128</v>
      </c>
      <c r="AP162" s="55" t="s">
        <v>128</v>
      </c>
      <c r="AQ162" s="55" t="s">
        <v>128</v>
      </c>
      <c r="AR162" s="55" t="s">
        <v>128</v>
      </c>
      <c r="AS162" s="55" t="s">
        <v>128</v>
      </c>
      <c r="AT162" s="55" t="s">
        <v>128</v>
      </c>
      <c r="AU162" s="55" t="s">
        <v>128</v>
      </c>
      <c r="AV162" s="55" t="s">
        <v>128</v>
      </c>
      <c r="AW162" s="55" t="s">
        <v>128</v>
      </c>
      <c r="AX162" s="55" t="s">
        <v>128</v>
      </c>
      <c r="AY162" s="55" t="s">
        <v>128</v>
      </c>
      <c r="AZ162" s="55" t="s">
        <v>128</v>
      </c>
      <c r="BA162" s="55" t="s">
        <v>128</v>
      </c>
      <c r="BB162" s="55" t="s">
        <v>128</v>
      </c>
      <c r="BC162" s="55" t="s">
        <v>128</v>
      </c>
    </row>
    <row r="163" spans="1:55" customFormat="1">
      <c r="A163" t="str">
        <f t="shared" si="2"/>
        <v>NT-42887</v>
      </c>
      <c r="B163" s="57" t="s">
        <v>8</v>
      </c>
      <c r="C163" s="54">
        <v>42887</v>
      </c>
      <c r="D163" s="58" t="s">
        <v>128</v>
      </c>
      <c r="E163" s="58" t="s">
        <v>128</v>
      </c>
      <c r="F163" s="58" t="s">
        <v>128</v>
      </c>
      <c r="G163" s="58" t="s">
        <v>128</v>
      </c>
      <c r="H163" s="58" t="s">
        <v>128</v>
      </c>
      <c r="I163" s="58" t="s">
        <v>128</v>
      </c>
      <c r="J163" s="58" t="s">
        <v>128</v>
      </c>
      <c r="K163" s="58" t="s">
        <v>128</v>
      </c>
      <c r="L163" s="58" t="s">
        <v>128</v>
      </c>
      <c r="M163" s="58" t="s">
        <v>128</v>
      </c>
      <c r="N163" s="58" t="s">
        <v>128</v>
      </c>
      <c r="O163" s="58" t="s">
        <v>128</v>
      </c>
      <c r="P163" s="58" t="s">
        <v>128</v>
      </c>
      <c r="Q163" s="58" t="s">
        <v>128</v>
      </c>
      <c r="R163" s="55" t="s">
        <v>128</v>
      </c>
      <c r="S163" s="55" t="s">
        <v>128</v>
      </c>
      <c r="T163" s="55" t="s">
        <v>128</v>
      </c>
      <c r="U163" s="55" t="s">
        <v>128</v>
      </c>
      <c r="V163" s="55" t="s">
        <v>128</v>
      </c>
      <c r="W163" s="55" t="s">
        <v>128</v>
      </c>
      <c r="X163" s="55" t="s">
        <v>128</v>
      </c>
      <c r="Y163" s="55" t="s">
        <v>128</v>
      </c>
      <c r="Z163" s="55" t="s">
        <v>128</v>
      </c>
      <c r="AA163" s="55" t="s">
        <v>128</v>
      </c>
      <c r="AB163" s="55" t="s">
        <v>128</v>
      </c>
      <c r="AC163" s="55" t="s">
        <v>128</v>
      </c>
      <c r="AD163" s="55" t="s">
        <v>128</v>
      </c>
      <c r="AE163" s="55" t="s">
        <v>128</v>
      </c>
      <c r="AF163" s="55" t="s">
        <v>128</v>
      </c>
      <c r="AG163" s="55" t="s">
        <v>128</v>
      </c>
      <c r="AH163" s="55" t="s">
        <v>128</v>
      </c>
      <c r="AI163" s="55" t="s">
        <v>128</v>
      </c>
      <c r="AJ163" s="55" t="s">
        <v>128</v>
      </c>
      <c r="AK163" s="55" t="s">
        <v>128</v>
      </c>
      <c r="AL163" s="55" t="s">
        <v>128</v>
      </c>
      <c r="AM163" s="55" t="s">
        <v>128</v>
      </c>
      <c r="AN163" s="55" t="s">
        <v>128</v>
      </c>
      <c r="AO163" s="55" t="s">
        <v>128</v>
      </c>
      <c r="AP163" s="55" t="s">
        <v>128</v>
      </c>
      <c r="AQ163" s="55" t="s">
        <v>128</v>
      </c>
      <c r="AR163" s="55" t="s">
        <v>128</v>
      </c>
      <c r="AS163" s="55" t="s">
        <v>128</v>
      </c>
      <c r="AT163" s="55" t="s">
        <v>128</v>
      </c>
      <c r="AU163" s="55" t="s">
        <v>128</v>
      </c>
      <c r="AV163" s="55" t="s">
        <v>128</v>
      </c>
      <c r="AW163" s="55" t="s">
        <v>128</v>
      </c>
      <c r="AX163" s="55" t="s">
        <v>128</v>
      </c>
      <c r="AY163" s="55" t="s">
        <v>128</v>
      </c>
      <c r="AZ163" s="55" t="s">
        <v>128</v>
      </c>
      <c r="BA163" s="55" t="s">
        <v>128</v>
      </c>
      <c r="BB163" s="55" t="s">
        <v>128</v>
      </c>
      <c r="BC163" s="55" t="s">
        <v>128</v>
      </c>
    </row>
    <row r="164" spans="1:55" customFormat="1">
      <c r="A164" t="str">
        <f t="shared" si="2"/>
        <v>NT-42979</v>
      </c>
      <c r="B164" s="57" t="s">
        <v>8</v>
      </c>
      <c r="C164" s="54">
        <v>42979</v>
      </c>
      <c r="D164" s="58" t="s">
        <v>128</v>
      </c>
      <c r="E164" s="58" t="s">
        <v>128</v>
      </c>
      <c r="F164" s="58" t="s">
        <v>128</v>
      </c>
      <c r="G164" s="58" t="s">
        <v>128</v>
      </c>
      <c r="H164" s="58" t="s">
        <v>128</v>
      </c>
      <c r="I164" s="58" t="s">
        <v>128</v>
      </c>
      <c r="J164" s="58" t="s">
        <v>128</v>
      </c>
      <c r="K164" s="58" t="s">
        <v>128</v>
      </c>
      <c r="L164" s="58" t="s">
        <v>128</v>
      </c>
      <c r="M164" s="58" t="s">
        <v>128</v>
      </c>
      <c r="N164" s="58" t="s">
        <v>128</v>
      </c>
      <c r="O164" s="58" t="s">
        <v>128</v>
      </c>
      <c r="P164" s="58" t="s">
        <v>128</v>
      </c>
      <c r="Q164" s="58" t="s">
        <v>128</v>
      </c>
      <c r="R164" s="55" t="s">
        <v>128</v>
      </c>
      <c r="S164" s="55" t="s">
        <v>128</v>
      </c>
      <c r="T164" s="55" t="s">
        <v>128</v>
      </c>
      <c r="U164" s="55" t="s">
        <v>128</v>
      </c>
      <c r="V164" s="55" t="s">
        <v>128</v>
      </c>
      <c r="W164" s="55" t="s">
        <v>128</v>
      </c>
      <c r="X164" s="55" t="s">
        <v>128</v>
      </c>
      <c r="Y164" s="55" t="s">
        <v>128</v>
      </c>
      <c r="Z164" s="55" t="s">
        <v>128</v>
      </c>
      <c r="AA164" s="55" t="s">
        <v>128</v>
      </c>
      <c r="AB164" s="55" t="s">
        <v>128</v>
      </c>
      <c r="AC164" s="55" t="s">
        <v>128</v>
      </c>
      <c r="AD164" s="55" t="s">
        <v>128</v>
      </c>
      <c r="AE164" s="55" t="s">
        <v>128</v>
      </c>
      <c r="AF164" s="55" t="s">
        <v>128</v>
      </c>
      <c r="AG164" s="55" t="s">
        <v>128</v>
      </c>
      <c r="AH164" s="55" t="s">
        <v>128</v>
      </c>
      <c r="AI164" s="55" t="s">
        <v>128</v>
      </c>
      <c r="AJ164" s="55" t="s">
        <v>128</v>
      </c>
      <c r="AK164" s="55" t="s">
        <v>128</v>
      </c>
      <c r="AL164" s="55" t="s">
        <v>128</v>
      </c>
      <c r="AM164" s="55" t="s">
        <v>128</v>
      </c>
      <c r="AN164" s="55" t="s">
        <v>128</v>
      </c>
      <c r="AO164" s="55" t="s">
        <v>128</v>
      </c>
      <c r="AP164" s="55" t="s">
        <v>128</v>
      </c>
      <c r="AQ164" s="55" t="s">
        <v>128</v>
      </c>
      <c r="AR164" s="55" t="s">
        <v>128</v>
      </c>
      <c r="AS164" s="55" t="s">
        <v>128</v>
      </c>
      <c r="AT164" s="55" t="s">
        <v>128</v>
      </c>
      <c r="AU164" s="55" t="s">
        <v>128</v>
      </c>
      <c r="AV164" s="55" t="s">
        <v>128</v>
      </c>
      <c r="AW164" s="55" t="s">
        <v>128</v>
      </c>
      <c r="AX164" s="55" t="s">
        <v>128</v>
      </c>
      <c r="AY164" s="55" t="s">
        <v>128</v>
      </c>
      <c r="AZ164" s="55" t="s">
        <v>128</v>
      </c>
      <c r="BA164" s="55" t="s">
        <v>128</v>
      </c>
      <c r="BB164" s="55" t="s">
        <v>128</v>
      </c>
      <c r="BC164" s="55" t="s">
        <v>128</v>
      </c>
    </row>
    <row r="165" spans="1:55" customFormat="1">
      <c r="A165" t="str">
        <f t="shared" si="2"/>
        <v>NT-43070</v>
      </c>
      <c r="B165" s="57" t="s">
        <v>8</v>
      </c>
      <c r="C165" s="54">
        <v>43070</v>
      </c>
      <c r="D165" s="58" t="s">
        <v>128</v>
      </c>
      <c r="E165" s="58" t="s">
        <v>128</v>
      </c>
      <c r="F165" s="58" t="s">
        <v>128</v>
      </c>
      <c r="G165" s="58" t="s">
        <v>128</v>
      </c>
      <c r="H165" s="58" t="s">
        <v>128</v>
      </c>
      <c r="I165" s="58" t="s">
        <v>128</v>
      </c>
      <c r="J165" s="58" t="s">
        <v>128</v>
      </c>
      <c r="K165" s="58" t="s">
        <v>128</v>
      </c>
      <c r="L165" s="58" t="s">
        <v>128</v>
      </c>
      <c r="M165" s="58" t="s">
        <v>128</v>
      </c>
      <c r="N165" s="58" t="s">
        <v>128</v>
      </c>
      <c r="O165" s="58" t="s">
        <v>128</v>
      </c>
      <c r="P165" s="58" t="s">
        <v>128</v>
      </c>
      <c r="Q165" s="58" t="s">
        <v>128</v>
      </c>
      <c r="R165" s="55" t="s">
        <v>128</v>
      </c>
      <c r="S165" s="55" t="s">
        <v>128</v>
      </c>
      <c r="T165" s="55" t="s">
        <v>128</v>
      </c>
      <c r="U165" s="55" t="s">
        <v>128</v>
      </c>
      <c r="V165" s="55" t="s">
        <v>128</v>
      </c>
      <c r="W165" s="55" t="s">
        <v>128</v>
      </c>
      <c r="X165" s="55" t="s">
        <v>128</v>
      </c>
      <c r="Y165" s="55" t="s">
        <v>128</v>
      </c>
      <c r="Z165" s="55" t="s">
        <v>128</v>
      </c>
      <c r="AA165" s="55" t="s">
        <v>128</v>
      </c>
      <c r="AB165" s="55" t="s">
        <v>128</v>
      </c>
      <c r="AC165" s="55" t="s">
        <v>128</v>
      </c>
      <c r="AD165" s="55" t="s">
        <v>128</v>
      </c>
      <c r="AE165" s="55" t="s">
        <v>128</v>
      </c>
      <c r="AF165" s="55" t="s">
        <v>128</v>
      </c>
      <c r="AG165" s="55" t="s">
        <v>128</v>
      </c>
      <c r="AH165" s="55" t="s">
        <v>128</v>
      </c>
      <c r="AI165" s="55" t="s">
        <v>128</v>
      </c>
      <c r="AJ165" s="55" t="s">
        <v>128</v>
      </c>
      <c r="AK165" s="55" t="s">
        <v>128</v>
      </c>
      <c r="AL165" s="55" t="s">
        <v>128</v>
      </c>
      <c r="AM165" s="55" t="s">
        <v>128</v>
      </c>
      <c r="AN165" s="55" t="s">
        <v>128</v>
      </c>
      <c r="AO165" s="55" t="s">
        <v>128</v>
      </c>
      <c r="AP165" s="55" t="s">
        <v>128</v>
      </c>
      <c r="AQ165" s="55" t="s">
        <v>128</v>
      </c>
      <c r="AR165" s="55" t="s">
        <v>128</v>
      </c>
      <c r="AS165" s="55" t="s">
        <v>128</v>
      </c>
      <c r="AT165" s="55" t="s">
        <v>128</v>
      </c>
      <c r="AU165" s="55" t="s">
        <v>128</v>
      </c>
      <c r="AV165" s="55" t="s">
        <v>128</v>
      </c>
      <c r="AW165" s="55" t="s">
        <v>128</v>
      </c>
      <c r="AX165" s="55" t="s">
        <v>128</v>
      </c>
      <c r="AY165" s="55" t="s">
        <v>128</v>
      </c>
      <c r="AZ165" s="55" t="s">
        <v>128</v>
      </c>
      <c r="BA165" s="55" t="s">
        <v>128</v>
      </c>
      <c r="BB165" s="55" t="s">
        <v>128</v>
      </c>
      <c r="BC165" s="132" t="s">
        <v>128</v>
      </c>
    </row>
    <row r="166" spans="1:55" customFormat="1">
      <c r="A166" t="str">
        <f t="shared" si="2"/>
        <v>NT-43160</v>
      </c>
      <c r="B166" s="57" t="s">
        <v>8</v>
      </c>
      <c r="C166" s="54">
        <v>43160</v>
      </c>
      <c r="D166" s="58" t="s">
        <v>128</v>
      </c>
      <c r="E166" s="58" t="s">
        <v>128</v>
      </c>
      <c r="F166" s="58" t="s">
        <v>128</v>
      </c>
      <c r="G166" s="58" t="s">
        <v>128</v>
      </c>
      <c r="H166" s="58" t="s">
        <v>128</v>
      </c>
      <c r="I166" s="58" t="s">
        <v>128</v>
      </c>
      <c r="J166" s="58" t="s">
        <v>128</v>
      </c>
      <c r="K166" s="58" t="s">
        <v>128</v>
      </c>
      <c r="L166" s="58" t="s">
        <v>128</v>
      </c>
      <c r="M166" s="58" t="s">
        <v>128</v>
      </c>
      <c r="N166" s="58" t="s">
        <v>128</v>
      </c>
      <c r="O166" s="58" t="s">
        <v>128</v>
      </c>
      <c r="P166" s="58" t="s">
        <v>128</v>
      </c>
      <c r="Q166" s="58" t="s">
        <v>128</v>
      </c>
      <c r="R166" s="55" t="s">
        <v>128</v>
      </c>
      <c r="S166" s="55" t="s">
        <v>128</v>
      </c>
      <c r="T166" s="55" t="s">
        <v>128</v>
      </c>
      <c r="U166" s="55" t="s">
        <v>128</v>
      </c>
      <c r="V166" s="55" t="s">
        <v>128</v>
      </c>
      <c r="W166" s="55" t="s">
        <v>128</v>
      </c>
      <c r="X166" s="55" t="s">
        <v>128</v>
      </c>
      <c r="Y166" s="55" t="s">
        <v>128</v>
      </c>
      <c r="Z166" s="55" t="s">
        <v>128</v>
      </c>
      <c r="AA166" s="55" t="s">
        <v>128</v>
      </c>
      <c r="AB166" s="55" t="s">
        <v>128</v>
      </c>
      <c r="AC166" s="55" t="s">
        <v>128</v>
      </c>
      <c r="AD166" s="55" t="s">
        <v>128</v>
      </c>
      <c r="AE166" s="55" t="s">
        <v>128</v>
      </c>
      <c r="AF166" s="55" t="s">
        <v>128</v>
      </c>
      <c r="AG166" s="55" t="s">
        <v>128</v>
      </c>
      <c r="AH166" s="55" t="s">
        <v>128</v>
      </c>
      <c r="AI166" s="55" t="s">
        <v>128</v>
      </c>
      <c r="AJ166" s="55" t="s">
        <v>128</v>
      </c>
      <c r="AK166" s="55" t="s">
        <v>128</v>
      </c>
      <c r="AL166" s="55" t="s">
        <v>128</v>
      </c>
      <c r="AM166" s="55" t="s">
        <v>128</v>
      </c>
      <c r="AN166" s="55" t="s">
        <v>128</v>
      </c>
      <c r="AO166" s="55" t="s">
        <v>128</v>
      </c>
      <c r="AP166" s="55" t="s">
        <v>128</v>
      </c>
      <c r="AQ166" s="55" t="s">
        <v>128</v>
      </c>
      <c r="AR166" s="55" t="s">
        <v>128</v>
      </c>
      <c r="AS166" s="55" t="s">
        <v>128</v>
      </c>
      <c r="AT166" s="55" t="s">
        <v>128</v>
      </c>
      <c r="AU166" s="55" t="s">
        <v>128</v>
      </c>
      <c r="AV166" s="55" t="s">
        <v>128</v>
      </c>
      <c r="AW166" s="55" t="s">
        <v>128</v>
      </c>
      <c r="AX166" s="55" t="s">
        <v>128</v>
      </c>
      <c r="AY166" s="55" t="s">
        <v>128</v>
      </c>
      <c r="AZ166" s="55" t="s">
        <v>128</v>
      </c>
      <c r="BA166" s="55" t="s">
        <v>128</v>
      </c>
      <c r="BB166" s="55" t="s">
        <v>128</v>
      </c>
      <c r="BC166" s="55" t="s">
        <v>128</v>
      </c>
    </row>
    <row r="167" spans="1:55" customFormat="1">
      <c r="A167" t="str">
        <f t="shared" si="2"/>
        <v>NT-43252</v>
      </c>
      <c r="B167" s="57" t="s">
        <v>8</v>
      </c>
      <c r="C167" s="54">
        <v>43252</v>
      </c>
      <c r="D167" s="58" t="s">
        <v>128</v>
      </c>
      <c r="E167" s="58" t="s">
        <v>128</v>
      </c>
      <c r="F167" s="58" t="s">
        <v>128</v>
      </c>
      <c r="G167" s="58" t="s">
        <v>128</v>
      </c>
      <c r="H167" s="58" t="s">
        <v>128</v>
      </c>
      <c r="I167" s="58" t="s">
        <v>128</v>
      </c>
      <c r="J167" s="58" t="s">
        <v>128</v>
      </c>
      <c r="K167" s="58" t="s">
        <v>128</v>
      </c>
      <c r="L167" s="58" t="s">
        <v>128</v>
      </c>
      <c r="M167" s="58" t="s">
        <v>128</v>
      </c>
      <c r="N167" s="58" t="s">
        <v>128</v>
      </c>
      <c r="O167" s="58" t="s">
        <v>128</v>
      </c>
      <c r="P167" s="58" t="s">
        <v>128</v>
      </c>
      <c r="Q167" s="58" t="s">
        <v>128</v>
      </c>
      <c r="R167" s="55" t="s">
        <v>128</v>
      </c>
      <c r="S167" s="55" t="s">
        <v>128</v>
      </c>
      <c r="T167" s="55" t="s">
        <v>128</v>
      </c>
      <c r="U167" s="55" t="s">
        <v>128</v>
      </c>
      <c r="V167" s="55" t="s">
        <v>128</v>
      </c>
      <c r="W167" s="55" t="s">
        <v>128</v>
      </c>
      <c r="X167" s="55" t="s">
        <v>128</v>
      </c>
      <c r="Y167" s="55" t="s">
        <v>128</v>
      </c>
      <c r="Z167" s="55" t="s">
        <v>128</v>
      </c>
      <c r="AA167" s="55" t="s">
        <v>128</v>
      </c>
      <c r="AB167" s="55" t="s">
        <v>128</v>
      </c>
      <c r="AC167" s="55" t="s">
        <v>128</v>
      </c>
      <c r="AD167" s="55" t="s">
        <v>128</v>
      </c>
      <c r="AE167" s="55" t="s">
        <v>128</v>
      </c>
      <c r="AF167" s="55" t="s">
        <v>128</v>
      </c>
      <c r="AG167" s="55" t="s">
        <v>128</v>
      </c>
      <c r="AH167" s="55" t="s">
        <v>128</v>
      </c>
      <c r="AI167" s="55" t="s">
        <v>128</v>
      </c>
      <c r="AJ167" s="55" t="s">
        <v>128</v>
      </c>
      <c r="AK167" s="55" t="s">
        <v>128</v>
      </c>
      <c r="AL167" s="55" t="s">
        <v>128</v>
      </c>
      <c r="AM167" s="55" t="s">
        <v>128</v>
      </c>
      <c r="AN167" s="55" t="s">
        <v>128</v>
      </c>
      <c r="AO167" s="55" t="s">
        <v>128</v>
      </c>
      <c r="AP167" s="55" t="s">
        <v>128</v>
      </c>
      <c r="AQ167" s="55" t="s">
        <v>128</v>
      </c>
      <c r="AR167" s="55" t="s">
        <v>128</v>
      </c>
      <c r="AS167" s="55" t="s">
        <v>128</v>
      </c>
      <c r="AT167" s="55" t="s">
        <v>128</v>
      </c>
      <c r="AU167" s="55" t="s">
        <v>128</v>
      </c>
      <c r="AV167" s="55" t="s">
        <v>128</v>
      </c>
      <c r="AW167" s="55" t="s">
        <v>128</v>
      </c>
      <c r="AX167" s="55" t="s">
        <v>128</v>
      </c>
      <c r="AY167" s="55" t="s">
        <v>128</v>
      </c>
      <c r="AZ167" s="55" t="s">
        <v>128</v>
      </c>
      <c r="BA167" s="55" t="s">
        <v>128</v>
      </c>
      <c r="BB167" s="55" t="s">
        <v>128</v>
      </c>
      <c r="BC167" s="55" t="s">
        <v>128</v>
      </c>
    </row>
    <row r="168" spans="1:55" customFormat="1">
      <c r="A168" t="str">
        <f t="shared" si="2"/>
        <v>NT-43344</v>
      </c>
      <c r="B168" s="57" t="s">
        <v>8</v>
      </c>
      <c r="C168" s="54">
        <v>43344</v>
      </c>
      <c r="D168" s="58" t="s">
        <v>128</v>
      </c>
      <c r="E168" s="58" t="s">
        <v>128</v>
      </c>
      <c r="F168" s="58" t="s">
        <v>128</v>
      </c>
      <c r="G168" s="58" t="s">
        <v>128</v>
      </c>
      <c r="H168" s="58" t="s">
        <v>128</v>
      </c>
      <c r="I168" s="58" t="s">
        <v>128</v>
      </c>
      <c r="J168" s="58" t="s">
        <v>128</v>
      </c>
      <c r="K168" s="58" t="s">
        <v>128</v>
      </c>
      <c r="L168" s="58" t="s">
        <v>128</v>
      </c>
      <c r="M168" s="58" t="s">
        <v>128</v>
      </c>
      <c r="N168" s="58" t="s">
        <v>128</v>
      </c>
      <c r="O168" s="58" t="s">
        <v>128</v>
      </c>
      <c r="P168" s="58" t="s">
        <v>128</v>
      </c>
      <c r="Q168" s="58" t="s">
        <v>128</v>
      </c>
      <c r="R168" s="55" t="s">
        <v>128</v>
      </c>
      <c r="S168" s="55" t="s">
        <v>128</v>
      </c>
      <c r="T168" s="55" t="s">
        <v>128</v>
      </c>
      <c r="U168" s="55" t="s">
        <v>128</v>
      </c>
      <c r="V168" s="55" t="s">
        <v>128</v>
      </c>
      <c r="W168" s="55" t="s">
        <v>128</v>
      </c>
      <c r="X168" s="55" t="s">
        <v>128</v>
      </c>
      <c r="Y168" s="55" t="s">
        <v>128</v>
      </c>
      <c r="Z168" s="55" t="s">
        <v>128</v>
      </c>
      <c r="AA168" s="55" t="s">
        <v>128</v>
      </c>
      <c r="AB168" s="55" t="s">
        <v>128</v>
      </c>
      <c r="AC168" s="55" t="s">
        <v>128</v>
      </c>
      <c r="AD168" s="55" t="s">
        <v>128</v>
      </c>
      <c r="AE168" s="55" t="s">
        <v>128</v>
      </c>
      <c r="AF168" s="55" t="s">
        <v>128</v>
      </c>
      <c r="AG168" s="55" t="s">
        <v>128</v>
      </c>
      <c r="AH168" s="55" t="s">
        <v>128</v>
      </c>
      <c r="AI168" s="55" t="s">
        <v>128</v>
      </c>
      <c r="AJ168" s="55" t="s">
        <v>128</v>
      </c>
      <c r="AK168" s="55" t="s">
        <v>128</v>
      </c>
      <c r="AL168" s="55" t="s">
        <v>128</v>
      </c>
      <c r="AM168" s="55" t="s">
        <v>128</v>
      </c>
      <c r="AN168" s="55" t="s">
        <v>128</v>
      </c>
      <c r="AO168" s="55" t="s">
        <v>128</v>
      </c>
      <c r="AP168" s="55" t="s">
        <v>128</v>
      </c>
      <c r="AQ168" s="55" t="s">
        <v>128</v>
      </c>
      <c r="AR168" s="55" t="s">
        <v>128</v>
      </c>
      <c r="AS168" s="55" t="s">
        <v>128</v>
      </c>
      <c r="AT168" s="55" t="s">
        <v>128</v>
      </c>
      <c r="AU168" s="55" t="s">
        <v>128</v>
      </c>
      <c r="AV168" s="55" t="s">
        <v>128</v>
      </c>
      <c r="AW168" s="55" t="s">
        <v>128</v>
      </c>
      <c r="AX168" s="55" t="s">
        <v>128</v>
      </c>
      <c r="AY168" s="55" t="s">
        <v>128</v>
      </c>
      <c r="AZ168" s="55" t="s">
        <v>128</v>
      </c>
      <c r="BA168" s="55" t="s">
        <v>128</v>
      </c>
      <c r="BB168" s="55" t="s">
        <v>128</v>
      </c>
      <c r="BC168" s="55" t="s">
        <v>128</v>
      </c>
    </row>
    <row r="169" spans="1:55" customFormat="1">
      <c r="A169" t="str">
        <f t="shared" si="2"/>
        <v>NT-43435</v>
      </c>
      <c r="B169" s="57" t="s">
        <v>8</v>
      </c>
      <c r="C169" s="54">
        <v>43435</v>
      </c>
      <c r="D169" s="58" t="s">
        <v>128</v>
      </c>
      <c r="E169" s="58" t="s">
        <v>128</v>
      </c>
      <c r="F169" s="58" t="s">
        <v>128</v>
      </c>
      <c r="G169" s="58" t="s">
        <v>128</v>
      </c>
      <c r="H169" s="58" t="s">
        <v>128</v>
      </c>
      <c r="I169" s="58" t="s">
        <v>128</v>
      </c>
      <c r="J169" s="58" t="s">
        <v>128</v>
      </c>
      <c r="K169" s="58" t="s">
        <v>128</v>
      </c>
      <c r="L169" s="58" t="s">
        <v>128</v>
      </c>
      <c r="M169" s="58" t="s">
        <v>128</v>
      </c>
      <c r="N169" s="58" t="s">
        <v>128</v>
      </c>
      <c r="O169" s="58" t="s">
        <v>128</v>
      </c>
      <c r="P169" s="58" t="s">
        <v>128</v>
      </c>
      <c r="Q169" s="58" t="s">
        <v>128</v>
      </c>
      <c r="R169" s="55" t="s">
        <v>128</v>
      </c>
      <c r="S169" s="55" t="s">
        <v>128</v>
      </c>
      <c r="T169" s="55" t="s">
        <v>128</v>
      </c>
      <c r="U169" s="55" t="s">
        <v>128</v>
      </c>
      <c r="V169" s="55" t="s">
        <v>128</v>
      </c>
      <c r="W169" s="55" t="s">
        <v>128</v>
      </c>
      <c r="X169" s="55" t="s">
        <v>128</v>
      </c>
      <c r="Y169" s="55" t="s">
        <v>128</v>
      </c>
      <c r="Z169" s="55" t="s">
        <v>128</v>
      </c>
      <c r="AA169" s="55" t="s">
        <v>128</v>
      </c>
      <c r="AB169" s="55" t="s">
        <v>128</v>
      </c>
      <c r="AC169" s="55" t="s">
        <v>128</v>
      </c>
      <c r="AD169" s="55" t="s">
        <v>128</v>
      </c>
      <c r="AE169" s="55" t="s">
        <v>128</v>
      </c>
      <c r="AF169" s="55" t="s">
        <v>128</v>
      </c>
      <c r="AG169" s="55" t="s">
        <v>128</v>
      </c>
      <c r="AH169" s="55" t="s">
        <v>128</v>
      </c>
      <c r="AI169" s="55" t="s">
        <v>128</v>
      </c>
      <c r="AJ169" s="55" t="s">
        <v>128</v>
      </c>
      <c r="AK169" s="55" t="s">
        <v>128</v>
      </c>
      <c r="AL169" s="55" t="s">
        <v>128</v>
      </c>
      <c r="AM169" s="55" t="s">
        <v>128</v>
      </c>
      <c r="AN169" s="55" t="s">
        <v>128</v>
      </c>
      <c r="AO169" s="55" t="s">
        <v>128</v>
      </c>
      <c r="AP169" s="55" t="s">
        <v>128</v>
      </c>
      <c r="AQ169" s="55" t="s">
        <v>128</v>
      </c>
      <c r="AR169" s="55" t="s">
        <v>128</v>
      </c>
      <c r="AS169" s="55" t="s">
        <v>128</v>
      </c>
      <c r="AT169" s="55" t="s">
        <v>128</v>
      </c>
      <c r="AU169" s="55" t="s">
        <v>128</v>
      </c>
      <c r="AV169" s="55" t="s">
        <v>128</v>
      </c>
      <c r="AW169" s="55" t="s">
        <v>128</v>
      </c>
      <c r="AX169" s="55" t="s">
        <v>128</v>
      </c>
      <c r="AY169" s="55" t="s">
        <v>128</v>
      </c>
      <c r="AZ169" s="55" t="s">
        <v>128</v>
      </c>
      <c r="BA169" s="55" t="s">
        <v>128</v>
      </c>
      <c r="BB169" s="55" t="s">
        <v>128</v>
      </c>
      <c r="BC169" s="55" t="s">
        <v>128</v>
      </c>
    </row>
    <row r="170" spans="1:55" customFormat="1">
      <c r="A170" t="str">
        <f t="shared" si="2"/>
        <v>NT-43525</v>
      </c>
      <c r="B170" s="57" t="s">
        <v>8</v>
      </c>
      <c r="C170" s="54">
        <v>43525</v>
      </c>
      <c r="D170" s="58" t="s">
        <v>128</v>
      </c>
      <c r="E170" s="58" t="s">
        <v>128</v>
      </c>
      <c r="F170" s="58" t="s">
        <v>128</v>
      </c>
      <c r="G170" s="58" t="s">
        <v>128</v>
      </c>
      <c r="H170" s="58" t="s">
        <v>128</v>
      </c>
      <c r="I170" s="58" t="s">
        <v>128</v>
      </c>
      <c r="J170" s="58" t="s">
        <v>128</v>
      </c>
      <c r="K170" s="58" t="s">
        <v>128</v>
      </c>
      <c r="L170" s="58" t="s">
        <v>128</v>
      </c>
      <c r="M170" s="58" t="s">
        <v>128</v>
      </c>
      <c r="N170" s="58" t="s">
        <v>128</v>
      </c>
      <c r="O170" s="58" t="s">
        <v>128</v>
      </c>
      <c r="P170" s="58" t="s">
        <v>128</v>
      </c>
      <c r="Q170" s="58" t="s">
        <v>128</v>
      </c>
      <c r="R170" s="55" t="s">
        <v>128</v>
      </c>
      <c r="S170" s="55" t="s">
        <v>128</v>
      </c>
      <c r="T170" s="55" t="s">
        <v>128</v>
      </c>
      <c r="U170" s="55" t="s">
        <v>128</v>
      </c>
      <c r="V170" s="55" t="s">
        <v>128</v>
      </c>
      <c r="W170" s="55" t="s">
        <v>128</v>
      </c>
      <c r="X170" s="55" t="s">
        <v>128</v>
      </c>
      <c r="Y170" s="55" t="s">
        <v>128</v>
      </c>
      <c r="Z170" s="55" t="s">
        <v>128</v>
      </c>
      <c r="AA170" s="55" t="s">
        <v>128</v>
      </c>
      <c r="AB170" s="55" t="s">
        <v>128</v>
      </c>
      <c r="AC170" s="55" t="s">
        <v>128</v>
      </c>
      <c r="AD170" s="55" t="s">
        <v>128</v>
      </c>
      <c r="AE170" s="55" t="s">
        <v>128</v>
      </c>
      <c r="AF170" s="55" t="s">
        <v>128</v>
      </c>
      <c r="AG170" s="55" t="s">
        <v>128</v>
      </c>
      <c r="AH170" s="55" t="s">
        <v>128</v>
      </c>
      <c r="AI170" s="55" t="s">
        <v>128</v>
      </c>
      <c r="AJ170" s="55" t="s">
        <v>128</v>
      </c>
      <c r="AK170" s="55" t="s">
        <v>128</v>
      </c>
      <c r="AL170" s="55" t="s">
        <v>128</v>
      </c>
      <c r="AM170" s="55" t="s">
        <v>128</v>
      </c>
      <c r="AN170" s="55" t="s">
        <v>128</v>
      </c>
      <c r="AO170" s="55" t="s">
        <v>128</v>
      </c>
      <c r="AP170" s="55" t="s">
        <v>128</v>
      </c>
      <c r="AQ170" s="55" t="s">
        <v>128</v>
      </c>
      <c r="AR170" s="55" t="s">
        <v>128</v>
      </c>
      <c r="AS170" s="55" t="s">
        <v>128</v>
      </c>
      <c r="AT170" s="55" t="s">
        <v>128</v>
      </c>
      <c r="AU170" s="55" t="s">
        <v>128</v>
      </c>
      <c r="AV170" s="55" t="s">
        <v>128</v>
      </c>
      <c r="AW170" s="55" t="s">
        <v>128</v>
      </c>
      <c r="AX170" s="55" t="s">
        <v>128</v>
      </c>
      <c r="AY170" s="55" t="s">
        <v>128</v>
      </c>
      <c r="AZ170" s="55" t="s">
        <v>128</v>
      </c>
      <c r="BA170" s="55" t="s">
        <v>128</v>
      </c>
      <c r="BB170" s="55" t="s">
        <v>128</v>
      </c>
      <c r="BC170" s="55" t="s">
        <v>128</v>
      </c>
    </row>
    <row r="171" spans="1:55" customFormat="1">
      <c r="A171" t="str">
        <f t="shared" si="2"/>
        <v>NT-43617</v>
      </c>
      <c r="B171" s="57" t="s">
        <v>8</v>
      </c>
      <c r="C171" s="54">
        <v>43617</v>
      </c>
      <c r="D171" s="58" t="s">
        <v>128</v>
      </c>
      <c r="E171" s="58" t="s">
        <v>128</v>
      </c>
      <c r="F171" s="58" t="s">
        <v>128</v>
      </c>
      <c r="G171" s="58" t="s">
        <v>128</v>
      </c>
      <c r="H171" s="58" t="s">
        <v>128</v>
      </c>
      <c r="I171" s="58" t="s">
        <v>128</v>
      </c>
      <c r="J171" s="58" t="s">
        <v>128</v>
      </c>
      <c r="K171" s="58" t="s">
        <v>128</v>
      </c>
      <c r="L171" s="58" t="s">
        <v>128</v>
      </c>
      <c r="M171" s="58" t="s">
        <v>128</v>
      </c>
      <c r="N171" s="58" t="s">
        <v>128</v>
      </c>
      <c r="O171" s="58" t="s">
        <v>128</v>
      </c>
      <c r="P171" s="58" t="s">
        <v>128</v>
      </c>
      <c r="Q171" s="58" t="s">
        <v>128</v>
      </c>
      <c r="R171" s="55" t="s">
        <v>128</v>
      </c>
      <c r="S171" s="55" t="s">
        <v>128</v>
      </c>
      <c r="T171" s="55" t="s">
        <v>128</v>
      </c>
      <c r="U171" s="55" t="s">
        <v>128</v>
      </c>
      <c r="V171" s="55" t="s">
        <v>128</v>
      </c>
      <c r="W171" s="55" t="s">
        <v>128</v>
      </c>
      <c r="X171" s="55" t="s">
        <v>128</v>
      </c>
      <c r="Y171" s="55" t="s">
        <v>128</v>
      </c>
      <c r="Z171" s="55" t="s">
        <v>128</v>
      </c>
      <c r="AA171" s="55" t="s">
        <v>128</v>
      </c>
      <c r="AB171" s="55" t="s">
        <v>128</v>
      </c>
      <c r="AC171" s="55" t="s">
        <v>128</v>
      </c>
      <c r="AD171" s="55" t="s">
        <v>128</v>
      </c>
      <c r="AE171" s="55" t="s">
        <v>128</v>
      </c>
      <c r="AF171" s="55" t="s">
        <v>128</v>
      </c>
      <c r="AG171" s="55" t="s">
        <v>128</v>
      </c>
      <c r="AH171" s="55" t="s">
        <v>128</v>
      </c>
      <c r="AI171" s="55" t="s">
        <v>128</v>
      </c>
      <c r="AJ171" s="55" t="s">
        <v>128</v>
      </c>
      <c r="AK171" s="55" t="s">
        <v>128</v>
      </c>
      <c r="AL171" s="55" t="s">
        <v>128</v>
      </c>
      <c r="AM171" s="55" t="s">
        <v>128</v>
      </c>
      <c r="AN171" s="55" t="s">
        <v>128</v>
      </c>
      <c r="AO171" s="55" t="s">
        <v>128</v>
      </c>
      <c r="AP171" s="55" t="s">
        <v>128</v>
      </c>
      <c r="AQ171" s="55" t="s">
        <v>128</v>
      </c>
      <c r="AR171" s="55" t="s">
        <v>128</v>
      </c>
      <c r="AS171" s="55" t="s">
        <v>128</v>
      </c>
      <c r="AT171" s="55" t="s">
        <v>128</v>
      </c>
      <c r="AU171" s="55" t="s">
        <v>128</v>
      </c>
      <c r="AV171" s="55" t="s">
        <v>128</v>
      </c>
      <c r="AW171" s="55" t="s">
        <v>128</v>
      </c>
      <c r="AX171" s="55" t="s">
        <v>128</v>
      </c>
      <c r="AY171" s="55" t="s">
        <v>128</v>
      </c>
      <c r="AZ171" s="55" t="s">
        <v>128</v>
      </c>
      <c r="BA171" s="55" t="s">
        <v>128</v>
      </c>
      <c r="BB171" s="55" t="s">
        <v>128</v>
      </c>
      <c r="BC171" s="55" t="s">
        <v>128</v>
      </c>
    </row>
    <row r="172" spans="1:55" customFormat="1">
      <c r="A172" t="str">
        <f t="shared" si="2"/>
        <v>NT-43709</v>
      </c>
      <c r="B172" s="57" t="s">
        <v>8</v>
      </c>
      <c r="C172" s="54">
        <v>43709</v>
      </c>
      <c r="D172" s="58" t="s">
        <v>128</v>
      </c>
      <c r="E172" s="58" t="s">
        <v>128</v>
      </c>
      <c r="F172" s="58" t="s">
        <v>128</v>
      </c>
      <c r="G172" s="58" t="s">
        <v>128</v>
      </c>
      <c r="H172" s="58" t="s">
        <v>128</v>
      </c>
      <c r="I172" s="58" t="s">
        <v>128</v>
      </c>
      <c r="J172" s="58" t="s">
        <v>128</v>
      </c>
      <c r="K172" s="58" t="s">
        <v>128</v>
      </c>
      <c r="L172" s="58" t="s">
        <v>128</v>
      </c>
      <c r="M172" s="58" t="s">
        <v>128</v>
      </c>
      <c r="N172" s="58" t="s">
        <v>128</v>
      </c>
      <c r="O172" s="58" t="s">
        <v>128</v>
      </c>
      <c r="P172" s="58" t="s">
        <v>128</v>
      </c>
      <c r="Q172" s="58" t="s">
        <v>128</v>
      </c>
      <c r="R172" s="55" t="s">
        <v>128</v>
      </c>
      <c r="S172" s="55" t="s">
        <v>128</v>
      </c>
      <c r="T172" s="55" t="s">
        <v>128</v>
      </c>
      <c r="U172" s="55" t="s">
        <v>128</v>
      </c>
      <c r="V172" s="55" t="s">
        <v>128</v>
      </c>
      <c r="W172" s="55" t="s">
        <v>128</v>
      </c>
      <c r="X172" s="55" t="s">
        <v>128</v>
      </c>
      <c r="Y172" s="55" t="s">
        <v>128</v>
      </c>
      <c r="Z172" s="55" t="s">
        <v>128</v>
      </c>
      <c r="AA172" s="55" t="s">
        <v>128</v>
      </c>
      <c r="AB172" s="55" t="s">
        <v>128</v>
      </c>
      <c r="AC172" s="55" t="s">
        <v>128</v>
      </c>
      <c r="AD172" s="55" t="s">
        <v>128</v>
      </c>
      <c r="AE172" s="55" t="s">
        <v>128</v>
      </c>
      <c r="AF172" s="55" t="s">
        <v>128</v>
      </c>
      <c r="AG172" s="55" t="s">
        <v>128</v>
      </c>
      <c r="AH172" s="55" t="s">
        <v>128</v>
      </c>
      <c r="AI172" s="55" t="s">
        <v>128</v>
      </c>
      <c r="AJ172" s="55" t="s">
        <v>128</v>
      </c>
      <c r="AK172" s="55" t="s">
        <v>128</v>
      </c>
      <c r="AL172" s="55" t="s">
        <v>128</v>
      </c>
      <c r="AM172" s="55" t="s">
        <v>128</v>
      </c>
      <c r="AN172" s="55" t="s">
        <v>128</v>
      </c>
      <c r="AO172" s="55" t="s">
        <v>128</v>
      </c>
      <c r="AP172" s="55" t="s">
        <v>128</v>
      </c>
      <c r="AQ172" s="55" t="s">
        <v>128</v>
      </c>
      <c r="AR172" s="55" t="s">
        <v>128</v>
      </c>
      <c r="AS172" s="55" t="s">
        <v>128</v>
      </c>
      <c r="AT172" s="55" t="s">
        <v>128</v>
      </c>
      <c r="AU172" s="55" t="s">
        <v>128</v>
      </c>
      <c r="AV172" s="55" t="s">
        <v>128</v>
      </c>
      <c r="AW172" s="55" t="s">
        <v>128</v>
      </c>
      <c r="AX172" s="55" t="s">
        <v>128</v>
      </c>
      <c r="AY172" s="55" t="s">
        <v>128</v>
      </c>
      <c r="AZ172" s="55" t="s">
        <v>128</v>
      </c>
      <c r="BA172" s="55" t="s">
        <v>128</v>
      </c>
      <c r="BB172" s="55" t="s">
        <v>128</v>
      </c>
      <c r="BC172" s="55" t="s">
        <v>128</v>
      </c>
    </row>
    <row r="173" spans="1:55" customFormat="1">
      <c r="A173" t="str">
        <f t="shared" si="2"/>
        <v>NT-43800</v>
      </c>
      <c r="B173" s="57" t="s">
        <v>8</v>
      </c>
      <c r="C173" s="54">
        <v>43800</v>
      </c>
      <c r="D173" s="58" t="s">
        <v>128</v>
      </c>
      <c r="E173" s="58" t="s">
        <v>128</v>
      </c>
      <c r="F173" s="58" t="s">
        <v>128</v>
      </c>
      <c r="G173" s="58" t="s">
        <v>128</v>
      </c>
      <c r="H173" s="58" t="s">
        <v>128</v>
      </c>
      <c r="I173" s="58" t="s">
        <v>128</v>
      </c>
      <c r="J173" s="58" t="s">
        <v>128</v>
      </c>
      <c r="K173" s="58" t="s">
        <v>128</v>
      </c>
      <c r="L173" s="58" t="s">
        <v>128</v>
      </c>
      <c r="M173" s="58" t="s">
        <v>128</v>
      </c>
      <c r="N173" s="58" t="s">
        <v>128</v>
      </c>
      <c r="O173" s="58" t="s">
        <v>128</v>
      </c>
      <c r="P173" s="58" t="s">
        <v>128</v>
      </c>
      <c r="Q173" s="58" t="s">
        <v>128</v>
      </c>
      <c r="R173" s="55" t="s">
        <v>128</v>
      </c>
      <c r="S173" s="55" t="s">
        <v>128</v>
      </c>
      <c r="T173" s="55" t="s">
        <v>128</v>
      </c>
      <c r="U173" s="55" t="s">
        <v>128</v>
      </c>
      <c r="V173" s="55" t="s">
        <v>128</v>
      </c>
      <c r="W173" s="55" t="s">
        <v>128</v>
      </c>
      <c r="X173" s="55" t="s">
        <v>128</v>
      </c>
      <c r="Y173" s="55" t="s">
        <v>128</v>
      </c>
      <c r="Z173" s="55" t="s">
        <v>128</v>
      </c>
      <c r="AA173" s="55" t="s">
        <v>128</v>
      </c>
      <c r="AB173" s="55" t="s">
        <v>128</v>
      </c>
      <c r="AC173" s="55" t="s">
        <v>128</v>
      </c>
      <c r="AD173" s="55" t="s">
        <v>128</v>
      </c>
      <c r="AE173" s="55" t="s">
        <v>128</v>
      </c>
      <c r="AF173" s="55" t="s">
        <v>128</v>
      </c>
      <c r="AG173" s="55" t="s">
        <v>128</v>
      </c>
      <c r="AH173" s="55" t="s">
        <v>128</v>
      </c>
      <c r="AI173" s="55" t="s">
        <v>128</v>
      </c>
      <c r="AJ173" s="55" t="s">
        <v>128</v>
      </c>
      <c r="AK173" s="55" t="s">
        <v>128</v>
      </c>
      <c r="AL173" s="55" t="s">
        <v>128</v>
      </c>
      <c r="AM173" s="55" t="s">
        <v>128</v>
      </c>
      <c r="AN173" s="55" t="s">
        <v>128</v>
      </c>
      <c r="AO173" s="55" t="s">
        <v>128</v>
      </c>
      <c r="AP173" s="55" t="s">
        <v>128</v>
      </c>
      <c r="AQ173" s="55" t="s">
        <v>128</v>
      </c>
      <c r="AR173" s="55" t="s">
        <v>128</v>
      </c>
      <c r="AS173" s="55" t="s">
        <v>128</v>
      </c>
      <c r="AT173" s="55" t="s">
        <v>128</v>
      </c>
      <c r="AU173" s="55" t="s">
        <v>128</v>
      </c>
      <c r="AV173" s="55" t="s">
        <v>128</v>
      </c>
      <c r="AW173" s="55" t="s">
        <v>128</v>
      </c>
      <c r="AX173" s="55" t="s">
        <v>128</v>
      </c>
      <c r="AY173" s="55" t="s">
        <v>128</v>
      </c>
      <c r="AZ173" s="55" t="s">
        <v>128</v>
      </c>
      <c r="BA173" s="55" t="s">
        <v>128</v>
      </c>
      <c r="BB173" s="55" t="s">
        <v>128</v>
      </c>
      <c r="BC173" s="55" t="s">
        <v>128</v>
      </c>
    </row>
    <row r="174" spans="1:55" customFormat="1">
      <c r="A174" t="str">
        <f t="shared" si="2"/>
        <v>NT-43891</v>
      </c>
      <c r="B174" s="57" t="s">
        <v>8</v>
      </c>
      <c r="C174" s="54">
        <v>43891</v>
      </c>
      <c r="D174" s="58" t="s">
        <v>128</v>
      </c>
      <c r="E174" s="58" t="s">
        <v>128</v>
      </c>
      <c r="F174" s="58" t="s">
        <v>128</v>
      </c>
      <c r="G174" s="58" t="s">
        <v>128</v>
      </c>
      <c r="H174" s="58" t="s">
        <v>128</v>
      </c>
      <c r="I174" s="58" t="s">
        <v>128</v>
      </c>
      <c r="J174" s="58" t="s">
        <v>128</v>
      </c>
      <c r="K174" s="58" t="s">
        <v>128</v>
      </c>
      <c r="L174" s="58" t="s">
        <v>128</v>
      </c>
      <c r="M174" s="58" t="s">
        <v>128</v>
      </c>
      <c r="N174" s="58" t="s">
        <v>128</v>
      </c>
      <c r="O174" s="58" t="s">
        <v>128</v>
      </c>
      <c r="P174" s="58" t="s">
        <v>128</v>
      </c>
      <c r="Q174" s="58" t="s">
        <v>128</v>
      </c>
      <c r="R174" s="55" t="s">
        <v>128</v>
      </c>
      <c r="S174" s="55" t="s">
        <v>128</v>
      </c>
      <c r="T174" s="55" t="s">
        <v>128</v>
      </c>
      <c r="U174" s="55" t="s">
        <v>128</v>
      </c>
      <c r="V174" s="55" t="s">
        <v>128</v>
      </c>
      <c r="W174" s="55" t="s">
        <v>128</v>
      </c>
      <c r="X174" s="55" t="s">
        <v>128</v>
      </c>
      <c r="Y174" s="55" t="s">
        <v>128</v>
      </c>
      <c r="Z174" s="55" t="s">
        <v>128</v>
      </c>
      <c r="AA174" s="55" t="s">
        <v>128</v>
      </c>
      <c r="AB174" s="55" t="s">
        <v>128</v>
      </c>
      <c r="AC174" s="55" t="s">
        <v>128</v>
      </c>
      <c r="AD174" s="55" t="s">
        <v>128</v>
      </c>
      <c r="AE174" s="55" t="s">
        <v>128</v>
      </c>
      <c r="AF174" s="55" t="s">
        <v>128</v>
      </c>
      <c r="AG174" s="55" t="s">
        <v>128</v>
      </c>
      <c r="AH174" s="55" t="s">
        <v>128</v>
      </c>
      <c r="AI174" s="55" t="s">
        <v>128</v>
      </c>
      <c r="AJ174" s="55" t="s">
        <v>128</v>
      </c>
      <c r="AK174" s="55" t="s">
        <v>128</v>
      </c>
      <c r="AL174" s="55" t="s">
        <v>128</v>
      </c>
      <c r="AM174" s="55" t="s">
        <v>128</v>
      </c>
      <c r="AN174" s="55" t="s">
        <v>128</v>
      </c>
      <c r="AO174" s="55" t="s">
        <v>128</v>
      </c>
      <c r="AP174" s="55" t="s">
        <v>128</v>
      </c>
      <c r="AQ174" s="55" t="s">
        <v>128</v>
      </c>
      <c r="AR174" s="55" t="s">
        <v>128</v>
      </c>
      <c r="AS174" s="55" t="s">
        <v>128</v>
      </c>
      <c r="AT174" s="55" t="s">
        <v>128</v>
      </c>
      <c r="AU174" s="55" t="s">
        <v>128</v>
      </c>
      <c r="AV174" s="55" t="s">
        <v>128</v>
      </c>
      <c r="AW174" s="55" t="s">
        <v>128</v>
      </c>
      <c r="AX174" s="55" t="s">
        <v>128</v>
      </c>
      <c r="AY174" s="55" t="s">
        <v>128</v>
      </c>
      <c r="AZ174" s="55" t="s">
        <v>128</v>
      </c>
      <c r="BA174" s="55" t="s">
        <v>128</v>
      </c>
      <c r="BB174" s="55" t="s">
        <v>128</v>
      </c>
      <c r="BC174" s="55" t="s">
        <v>128</v>
      </c>
    </row>
    <row r="175" spans="1:55" customFormat="1">
      <c r="A175" t="str">
        <f t="shared" si="2"/>
        <v>NT-43983</v>
      </c>
      <c r="B175" s="57" t="s">
        <v>8</v>
      </c>
      <c r="C175" s="54">
        <v>43983</v>
      </c>
      <c r="D175" s="58" t="s">
        <v>128</v>
      </c>
      <c r="E175" s="58" t="s">
        <v>128</v>
      </c>
      <c r="F175" s="58" t="s">
        <v>128</v>
      </c>
      <c r="G175" s="58" t="s">
        <v>128</v>
      </c>
      <c r="H175" s="58" t="s">
        <v>128</v>
      </c>
      <c r="I175" s="58" t="s">
        <v>128</v>
      </c>
      <c r="J175" s="58" t="s">
        <v>128</v>
      </c>
      <c r="K175" s="58" t="s">
        <v>128</v>
      </c>
      <c r="L175" s="58" t="s">
        <v>128</v>
      </c>
      <c r="M175" s="58" t="s">
        <v>128</v>
      </c>
      <c r="N175" s="58" t="s">
        <v>128</v>
      </c>
      <c r="O175" s="58" t="s">
        <v>128</v>
      </c>
      <c r="P175" s="58" t="s">
        <v>128</v>
      </c>
      <c r="Q175" s="58" t="s">
        <v>128</v>
      </c>
      <c r="R175" s="55" t="s">
        <v>128</v>
      </c>
      <c r="S175" s="55" t="s">
        <v>128</v>
      </c>
      <c r="T175" s="55" t="s">
        <v>128</v>
      </c>
      <c r="U175" s="55" t="s">
        <v>128</v>
      </c>
      <c r="V175" s="55" t="s">
        <v>128</v>
      </c>
      <c r="W175" s="55" t="s">
        <v>128</v>
      </c>
      <c r="X175" s="55" t="s">
        <v>128</v>
      </c>
      <c r="Y175" s="55" t="s">
        <v>128</v>
      </c>
      <c r="Z175" s="55" t="s">
        <v>128</v>
      </c>
      <c r="AA175" s="55" t="s">
        <v>128</v>
      </c>
      <c r="AB175" s="55" t="s">
        <v>128</v>
      </c>
      <c r="AC175" s="55" t="s">
        <v>128</v>
      </c>
      <c r="AD175" s="55" t="s">
        <v>128</v>
      </c>
      <c r="AE175" s="55" t="s">
        <v>128</v>
      </c>
      <c r="AF175" s="55" t="s">
        <v>128</v>
      </c>
      <c r="AG175" s="55" t="s">
        <v>128</v>
      </c>
      <c r="AH175" s="55" t="s">
        <v>128</v>
      </c>
      <c r="AI175" s="55" t="s">
        <v>128</v>
      </c>
      <c r="AJ175" s="55" t="s">
        <v>128</v>
      </c>
      <c r="AK175" s="55" t="s">
        <v>128</v>
      </c>
      <c r="AL175" s="55" t="s">
        <v>128</v>
      </c>
      <c r="AM175" s="55" t="s">
        <v>128</v>
      </c>
      <c r="AN175" s="55" t="s">
        <v>128</v>
      </c>
      <c r="AO175" s="55" t="s">
        <v>128</v>
      </c>
      <c r="AP175" s="55" t="s">
        <v>128</v>
      </c>
      <c r="AQ175" s="55" t="s">
        <v>128</v>
      </c>
      <c r="AR175" s="55" t="s">
        <v>128</v>
      </c>
      <c r="AS175" s="55" t="s">
        <v>128</v>
      </c>
      <c r="AT175" s="55" t="s">
        <v>128</v>
      </c>
      <c r="AU175" s="55" t="s">
        <v>128</v>
      </c>
      <c r="AV175" s="55" t="s">
        <v>128</v>
      </c>
      <c r="AW175" s="55" t="s">
        <v>128</v>
      </c>
      <c r="AX175" s="55" t="s">
        <v>128</v>
      </c>
      <c r="AY175" s="55" t="s">
        <v>128</v>
      </c>
      <c r="AZ175" s="55" t="s">
        <v>128</v>
      </c>
      <c r="BA175" s="55" t="s">
        <v>128</v>
      </c>
      <c r="BB175" s="55" t="s">
        <v>128</v>
      </c>
      <c r="BC175" s="55" t="s">
        <v>128</v>
      </c>
    </row>
    <row r="176" spans="1:55" customFormat="1">
      <c r="A176" t="str">
        <f t="shared" si="2"/>
        <v>NT-44075</v>
      </c>
      <c r="B176" s="57" t="s">
        <v>8</v>
      </c>
      <c r="C176" s="54">
        <v>44075</v>
      </c>
      <c r="D176" s="58" t="s">
        <v>128</v>
      </c>
      <c r="E176" s="58" t="s">
        <v>128</v>
      </c>
      <c r="F176" s="58" t="s">
        <v>128</v>
      </c>
      <c r="G176" s="58" t="s">
        <v>128</v>
      </c>
      <c r="H176" s="58" t="s">
        <v>128</v>
      </c>
      <c r="I176" s="58" t="s">
        <v>128</v>
      </c>
      <c r="J176" s="58" t="s">
        <v>128</v>
      </c>
      <c r="K176" s="58" t="s">
        <v>128</v>
      </c>
      <c r="L176" s="58" t="s">
        <v>128</v>
      </c>
      <c r="M176" s="58" t="s">
        <v>128</v>
      </c>
      <c r="N176" s="58" t="s">
        <v>128</v>
      </c>
      <c r="O176" s="58" t="s">
        <v>128</v>
      </c>
      <c r="P176" s="58" t="s">
        <v>128</v>
      </c>
      <c r="Q176" s="58" t="s">
        <v>128</v>
      </c>
      <c r="R176" s="55" t="s">
        <v>128</v>
      </c>
      <c r="S176" s="55" t="s">
        <v>128</v>
      </c>
      <c r="T176" s="55" t="s">
        <v>128</v>
      </c>
      <c r="U176" s="55" t="s">
        <v>128</v>
      </c>
      <c r="V176" s="55" t="s">
        <v>128</v>
      </c>
      <c r="W176" s="55" t="s">
        <v>128</v>
      </c>
      <c r="X176" s="55" t="s">
        <v>128</v>
      </c>
      <c r="Y176" s="55" t="s">
        <v>128</v>
      </c>
      <c r="Z176" s="55" t="s">
        <v>128</v>
      </c>
      <c r="AA176" s="55" t="s">
        <v>128</v>
      </c>
      <c r="AB176" s="55" t="s">
        <v>128</v>
      </c>
      <c r="AC176" s="55" t="s">
        <v>128</v>
      </c>
      <c r="AD176" s="55" t="s">
        <v>128</v>
      </c>
      <c r="AE176" s="55" t="s">
        <v>128</v>
      </c>
      <c r="AF176" s="55" t="s">
        <v>128</v>
      </c>
      <c r="AG176" s="55" t="s">
        <v>128</v>
      </c>
      <c r="AH176" s="55" t="s">
        <v>128</v>
      </c>
      <c r="AI176" s="55" t="s">
        <v>128</v>
      </c>
      <c r="AJ176" s="55" t="s">
        <v>128</v>
      </c>
      <c r="AK176" s="55" t="s">
        <v>128</v>
      </c>
      <c r="AL176" s="55" t="s">
        <v>128</v>
      </c>
      <c r="AM176" s="55" t="s">
        <v>128</v>
      </c>
      <c r="AN176" s="55" t="s">
        <v>128</v>
      </c>
      <c r="AO176" s="55" t="s">
        <v>128</v>
      </c>
      <c r="AP176" s="55" t="s">
        <v>128</v>
      </c>
      <c r="AQ176" s="55" t="s">
        <v>128</v>
      </c>
      <c r="AR176" s="55" t="s">
        <v>128</v>
      </c>
      <c r="AS176" s="55" t="s">
        <v>128</v>
      </c>
      <c r="AT176" s="55" t="s">
        <v>128</v>
      </c>
      <c r="AU176" s="55" t="s">
        <v>128</v>
      </c>
      <c r="AV176" s="55" t="s">
        <v>128</v>
      </c>
      <c r="AW176" s="55" t="s">
        <v>128</v>
      </c>
      <c r="AX176" s="55" t="s">
        <v>128</v>
      </c>
      <c r="AY176" s="55" t="s">
        <v>128</v>
      </c>
      <c r="AZ176" s="55" t="s">
        <v>128</v>
      </c>
      <c r="BA176" s="55" t="s">
        <v>128</v>
      </c>
      <c r="BB176" s="55" t="s">
        <v>128</v>
      </c>
      <c r="BC176" s="55" t="s">
        <v>128</v>
      </c>
    </row>
    <row r="177" spans="1:68" customFormat="1">
      <c r="A177" t="str">
        <f t="shared" si="2"/>
        <v>NT-44166</v>
      </c>
      <c r="B177" s="57" t="s">
        <v>8</v>
      </c>
      <c r="C177" s="54">
        <v>44166</v>
      </c>
      <c r="D177" s="58" t="s">
        <v>128</v>
      </c>
      <c r="E177" s="58" t="s">
        <v>128</v>
      </c>
      <c r="F177" s="58" t="s">
        <v>128</v>
      </c>
      <c r="G177" s="58" t="s">
        <v>128</v>
      </c>
      <c r="H177" s="58" t="s">
        <v>128</v>
      </c>
      <c r="I177" s="58" t="s">
        <v>128</v>
      </c>
      <c r="J177" s="58" t="s">
        <v>128</v>
      </c>
      <c r="K177" s="58" t="s">
        <v>128</v>
      </c>
      <c r="L177" s="58" t="s">
        <v>128</v>
      </c>
      <c r="M177" s="58" t="s">
        <v>128</v>
      </c>
      <c r="N177" s="58" t="s">
        <v>128</v>
      </c>
      <c r="O177" s="58" t="s">
        <v>128</v>
      </c>
      <c r="P177" s="58" t="s">
        <v>128</v>
      </c>
      <c r="Q177" s="58" t="s">
        <v>128</v>
      </c>
      <c r="R177" s="55" t="s">
        <v>128</v>
      </c>
      <c r="S177" s="55" t="s">
        <v>128</v>
      </c>
      <c r="T177" s="55" t="s">
        <v>128</v>
      </c>
      <c r="U177" s="55" t="s">
        <v>128</v>
      </c>
      <c r="V177" s="55" t="s">
        <v>128</v>
      </c>
      <c r="W177" s="55" t="s">
        <v>128</v>
      </c>
      <c r="X177" s="55" t="s">
        <v>128</v>
      </c>
      <c r="Y177" s="55" t="s">
        <v>128</v>
      </c>
      <c r="Z177" s="55" t="s">
        <v>128</v>
      </c>
      <c r="AA177" s="55" t="s">
        <v>128</v>
      </c>
      <c r="AB177" s="55" t="s">
        <v>128</v>
      </c>
      <c r="AC177" s="55" t="s">
        <v>128</v>
      </c>
      <c r="AD177" s="55" t="s">
        <v>128</v>
      </c>
      <c r="AE177" s="55" t="s">
        <v>128</v>
      </c>
      <c r="AF177" s="55" t="s">
        <v>128</v>
      </c>
      <c r="AG177" s="55" t="s">
        <v>128</v>
      </c>
      <c r="AH177" s="55" t="s">
        <v>128</v>
      </c>
      <c r="AI177" s="55" t="s">
        <v>128</v>
      </c>
      <c r="AJ177" s="55" t="s">
        <v>128</v>
      </c>
      <c r="AK177" s="55" t="s">
        <v>128</v>
      </c>
      <c r="AL177" s="55" t="s">
        <v>128</v>
      </c>
      <c r="AM177" s="55" t="s">
        <v>128</v>
      </c>
      <c r="AN177" s="55" t="s">
        <v>128</v>
      </c>
      <c r="AO177" s="55" t="s">
        <v>128</v>
      </c>
      <c r="AP177" s="55" t="s">
        <v>128</v>
      </c>
      <c r="AQ177" s="55" t="s">
        <v>128</v>
      </c>
      <c r="AR177" s="55" t="s">
        <v>128</v>
      </c>
      <c r="AS177" s="55" t="s">
        <v>128</v>
      </c>
      <c r="AT177" s="55" t="s">
        <v>128</v>
      </c>
      <c r="AU177" s="55" t="s">
        <v>128</v>
      </c>
      <c r="AV177" s="55" t="s">
        <v>128</v>
      </c>
      <c r="AW177" s="55" t="s">
        <v>128</v>
      </c>
      <c r="AX177" s="55" t="s">
        <v>128</v>
      </c>
      <c r="AY177" s="55" t="s">
        <v>128</v>
      </c>
      <c r="AZ177" s="55" t="s">
        <v>128</v>
      </c>
      <c r="BA177" s="55" t="s">
        <v>128</v>
      </c>
      <c r="BB177" s="55" t="s">
        <v>128</v>
      </c>
      <c r="BC177" s="55" t="s">
        <v>128</v>
      </c>
    </row>
    <row r="178" spans="1:68" customFormat="1">
      <c r="A178" t="str">
        <f t="shared" si="2"/>
        <v>NT-44256</v>
      </c>
      <c r="B178" s="57" t="s">
        <v>8</v>
      </c>
      <c r="C178" s="54">
        <v>44256</v>
      </c>
      <c r="D178" s="55">
        <v>56.25</v>
      </c>
      <c r="E178" s="55">
        <v>17.361111111111111</v>
      </c>
      <c r="F178" s="55">
        <v>50</v>
      </c>
      <c r="G178" s="55">
        <v>100</v>
      </c>
      <c r="H178" s="55">
        <v>5.5555555555555562</v>
      </c>
      <c r="I178" s="55">
        <v>24.305555555555554</v>
      </c>
      <c r="J178" s="58">
        <v>151.57196969696969</v>
      </c>
      <c r="K178" s="55">
        <v>-13.888888888888893</v>
      </c>
      <c r="L178" s="55">
        <v>83.333333333333329</v>
      </c>
      <c r="M178" s="55">
        <v>8.3333333333333321</v>
      </c>
      <c r="N178" s="55">
        <v>43.749999999999993</v>
      </c>
      <c r="O178" s="55">
        <v>24.305555555555554</v>
      </c>
      <c r="P178" s="55">
        <v>39.669421487603302</v>
      </c>
      <c r="Q178" s="55">
        <v>31.250000000000007</v>
      </c>
      <c r="R178" s="55">
        <v>27.777777777777782</v>
      </c>
      <c r="S178" s="55">
        <v>6.9444444444444446</v>
      </c>
      <c r="T178" s="55">
        <v>10.416666666666666</v>
      </c>
      <c r="U178" s="55">
        <v>2.083333333333333</v>
      </c>
      <c r="V178" s="55">
        <v>5.5555555555555562</v>
      </c>
      <c r="W178" s="55">
        <v>10.416666666666666</v>
      </c>
      <c r="X178" s="55">
        <v>-2.083333333333333</v>
      </c>
      <c r="Y178" s="55">
        <v>-6.6115702479338827</v>
      </c>
      <c r="Z178" s="133">
        <v>0.33333333333333331</v>
      </c>
      <c r="AA178" s="133">
        <v>0</v>
      </c>
      <c r="AB178" s="133">
        <v>8.3333333333333329E-2</v>
      </c>
      <c r="AC178" s="133">
        <v>0</v>
      </c>
      <c r="AD178" s="133">
        <v>0</v>
      </c>
      <c r="AE178" s="133">
        <v>0</v>
      </c>
      <c r="AF178" s="133">
        <v>0.16666666666666666</v>
      </c>
      <c r="AG178" s="133">
        <v>8.3333333333333329E-2</v>
      </c>
      <c r="AH178" s="133">
        <v>0</v>
      </c>
      <c r="AI178" s="133">
        <v>0</v>
      </c>
      <c r="AJ178" s="133">
        <v>0</v>
      </c>
      <c r="AK178" s="133">
        <v>0</v>
      </c>
      <c r="AL178" s="133">
        <v>0.16666666666666666</v>
      </c>
      <c r="AM178" s="133">
        <v>8.3333333333333329E-2</v>
      </c>
      <c r="AN178" s="133">
        <v>0</v>
      </c>
      <c r="AO178" s="133">
        <v>0</v>
      </c>
      <c r="AP178" s="133">
        <v>0</v>
      </c>
      <c r="AQ178" s="133">
        <v>0</v>
      </c>
      <c r="AR178" s="133">
        <v>0.16666666666666666</v>
      </c>
      <c r="AS178" s="133">
        <v>8.3333333333333329E-2</v>
      </c>
      <c r="AT178" s="133">
        <v>0</v>
      </c>
      <c r="AU178" s="133">
        <v>0</v>
      </c>
      <c r="AV178" s="133">
        <v>0</v>
      </c>
      <c r="AW178" s="133">
        <v>0</v>
      </c>
      <c r="AX178" s="133">
        <v>8.3333333333333329E-2</v>
      </c>
      <c r="AY178" s="133">
        <v>0.16666666666666666</v>
      </c>
      <c r="AZ178" s="133">
        <v>0</v>
      </c>
      <c r="BA178" s="133">
        <v>0</v>
      </c>
      <c r="BB178" s="133">
        <v>0</v>
      </c>
      <c r="BC178" s="133">
        <v>0</v>
      </c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</row>
    <row r="179" spans="1:68" customFormat="1">
      <c r="A179" t="str">
        <f t="shared" si="2"/>
        <v>NT-44348</v>
      </c>
      <c r="B179" s="57" t="s">
        <v>8</v>
      </c>
      <c r="C179" s="54">
        <v>44348</v>
      </c>
      <c r="D179" s="55">
        <v>37.5</v>
      </c>
      <c r="E179" s="55">
        <v>19.753086419753085</v>
      </c>
      <c r="F179" s="55">
        <v>43.20987654320988</v>
      </c>
      <c r="G179" s="55">
        <v>59.259259259259267</v>
      </c>
      <c r="H179" s="55">
        <v>11.111111111111112</v>
      </c>
      <c r="I179" s="55">
        <v>18.518518518518519</v>
      </c>
      <c r="J179" s="58">
        <v>141.94444444444446</v>
      </c>
      <c r="K179" s="55">
        <v>-8.6419753086419746</v>
      </c>
      <c r="L179" s="55">
        <v>100</v>
      </c>
      <c r="M179" s="55">
        <v>0</v>
      </c>
      <c r="N179" s="55">
        <v>18.518518518518519</v>
      </c>
      <c r="O179" s="55">
        <v>0</v>
      </c>
      <c r="P179" s="55">
        <v>44.44444444444445</v>
      </c>
      <c r="Q179" s="55">
        <v>30.864197530864203</v>
      </c>
      <c r="R179" s="55">
        <v>43.20987654320988</v>
      </c>
      <c r="S179" s="55">
        <v>0</v>
      </c>
      <c r="T179" s="55">
        <v>14.814814814814815</v>
      </c>
      <c r="U179" s="55">
        <v>-4.9382716049382713</v>
      </c>
      <c r="V179" s="55">
        <v>49.382716049382715</v>
      </c>
      <c r="W179" s="55">
        <v>18.518518518518519</v>
      </c>
      <c r="X179" s="55">
        <v>-11.111111111111112</v>
      </c>
      <c r="Y179" s="55">
        <v>0</v>
      </c>
      <c r="Z179" s="133">
        <v>0.44444444444444442</v>
      </c>
      <c r="AA179" s="133">
        <v>0.1111111111111111</v>
      </c>
      <c r="AB179" s="133">
        <v>0</v>
      </c>
      <c r="AC179" s="133">
        <v>0.1111111111111111</v>
      </c>
      <c r="AD179" s="133">
        <v>0</v>
      </c>
      <c r="AE179" s="133">
        <v>0</v>
      </c>
      <c r="AF179" s="133">
        <v>0.44444444444444442</v>
      </c>
      <c r="AG179" s="133">
        <v>0.22222222222222221</v>
      </c>
      <c r="AH179" s="133">
        <v>0</v>
      </c>
      <c r="AI179" s="133">
        <v>0</v>
      </c>
      <c r="AJ179" s="133">
        <v>0</v>
      </c>
      <c r="AK179" s="133">
        <v>0</v>
      </c>
      <c r="AL179" s="133">
        <v>0.33333333333333331</v>
      </c>
      <c r="AM179" s="133">
        <v>0.1111111111111111</v>
      </c>
      <c r="AN179" s="133">
        <v>0.1111111111111111</v>
      </c>
      <c r="AO179" s="133">
        <v>0</v>
      </c>
      <c r="AP179" s="133">
        <v>0</v>
      </c>
      <c r="AQ179" s="133">
        <v>0</v>
      </c>
      <c r="AR179" s="133">
        <v>0.44444444444444442</v>
      </c>
      <c r="AS179" s="133">
        <v>0.22222222222222221</v>
      </c>
      <c r="AT179" s="133">
        <v>0</v>
      </c>
      <c r="AU179" s="133">
        <v>0</v>
      </c>
      <c r="AV179" s="133">
        <v>0</v>
      </c>
      <c r="AW179" s="133">
        <v>0</v>
      </c>
      <c r="AX179" s="133">
        <v>0.33333333333333331</v>
      </c>
      <c r="AY179" s="133">
        <v>0.22222222222222221</v>
      </c>
      <c r="AZ179" s="133">
        <v>0</v>
      </c>
      <c r="BA179" s="133">
        <v>0</v>
      </c>
      <c r="BB179" s="133">
        <v>0</v>
      </c>
      <c r="BC179" s="133">
        <v>0</v>
      </c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</row>
    <row r="180" spans="1:68" customFormat="1">
      <c r="A180" t="str">
        <f t="shared" si="2"/>
        <v>NT-44440</v>
      </c>
      <c r="B180" s="57" t="s">
        <v>8</v>
      </c>
      <c r="C180" s="54">
        <v>44440</v>
      </c>
      <c r="D180" s="55">
        <v>38.671875</v>
      </c>
      <c r="E180" s="55">
        <v>9.765625</v>
      </c>
      <c r="F180" s="55">
        <v>9.375</v>
      </c>
      <c r="G180" s="55">
        <v>17.578125</v>
      </c>
      <c r="H180" s="55">
        <v>5.859375</v>
      </c>
      <c r="I180" s="55">
        <v>1.953125</v>
      </c>
      <c r="J180" s="58">
        <v>125.19791666666667</v>
      </c>
      <c r="K180" s="55">
        <v>-37.5</v>
      </c>
      <c r="L180" s="55">
        <v>56.25</v>
      </c>
      <c r="M180" s="55">
        <v>0</v>
      </c>
      <c r="N180" s="55">
        <v>3.125</v>
      </c>
      <c r="O180" s="55">
        <v>0</v>
      </c>
      <c r="P180" s="55">
        <v>19.140625</v>
      </c>
      <c r="Q180" s="55">
        <v>-10.546875</v>
      </c>
      <c r="R180" s="55">
        <v>40.625</v>
      </c>
      <c r="S180" s="55">
        <v>-2.734375</v>
      </c>
      <c r="T180" s="55">
        <v>0</v>
      </c>
      <c r="U180" s="55">
        <v>-7.03125</v>
      </c>
      <c r="V180" s="55">
        <v>14.222222222222225</v>
      </c>
      <c r="W180" s="55">
        <v>-1.5625</v>
      </c>
      <c r="X180" s="55">
        <v>0</v>
      </c>
      <c r="Y180" s="55">
        <v>0</v>
      </c>
      <c r="Z180" s="133">
        <v>0.4</v>
      </c>
      <c r="AA180" s="133">
        <v>0.13333333333333333</v>
      </c>
      <c r="AB180" s="133">
        <v>0</v>
      </c>
      <c r="AC180" s="133">
        <v>0</v>
      </c>
      <c r="AD180" s="133">
        <v>0</v>
      </c>
      <c r="AE180" s="133">
        <v>0</v>
      </c>
      <c r="AF180" s="133">
        <v>0.53333333333333333</v>
      </c>
      <c r="AG180" s="133">
        <v>0</v>
      </c>
      <c r="AH180" s="133">
        <v>0</v>
      </c>
      <c r="AI180" s="133">
        <v>0</v>
      </c>
      <c r="AJ180" s="133">
        <v>6.6666666666666666E-2</v>
      </c>
      <c r="AK180" s="133">
        <v>0</v>
      </c>
      <c r="AL180" s="133">
        <v>0.46666666666666667</v>
      </c>
      <c r="AM180" s="133">
        <v>0</v>
      </c>
      <c r="AN180" s="133">
        <v>0</v>
      </c>
      <c r="AO180" s="133">
        <v>0</v>
      </c>
      <c r="AP180" s="133">
        <v>6.6666666666666666E-2</v>
      </c>
      <c r="AQ180" s="133">
        <v>0</v>
      </c>
      <c r="AR180" s="133">
        <v>0.46666666666666667</v>
      </c>
      <c r="AS180" s="133">
        <v>0</v>
      </c>
      <c r="AT180" s="133">
        <v>0</v>
      </c>
      <c r="AU180" s="133">
        <v>0</v>
      </c>
      <c r="AV180" s="133">
        <v>6.6666666666666666E-2</v>
      </c>
      <c r="AW180" s="133">
        <v>0</v>
      </c>
      <c r="AX180" s="133">
        <v>0.35714285714285715</v>
      </c>
      <c r="AY180" s="133">
        <v>0</v>
      </c>
      <c r="AZ180" s="133">
        <v>0</v>
      </c>
      <c r="BA180" s="133">
        <v>0</v>
      </c>
      <c r="BB180" s="133">
        <v>0</v>
      </c>
      <c r="BC180" s="133">
        <v>0</v>
      </c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</row>
    <row r="181" spans="1:68" customFormat="1">
      <c r="A181" t="str">
        <f t="shared" si="2"/>
        <v>NT-44531</v>
      </c>
      <c r="B181" s="57" t="s">
        <v>8</v>
      </c>
      <c r="C181" s="54">
        <v>44531</v>
      </c>
      <c r="D181" s="55">
        <v>9.0000000000000018</v>
      </c>
      <c r="E181" s="55">
        <v>11.111111111111112</v>
      </c>
      <c r="F181" s="55">
        <v>32</v>
      </c>
      <c r="G181" s="55">
        <v>4.9999999999999991</v>
      </c>
      <c r="H181" s="55">
        <v>25</v>
      </c>
      <c r="I181" s="55">
        <v>-12</v>
      </c>
      <c r="J181" s="58">
        <v>121.95436507936509</v>
      </c>
      <c r="K181" s="55">
        <v>-24</v>
      </c>
      <c r="L181" s="55">
        <v>59.259259259259267</v>
      </c>
      <c r="M181" s="55">
        <v>3.7037037037037042</v>
      </c>
      <c r="N181" s="55">
        <v>9.0000000000000018</v>
      </c>
      <c r="O181" s="55">
        <v>3.7037037037037042</v>
      </c>
      <c r="P181" s="55">
        <v>4.9382716049382713</v>
      </c>
      <c r="Q181" s="55">
        <v>8.6419753086419746</v>
      </c>
      <c r="R181" s="55">
        <v>51.772850189291511</v>
      </c>
      <c r="S181" s="55">
        <v>2.60067306151416</v>
      </c>
      <c r="T181" s="55">
        <v>64.557137573964496</v>
      </c>
      <c r="U181" s="55">
        <v>-7.4634180494293894</v>
      </c>
      <c r="V181" s="55">
        <v>46.954392408937863</v>
      </c>
      <c r="W181" s="55">
        <v>6.5597667638483976</v>
      </c>
      <c r="X181" s="55">
        <v>0</v>
      </c>
      <c r="Y181" s="55">
        <v>-15.000000000000002</v>
      </c>
      <c r="Z181" s="133">
        <v>0.5</v>
      </c>
      <c r="AA181" s="133">
        <v>0</v>
      </c>
      <c r="AB181" s="133">
        <v>0</v>
      </c>
      <c r="AC181" s="133">
        <v>0</v>
      </c>
      <c r="AD181" s="133">
        <v>0</v>
      </c>
      <c r="AE181" s="133">
        <v>0</v>
      </c>
      <c r="AF181" s="133">
        <v>0.5</v>
      </c>
      <c r="AG181" s="133">
        <v>0</v>
      </c>
      <c r="AH181" s="133">
        <v>0</v>
      </c>
      <c r="AI181" s="133">
        <v>0</v>
      </c>
      <c r="AJ181" s="133">
        <v>0</v>
      </c>
      <c r="AK181" s="133">
        <v>0</v>
      </c>
      <c r="AL181" s="133">
        <v>0.3</v>
      </c>
      <c r="AM181" s="133">
        <v>0.1</v>
      </c>
      <c r="AN181" s="133">
        <v>0</v>
      </c>
      <c r="AO181" s="133">
        <v>0</v>
      </c>
      <c r="AP181" s="133">
        <v>0</v>
      </c>
      <c r="AQ181" s="133">
        <v>0.1</v>
      </c>
      <c r="AR181" s="133">
        <v>0.16</v>
      </c>
      <c r="AS181" s="133">
        <v>0.08</v>
      </c>
      <c r="AT181" s="133">
        <v>0.08</v>
      </c>
      <c r="AU181" s="133">
        <v>0.04</v>
      </c>
      <c r="AV181" s="133">
        <v>0</v>
      </c>
      <c r="AW181" s="133">
        <v>0</v>
      </c>
      <c r="AX181" s="133">
        <v>0.33333333333333331</v>
      </c>
      <c r="AY181" s="133">
        <v>0.1111111111111111</v>
      </c>
      <c r="AZ181" s="133">
        <v>0</v>
      </c>
      <c r="BA181" s="133">
        <v>0</v>
      </c>
      <c r="BB181" s="133">
        <v>0</v>
      </c>
      <c r="BC181" s="133">
        <v>0</v>
      </c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</row>
    <row r="182" spans="1:68" customFormat="1">
      <c r="A182" t="str">
        <f t="shared" si="2"/>
        <v>NT-44621</v>
      </c>
      <c r="B182" t="s">
        <v>8</v>
      </c>
      <c r="C182" s="54">
        <v>44621</v>
      </c>
      <c r="D182" s="55">
        <v>29.629629629629633</v>
      </c>
      <c r="E182" s="55">
        <v>6.1728395061728394</v>
      </c>
      <c r="F182" s="55">
        <v>-8.6419753086419746</v>
      </c>
      <c r="G182" s="55">
        <v>-14.814814814814817</v>
      </c>
      <c r="H182" s="55">
        <v>79.012345679012341</v>
      </c>
      <c r="I182" s="55">
        <v>3.7037037037037042</v>
      </c>
      <c r="J182" s="58">
        <v>103.61111111111111</v>
      </c>
      <c r="K182" s="55">
        <v>-59.259259259259267</v>
      </c>
      <c r="L182" s="55">
        <v>30.864197530864203</v>
      </c>
      <c r="M182" s="55">
        <v>6.1728395061728394</v>
      </c>
      <c r="N182" s="55">
        <v>0</v>
      </c>
      <c r="O182" s="55">
        <v>-18.518518518518519</v>
      </c>
      <c r="P182" s="55">
        <v>3.7037037037037042</v>
      </c>
      <c r="Q182" s="55">
        <v>6.1728395061728394</v>
      </c>
      <c r="R182" s="55">
        <v>3.7037037037037037</v>
      </c>
      <c r="S182" s="55">
        <v>-9.8765432098765427</v>
      </c>
      <c r="T182" s="55">
        <v>0</v>
      </c>
      <c r="U182" s="55">
        <v>-7.4074074074074074</v>
      </c>
      <c r="V182" s="55">
        <v>0</v>
      </c>
      <c r="W182" s="55">
        <v>-4.9382716049382713</v>
      </c>
      <c r="X182" s="55">
        <v>-11.111111111111112</v>
      </c>
      <c r="Y182" s="55">
        <v>-1.2345679012345683</v>
      </c>
      <c r="Z182" s="70">
        <v>0.22222222222222221</v>
      </c>
      <c r="AA182" s="70">
        <v>0.1111111111111111</v>
      </c>
      <c r="AB182" s="70">
        <v>0</v>
      </c>
      <c r="AC182" s="70">
        <v>0</v>
      </c>
      <c r="AD182" s="70">
        <v>0</v>
      </c>
      <c r="AE182" s="70">
        <v>0</v>
      </c>
      <c r="AF182" s="70">
        <v>0.22222222222222221</v>
      </c>
      <c r="AG182" s="70">
        <v>0</v>
      </c>
      <c r="AH182" s="70">
        <v>0</v>
      </c>
      <c r="AI182" s="70">
        <v>0</v>
      </c>
      <c r="AJ182" s="70">
        <v>0</v>
      </c>
      <c r="AK182" s="70">
        <v>0</v>
      </c>
      <c r="AL182" s="70">
        <v>0.22222222222222221</v>
      </c>
      <c r="AM182" s="70">
        <v>0</v>
      </c>
      <c r="AN182" s="70">
        <v>0</v>
      </c>
      <c r="AO182" s="70">
        <v>0</v>
      </c>
      <c r="AP182" s="70">
        <v>0</v>
      </c>
      <c r="AQ182" s="70">
        <v>0</v>
      </c>
      <c r="AR182" s="70">
        <v>0.22222222222222221</v>
      </c>
      <c r="AS182" s="70">
        <v>0</v>
      </c>
      <c r="AT182" s="70">
        <v>0</v>
      </c>
      <c r="AU182" s="70">
        <v>0</v>
      </c>
      <c r="AV182" s="70">
        <v>0</v>
      </c>
      <c r="AW182" s="70">
        <v>0</v>
      </c>
      <c r="AX182" s="70">
        <v>0.22222222222222221</v>
      </c>
      <c r="AY182" s="70">
        <v>0</v>
      </c>
      <c r="AZ182" s="70">
        <v>0</v>
      </c>
      <c r="BA182" s="70">
        <v>0</v>
      </c>
      <c r="BB182" s="70">
        <v>0</v>
      </c>
      <c r="BC182" s="70">
        <v>0</v>
      </c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</row>
    <row r="183" spans="1:68" customFormat="1">
      <c r="A183" t="str">
        <f t="shared" si="2"/>
        <v>NT-44713</v>
      </c>
      <c r="B183" t="s">
        <v>8</v>
      </c>
      <c r="C183" s="54">
        <v>44713</v>
      </c>
      <c r="D183" s="55">
        <v>-12</v>
      </c>
      <c r="E183" s="55">
        <v>3.9999999999999996</v>
      </c>
      <c r="F183" s="55">
        <v>-64.000000000000014</v>
      </c>
      <c r="G183" s="55">
        <v>0</v>
      </c>
      <c r="H183" s="55">
        <v>100</v>
      </c>
      <c r="I183" s="55">
        <v>-36</v>
      </c>
      <c r="J183" s="58">
        <v>86</v>
      </c>
      <c r="K183" s="55">
        <v>-16.000000000000004</v>
      </c>
      <c r="L183" s="55">
        <v>0</v>
      </c>
      <c r="M183" s="55">
        <v>-18.75</v>
      </c>
      <c r="N183" s="55">
        <v>0</v>
      </c>
      <c r="O183" s="55">
        <v>-25</v>
      </c>
      <c r="P183" s="55">
        <v>6.25</v>
      </c>
      <c r="Q183" s="55">
        <v>6.25</v>
      </c>
      <c r="R183" s="55">
        <v>0</v>
      </c>
      <c r="S183" s="55">
        <v>-6.25</v>
      </c>
      <c r="T183" s="55">
        <v>0</v>
      </c>
      <c r="U183" s="55">
        <v>-6.25</v>
      </c>
      <c r="V183" s="55">
        <v>25</v>
      </c>
      <c r="W183" s="55">
        <v>6.25</v>
      </c>
      <c r="X183" s="55">
        <v>12</v>
      </c>
      <c r="Y183" s="55">
        <v>12</v>
      </c>
      <c r="Z183" s="70">
        <v>0.25</v>
      </c>
      <c r="AA183" s="70">
        <v>0.25</v>
      </c>
      <c r="AB183" s="70">
        <v>0</v>
      </c>
      <c r="AC183" s="70">
        <v>0</v>
      </c>
      <c r="AD183" s="70">
        <v>0</v>
      </c>
      <c r="AE183" s="70">
        <v>0</v>
      </c>
      <c r="AF183" s="70">
        <v>0.25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0.25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0.25</v>
      </c>
      <c r="AS183" s="70">
        <v>0</v>
      </c>
      <c r="AT183" s="70">
        <v>0</v>
      </c>
      <c r="AU183" s="70">
        <v>0</v>
      </c>
      <c r="AV183" s="70">
        <v>0</v>
      </c>
      <c r="AW183" s="70">
        <v>0</v>
      </c>
      <c r="AX183" s="70">
        <v>0.25</v>
      </c>
      <c r="AY183" s="70">
        <v>0</v>
      </c>
      <c r="AZ183" s="70">
        <v>0</v>
      </c>
      <c r="BA183" s="70">
        <v>0</v>
      </c>
      <c r="BB183" s="70">
        <v>0</v>
      </c>
      <c r="BC183" s="70">
        <v>0</v>
      </c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</row>
    <row r="184" spans="1:68" customFormat="1">
      <c r="A184" t="str">
        <f t="shared" si="2"/>
        <v>NT-44805</v>
      </c>
      <c r="B184" t="s">
        <v>8</v>
      </c>
      <c r="C184" s="54">
        <v>44805</v>
      </c>
      <c r="D184" s="55">
        <v>73.469387755102048</v>
      </c>
      <c r="E184" s="55">
        <v>51.020408163265309</v>
      </c>
      <c r="F184" s="55">
        <v>-16.326530612244898</v>
      </c>
      <c r="G184" s="55">
        <v>48.979591836734691</v>
      </c>
      <c r="H184" s="55">
        <v>73.469387755102048</v>
      </c>
      <c r="I184" s="55">
        <v>-13.888888888888893</v>
      </c>
      <c r="J184" s="58">
        <v>135.35714285714286</v>
      </c>
      <c r="K184" s="55">
        <v>0</v>
      </c>
      <c r="L184" s="55">
        <v>-10.204081632653061</v>
      </c>
      <c r="M184" s="55">
        <v>6.1224489795918364</v>
      </c>
      <c r="N184" s="55">
        <v>16.326530612244898</v>
      </c>
      <c r="O184" s="55">
        <v>6.1224489795918364</v>
      </c>
      <c r="P184" s="55">
        <v>6.1224489795918364</v>
      </c>
      <c r="Q184" s="55">
        <v>18.367346938775512</v>
      </c>
      <c r="R184" s="55">
        <v>10.204081632653061</v>
      </c>
      <c r="S184" s="55">
        <v>0</v>
      </c>
      <c r="T184" s="55">
        <v>16.326530612244895</v>
      </c>
      <c r="U184" s="55">
        <v>-4.0816326530612237</v>
      </c>
      <c r="V184" s="55">
        <v>16.326530612244895</v>
      </c>
      <c r="W184" s="55">
        <v>0</v>
      </c>
      <c r="X184" s="55">
        <v>18.367346938775512</v>
      </c>
      <c r="Y184" s="55">
        <v>16.326530612244898</v>
      </c>
      <c r="Z184" s="70">
        <v>0.42857142857142855</v>
      </c>
      <c r="AA184" s="70">
        <v>0.14285714285714285</v>
      </c>
      <c r="AB184" s="70">
        <v>0</v>
      </c>
      <c r="AC184" s="70">
        <v>0</v>
      </c>
      <c r="AD184" s="70">
        <v>0</v>
      </c>
      <c r="AE184" s="70">
        <v>0</v>
      </c>
      <c r="AF184" s="70">
        <v>0.42857142857142855</v>
      </c>
      <c r="AG184" s="70">
        <v>0.14285714285714285</v>
      </c>
      <c r="AH184" s="70">
        <v>0</v>
      </c>
      <c r="AI184" s="70">
        <v>0</v>
      </c>
      <c r="AJ184" s="70">
        <v>0</v>
      </c>
      <c r="AK184" s="70">
        <v>0</v>
      </c>
      <c r="AL184" s="70">
        <v>0.2857142857142857</v>
      </c>
      <c r="AM184" s="70">
        <v>0.2857142857142857</v>
      </c>
      <c r="AN184" s="70">
        <v>0</v>
      </c>
      <c r="AO184" s="70">
        <v>0</v>
      </c>
      <c r="AP184" s="70">
        <v>0</v>
      </c>
      <c r="AQ184" s="70">
        <v>0</v>
      </c>
      <c r="AR184" s="70">
        <v>0.2857142857142857</v>
      </c>
      <c r="AS184" s="70">
        <v>0.2857142857142857</v>
      </c>
      <c r="AT184" s="70">
        <v>0</v>
      </c>
      <c r="AU184" s="70">
        <v>0</v>
      </c>
      <c r="AV184" s="70">
        <v>0</v>
      </c>
      <c r="AW184" s="70">
        <v>0</v>
      </c>
      <c r="AX184" s="70">
        <v>0.2857142857142857</v>
      </c>
      <c r="AY184" s="70">
        <v>0.14285714285714285</v>
      </c>
      <c r="AZ184" s="70">
        <v>0.14285714285714285</v>
      </c>
      <c r="BA184" s="70">
        <v>0</v>
      </c>
      <c r="BB184" s="70">
        <v>0</v>
      </c>
      <c r="BC184" s="70">
        <v>0</v>
      </c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</row>
    <row r="185" spans="1:68" customFormat="1">
      <c r="A185" t="str">
        <f t="shared" si="2"/>
        <v>NT-44896</v>
      </c>
      <c r="B185" t="s">
        <v>8</v>
      </c>
      <c r="C185" s="54">
        <v>44896</v>
      </c>
      <c r="D185" s="55">
        <v>44.44444444444445</v>
      </c>
      <c r="E185" s="55">
        <v>6.25</v>
      </c>
      <c r="F185" s="55">
        <v>-56.25</v>
      </c>
      <c r="G185" s="55">
        <v>18.75</v>
      </c>
      <c r="H185" s="55">
        <v>100</v>
      </c>
      <c r="I185" s="55">
        <v>-25</v>
      </c>
      <c r="J185" s="58">
        <v>114.58333333333333</v>
      </c>
      <c r="K185" s="55">
        <v>-56.25</v>
      </c>
      <c r="L185" s="55">
        <v>25</v>
      </c>
      <c r="M185" s="55">
        <v>25</v>
      </c>
      <c r="N185" s="55">
        <v>25</v>
      </c>
      <c r="O185" s="55">
        <v>6.25</v>
      </c>
      <c r="P185" s="55">
        <v>6.25</v>
      </c>
      <c r="Q185" s="55">
        <v>25</v>
      </c>
      <c r="R185" s="55">
        <v>6.25</v>
      </c>
      <c r="S185" s="55">
        <v>0</v>
      </c>
      <c r="T185" s="55">
        <v>18.75</v>
      </c>
      <c r="U185" s="55">
        <v>-6.25</v>
      </c>
      <c r="V185" s="55">
        <v>0</v>
      </c>
      <c r="W185" s="55">
        <v>6.25</v>
      </c>
      <c r="X185" s="55">
        <v>6.25</v>
      </c>
      <c r="Y185" s="55">
        <v>6.25</v>
      </c>
      <c r="Z185" s="70">
        <v>0.75</v>
      </c>
      <c r="AA185" s="70">
        <v>0</v>
      </c>
      <c r="AB185" s="70">
        <v>0</v>
      </c>
      <c r="AC185" s="70">
        <v>0</v>
      </c>
      <c r="AD185" s="70">
        <v>0</v>
      </c>
      <c r="AE185" s="70">
        <v>0</v>
      </c>
      <c r="AF185" s="70">
        <v>0.25</v>
      </c>
      <c r="AG185" s="70">
        <v>0.75</v>
      </c>
      <c r="AH185" s="70">
        <v>0</v>
      </c>
      <c r="AI185" s="70">
        <v>0</v>
      </c>
      <c r="AJ185" s="70">
        <v>0</v>
      </c>
      <c r="AK185" s="70">
        <v>0</v>
      </c>
      <c r="AL185" s="70">
        <v>0.75</v>
      </c>
      <c r="AM185" s="70">
        <v>0</v>
      </c>
      <c r="AN185" s="70">
        <v>0</v>
      </c>
      <c r="AO185" s="70">
        <v>0</v>
      </c>
      <c r="AP185" s="70">
        <v>0</v>
      </c>
      <c r="AQ185" s="70">
        <v>0</v>
      </c>
      <c r="AR185" s="70">
        <v>0.75</v>
      </c>
      <c r="AS185" s="70">
        <v>0</v>
      </c>
      <c r="AT185" s="70">
        <v>0</v>
      </c>
      <c r="AU185" s="70">
        <v>0</v>
      </c>
      <c r="AV185" s="70">
        <v>0</v>
      </c>
      <c r="AW185" s="70">
        <v>0</v>
      </c>
      <c r="AX185" s="70">
        <v>0.75</v>
      </c>
      <c r="AY185" s="70">
        <v>0</v>
      </c>
      <c r="AZ185" s="70">
        <v>0</v>
      </c>
      <c r="BA185" s="70">
        <v>0</v>
      </c>
      <c r="BB185" s="70">
        <v>0</v>
      </c>
      <c r="BC185" s="70">
        <v>0</v>
      </c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</row>
    <row r="186" spans="1:68" customFormat="1">
      <c r="A186" t="str">
        <f t="shared" si="2"/>
        <v>QLD-40787</v>
      </c>
      <c r="B186" s="57" t="s">
        <v>5</v>
      </c>
      <c r="C186" s="54">
        <v>40787</v>
      </c>
      <c r="J186" s="58">
        <v>103</v>
      </c>
      <c r="R186" s="55">
        <v>3.2793920762796867</v>
      </c>
      <c r="S186" s="55">
        <v>22.397146254458978</v>
      </c>
      <c r="T186" s="55">
        <v>18.858091678534336</v>
      </c>
      <c r="U186" s="55">
        <v>4.9456837407771621</v>
      </c>
      <c r="V186" s="55">
        <v>30.215842850879405</v>
      </c>
      <c r="W186" s="55">
        <v>-6.804814445875552</v>
      </c>
      <c r="X186" t="s">
        <v>42</v>
      </c>
      <c r="Y186" t="s">
        <v>42</v>
      </c>
      <c r="Z186" s="70" t="s">
        <v>42</v>
      </c>
      <c r="AA186" s="70" t="s">
        <v>42</v>
      </c>
      <c r="AB186" s="70" t="s">
        <v>42</v>
      </c>
      <c r="AC186" s="70" t="s">
        <v>42</v>
      </c>
      <c r="AD186" s="70" t="s">
        <v>42</v>
      </c>
      <c r="AE186" s="70" t="s">
        <v>42</v>
      </c>
      <c r="AF186" s="70" t="s">
        <v>42</v>
      </c>
      <c r="AG186" s="70" t="s">
        <v>42</v>
      </c>
      <c r="AH186" s="70" t="s">
        <v>42</v>
      </c>
      <c r="AI186" s="70" t="s">
        <v>42</v>
      </c>
      <c r="AJ186" s="70" t="s">
        <v>42</v>
      </c>
      <c r="AK186" s="70" t="s">
        <v>42</v>
      </c>
      <c r="AL186" s="70" t="s">
        <v>42</v>
      </c>
      <c r="AM186" s="70" t="s">
        <v>42</v>
      </c>
      <c r="AN186" s="70" t="s">
        <v>42</v>
      </c>
      <c r="AO186" s="70" t="s">
        <v>42</v>
      </c>
      <c r="AP186" s="70" t="s">
        <v>42</v>
      </c>
      <c r="AQ186" s="70" t="s">
        <v>42</v>
      </c>
      <c r="AR186" s="70">
        <v>1.1111111111111112E-2</v>
      </c>
      <c r="AS186" s="70" t="s">
        <v>42</v>
      </c>
      <c r="AT186" s="70" t="s">
        <v>42</v>
      </c>
      <c r="AU186" s="70" t="s">
        <v>42</v>
      </c>
      <c r="AV186" s="70" t="s">
        <v>42</v>
      </c>
      <c r="AW186" s="70" t="s">
        <v>42</v>
      </c>
      <c r="AX186" s="70" t="s">
        <v>42</v>
      </c>
      <c r="AY186" s="70" t="s">
        <v>42</v>
      </c>
      <c r="AZ186" s="70" t="s">
        <v>42</v>
      </c>
      <c r="BA186" s="70" t="s">
        <v>42</v>
      </c>
      <c r="BB186" s="70" t="s">
        <v>42</v>
      </c>
      <c r="BC186" s="70" t="s">
        <v>42</v>
      </c>
      <c r="BP186" s="57" t="s">
        <v>6</v>
      </c>
    </row>
    <row r="187" spans="1:68" customFormat="1">
      <c r="A187" t="str">
        <f t="shared" si="2"/>
        <v>QLD-40878</v>
      </c>
      <c r="B187" s="57" t="s">
        <v>5</v>
      </c>
      <c r="C187" s="54">
        <v>40878</v>
      </c>
      <c r="D187" s="55">
        <v>18.209138720032787</v>
      </c>
      <c r="E187" s="55">
        <v>14.738400000000002</v>
      </c>
      <c r="F187" s="55">
        <v>-7.3855098695444283</v>
      </c>
      <c r="G187" s="55">
        <v>0.70222320879721234</v>
      </c>
      <c r="H187" s="55">
        <v>-37.087499999999999</v>
      </c>
      <c r="I187" s="55">
        <v>-8.7668999999999997</v>
      </c>
      <c r="J187" s="58">
        <v>113</v>
      </c>
      <c r="L187" s="55">
        <v>-12.191999999999998</v>
      </c>
      <c r="M187" s="55">
        <v>9.64</v>
      </c>
      <c r="N187" s="55">
        <v>5.2151000000000023</v>
      </c>
      <c r="O187" s="55">
        <v>-5.0840000000000014</v>
      </c>
      <c r="P187" s="55">
        <v>7.8780664827986646</v>
      </c>
      <c r="Q187" s="55">
        <v>-26.059900000000003</v>
      </c>
      <c r="R187" s="55">
        <v>3.2793920762796867</v>
      </c>
      <c r="S187" s="55">
        <v>22.397146254458978</v>
      </c>
      <c r="T187" s="55">
        <v>18.858091678534336</v>
      </c>
      <c r="U187" s="55">
        <v>4.9456837407771621</v>
      </c>
      <c r="V187" s="55">
        <v>30.215842850879405</v>
      </c>
      <c r="W187" s="55">
        <v>-6.804814445875552</v>
      </c>
      <c r="X187" t="s">
        <v>42</v>
      </c>
      <c r="Y187" t="s">
        <v>42</v>
      </c>
      <c r="Z187" s="70" t="s">
        <v>42</v>
      </c>
      <c r="AA187" s="70" t="s">
        <v>42</v>
      </c>
      <c r="AB187" s="70" t="s">
        <v>42</v>
      </c>
      <c r="AC187" s="70" t="s">
        <v>42</v>
      </c>
      <c r="AD187" s="70" t="s">
        <v>42</v>
      </c>
      <c r="AE187" s="70" t="s">
        <v>42</v>
      </c>
      <c r="AF187" s="70" t="s">
        <v>42</v>
      </c>
      <c r="AG187" s="70" t="s">
        <v>42</v>
      </c>
      <c r="AH187" s="70" t="s">
        <v>42</v>
      </c>
      <c r="AI187" s="70" t="s">
        <v>42</v>
      </c>
      <c r="AJ187" s="70" t="s">
        <v>42</v>
      </c>
      <c r="AK187" s="70" t="s">
        <v>42</v>
      </c>
      <c r="AL187" s="70" t="s">
        <v>42</v>
      </c>
      <c r="AM187" s="70" t="s">
        <v>42</v>
      </c>
      <c r="AN187" s="70" t="s">
        <v>42</v>
      </c>
      <c r="AO187" s="70" t="s">
        <v>42</v>
      </c>
      <c r="AP187" s="70" t="s">
        <v>42</v>
      </c>
      <c r="AQ187" s="70" t="s">
        <v>42</v>
      </c>
      <c r="AR187" s="70">
        <v>1.1111111111111112E-2</v>
      </c>
      <c r="AS187" s="70" t="s">
        <v>42</v>
      </c>
      <c r="AT187" s="70" t="s">
        <v>42</v>
      </c>
      <c r="AU187" s="70" t="s">
        <v>42</v>
      </c>
      <c r="AV187" s="70" t="s">
        <v>42</v>
      </c>
      <c r="AW187" s="70" t="s">
        <v>42</v>
      </c>
      <c r="AX187" s="70" t="s">
        <v>42</v>
      </c>
      <c r="AY187" s="70" t="s">
        <v>42</v>
      </c>
      <c r="AZ187" s="70" t="s">
        <v>42</v>
      </c>
      <c r="BA187" s="70" t="s">
        <v>42</v>
      </c>
      <c r="BB187" s="70" t="s">
        <v>42</v>
      </c>
      <c r="BC187" s="70" t="s">
        <v>42</v>
      </c>
    </row>
    <row r="188" spans="1:68" customFormat="1">
      <c r="A188" t="str">
        <f t="shared" si="2"/>
        <v>QLD-40969</v>
      </c>
      <c r="B188" s="57" t="s">
        <v>5</v>
      </c>
      <c r="C188" s="54">
        <v>40969</v>
      </c>
      <c r="D188" s="55">
        <v>37.248883928571431</v>
      </c>
      <c r="E188" s="55">
        <v>11.554299999999998</v>
      </c>
      <c r="F188" s="55">
        <v>2.1868024553571437</v>
      </c>
      <c r="G188" s="55">
        <v>24.67332197061927</v>
      </c>
      <c r="H188" s="55">
        <v>-11.940000000000001</v>
      </c>
      <c r="I188" s="55">
        <v>-0.64639999999999953</v>
      </c>
      <c r="J188" s="58">
        <v>127</v>
      </c>
      <c r="K188" s="55">
        <v>-28.982177979970874</v>
      </c>
      <c r="L188" s="55">
        <v>1.2775000000000012</v>
      </c>
      <c r="M188" s="55">
        <v>20.791699999999999</v>
      </c>
      <c r="N188" s="55">
        <v>12.4</v>
      </c>
      <c r="O188" s="55">
        <v>-9.6316000000000024</v>
      </c>
      <c r="P188" s="55">
        <v>12.600147480867347</v>
      </c>
      <c r="Q188" s="55">
        <v>-13.0016</v>
      </c>
      <c r="R188" s="55">
        <v>8.978396045918366</v>
      </c>
      <c r="S188" s="55">
        <v>29.296875000000007</v>
      </c>
      <c r="T188" s="55">
        <v>19.587053571428573</v>
      </c>
      <c r="U188" s="55">
        <v>7.1827168367346941</v>
      </c>
      <c r="V188" s="55">
        <v>33.344626913265316</v>
      </c>
      <c r="W188" s="55">
        <v>0.50223214285714313</v>
      </c>
      <c r="X188" t="s">
        <v>42</v>
      </c>
      <c r="Y188" t="s">
        <v>42</v>
      </c>
      <c r="Z188" s="70" t="s">
        <v>42</v>
      </c>
      <c r="AA188" s="70" t="s">
        <v>42</v>
      </c>
      <c r="AB188" s="70" t="s">
        <v>42</v>
      </c>
      <c r="AC188" s="70" t="s">
        <v>42</v>
      </c>
      <c r="AD188" s="70" t="s">
        <v>42</v>
      </c>
      <c r="AE188" s="70" t="s">
        <v>42</v>
      </c>
      <c r="AF188" s="70" t="s">
        <v>42</v>
      </c>
      <c r="AG188" s="70" t="s">
        <v>42</v>
      </c>
      <c r="AH188" s="70" t="s">
        <v>42</v>
      </c>
      <c r="AI188" s="70" t="s">
        <v>42</v>
      </c>
      <c r="AJ188" s="70" t="s">
        <v>42</v>
      </c>
      <c r="AK188" s="70" t="s">
        <v>42</v>
      </c>
      <c r="AL188" s="70" t="s">
        <v>42</v>
      </c>
      <c r="AM188" s="70" t="s">
        <v>42</v>
      </c>
      <c r="AN188" s="70" t="s">
        <v>42</v>
      </c>
      <c r="AO188" s="70" t="s">
        <v>42</v>
      </c>
      <c r="AP188" s="70" t="s">
        <v>42</v>
      </c>
      <c r="AQ188" s="70" t="s">
        <v>42</v>
      </c>
      <c r="AR188" s="70">
        <v>0</v>
      </c>
      <c r="AS188" s="70" t="s">
        <v>42</v>
      </c>
      <c r="AT188" s="70" t="s">
        <v>42</v>
      </c>
      <c r="AU188" s="70" t="s">
        <v>42</v>
      </c>
      <c r="AV188" s="70" t="s">
        <v>42</v>
      </c>
      <c r="AW188" s="70" t="s">
        <v>42</v>
      </c>
      <c r="AX188" s="70" t="s">
        <v>42</v>
      </c>
      <c r="AY188" s="70" t="s">
        <v>42</v>
      </c>
      <c r="AZ188" s="70" t="s">
        <v>42</v>
      </c>
      <c r="BA188" s="70" t="s">
        <v>42</v>
      </c>
      <c r="BB188" s="70" t="s">
        <v>42</v>
      </c>
      <c r="BC188" s="70" t="s">
        <v>42</v>
      </c>
    </row>
    <row r="189" spans="1:68" customFormat="1">
      <c r="A189" t="str">
        <f t="shared" si="2"/>
        <v>QLD-41061</v>
      </c>
      <c r="B189" s="57" t="s">
        <v>5</v>
      </c>
      <c r="C189" s="54">
        <v>41061</v>
      </c>
      <c r="D189" s="55">
        <v>27.564755822124727</v>
      </c>
      <c r="E189" s="55">
        <v>2.9071079060577056</v>
      </c>
      <c r="F189" s="55">
        <v>-5.6477397372167362</v>
      </c>
      <c r="G189" s="55">
        <v>7.1092151336130032</v>
      </c>
      <c r="H189" s="55">
        <v>-44.341758267404138</v>
      </c>
      <c r="I189" s="55">
        <v>-2.9055520548904292</v>
      </c>
      <c r="J189" s="58">
        <v>113.21870669203486</v>
      </c>
      <c r="K189" s="55">
        <v>4.3131617808778726</v>
      </c>
      <c r="L189" s="55">
        <v>-3.0237967436035058</v>
      </c>
      <c r="M189" s="55">
        <v>9.1639633752635223</v>
      </c>
      <c r="N189" s="55">
        <v>4.8542556419052953</v>
      </c>
      <c r="O189" s="55">
        <v>-6.690160019292553</v>
      </c>
      <c r="P189" s="55">
        <v>8.7270285057864712</v>
      </c>
      <c r="Q189" s="55">
        <v>-10.488770644200175</v>
      </c>
      <c r="R189" s="55">
        <v>7.2375603216462965</v>
      </c>
      <c r="S189" s="55">
        <v>19.751789877113687</v>
      </c>
      <c r="T189" s="55">
        <v>17.879841614351172</v>
      </c>
      <c r="U189" s="55">
        <v>7.3163901141216838</v>
      </c>
      <c r="V189" s="55">
        <v>25.603086808715876</v>
      </c>
      <c r="W189" s="55">
        <v>0.121875008103391</v>
      </c>
      <c r="X189" t="s">
        <v>42</v>
      </c>
      <c r="Y189" t="s">
        <v>42</v>
      </c>
      <c r="Z189" s="70" t="s">
        <v>42</v>
      </c>
      <c r="AA189" s="70" t="s">
        <v>42</v>
      </c>
      <c r="AB189" s="70" t="s">
        <v>42</v>
      </c>
      <c r="AC189" s="70" t="s">
        <v>42</v>
      </c>
      <c r="AD189" s="70" t="s">
        <v>42</v>
      </c>
      <c r="AE189" s="70" t="s">
        <v>42</v>
      </c>
      <c r="AF189" s="70" t="s">
        <v>42</v>
      </c>
      <c r="AG189" s="70" t="s">
        <v>42</v>
      </c>
      <c r="AH189" s="70" t="s">
        <v>42</v>
      </c>
      <c r="AI189" s="70" t="s">
        <v>42</v>
      </c>
      <c r="AJ189" s="70" t="s">
        <v>42</v>
      </c>
      <c r="AK189" s="70" t="s">
        <v>42</v>
      </c>
      <c r="AL189" s="70" t="s">
        <v>42</v>
      </c>
      <c r="AM189" s="70" t="s">
        <v>42</v>
      </c>
      <c r="AN189" s="70" t="s">
        <v>42</v>
      </c>
      <c r="AO189" s="70" t="s">
        <v>42</v>
      </c>
      <c r="AP189" s="70" t="s">
        <v>42</v>
      </c>
      <c r="AQ189" s="70" t="s">
        <v>42</v>
      </c>
      <c r="AR189" s="70">
        <v>0</v>
      </c>
      <c r="AS189" s="70" t="s">
        <v>42</v>
      </c>
      <c r="AT189" s="70" t="s">
        <v>42</v>
      </c>
      <c r="AU189" s="70" t="s">
        <v>42</v>
      </c>
      <c r="AV189" s="70" t="s">
        <v>42</v>
      </c>
      <c r="AW189" s="70" t="s">
        <v>42</v>
      </c>
      <c r="AX189" s="70" t="s">
        <v>42</v>
      </c>
      <c r="AY189" s="70" t="s">
        <v>42</v>
      </c>
      <c r="AZ189" s="70" t="s">
        <v>42</v>
      </c>
      <c r="BA189" s="70" t="s">
        <v>42</v>
      </c>
      <c r="BB189" s="70" t="s">
        <v>42</v>
      </c>
      <c r="BC189" s="70" t="s">
        <v>42</v>
      </c>
    </row>
    <row r="190" spans="1:68" customFormat="1">
      <c r="A190" t="str">
        <f t="shared" si="2"/>
        <v>QLD-41153</v>
      </c>
      <c r="B190" s="57" t="s">
        <v>5</v>
      </c>
      <c r="C190" s="54">
        <v>41153</v>
      </c>
      <c r="D190" s="55">
        <v>17.159323329467256</v>
      </c>
      <c r="E190" s="55">
        <v>-5.025268244505031</v>
      </c>
      <c r="F190" s="55">
        <v>-14.02004431166502</v>
      </c>
      <c r="G190" s="55">
        <v>-11.428222581728274</v>
      </c>
      <c r="H190" s="55">
        <v>-38.066406952125618</v>
      </c>
      <c r="I190" s="55">
        <v>-1.345621526917161</v>
      </c>
      <c r="J190" s="58">
        <v>96.158036128188954</v>
      </c>
      <c r="K190" s="55">
        <v>2.7918997822257636</v>
      </c>
      <c r="L190" s="55">
        <v>0.51160863453093319</v>
      </c>
      <c r="M190" s="55">
        <v>-4.0707321641764223</v>
      </c>
      <c r="N190" s="55">
        <v>5.1425749580439293</v>
      </c>
      <c r="O190" s="55">
        <v>-5.7292977301150936</v>
      </c>
      <c r="P190" s="55">
        <v>6.9560989084799489</v>
      </c>
      <c r="Q190" s="55">
        <v>-5.1425749580439293</v>
      </c>
      <c r="R190" s="55">
        <v>15.384207867496393</v>
      </c>
      <c r="S190" s="55">
        <v>7.1837117736207468</v>
      </c>
      <c r="T190" s="55">
        <v>17.808861954594732</v>
      </c>
      <c r="U190" s="55">
        <v>6.6206395486340393</v>
      </c>
      <c r="V190" s="55">
        <v>23.676846492813073</v>
      </c>
      <c r="W190" s="55">
        <v>5.1022744258120172</v>
      </c>
      <c r="X190" t="s">
        <v>42</v>
      </c>
      <c r="Y190" t="s">
        <v>42</v>
      </c>
      <c r="Z190" s="70" t="s">
        <v>42</v>
      </c>
      <c r="AA190" s="70" t="s">
        <v>42</v>
      </c>
      <c r="AB190" s="70" t="s">
        <v>42</v>
      </c>
      <c r="AC190" s="70" t="s">
        <v>42</v>
      </c>
      <c r="AD190" s="70" t="s">
        <v>42</v>
      </c>
      <c r="AE190" s="70" t="s">
        <v>42</v>
      </c>
      <c r="AF190" s="70" t="s">
        <v>42</v>
      </c>
      <c r="AG190" s="70" t="s">
        <v>42</v>
      </c>
      <c r="AH190" s="70" t="s">
        <v>42</v>
      </c>
      <c r="AI190" s="70" t="s">
        <v>42</v>
      </c>
      <c r="AJ190" s="70" t="s">
        <v>42</v>
      </c>
      <c r="AK190" s="70" t="s">
        <v>42</v>
      </c>
      <c r="AL190" s="70" t="s">
        <v>42</v>
      </c>
      <c r="AM190" s="70" t="s">
        <v>42</v>
      </c>
      <c r="AN190" s="70" t="s">
        <v>42</v>
      </c>
      <c r="AO190" s="70" t="s">
        <v>42</v>
      </c>
      <c r="AP190" s="70" t="s">
        <v>42</v>
      </c>
      <c r="AQ190" s="70" t="s">
        <v>42</v>
      </c>
      <c r="AR190" s="70" t="s">
        <v>42</v>
      </c>
      <c r="AS190" s="70" t="s">
        <v>42</v>
      </c>
      <c r="AT190" s="70" t="s">
        <v>42</v>
      </c>
      <c r="AU190" s="70" t="s">
        <v>42</v>
      </c>
      <c r="AV190" s="70" t="s">
        <v>42</v>
      </c>
      <c r="AW190" s="70" t="s">
        <v>42</v>
      </c>
      <c r="AX190" s="70" t="s">
        <v>42</v>
      </c>
      <c r="AY190" s="70" t="s">
        <v>42</v>
      </c>
      <c r="AZ190" s="70" t="s">
        <v>42</v>
      </c>
      <c r="BA190" s="70" t="s">
        <v>42</v>
      </c>
      <c r="BB190" s="70" t="s">
        <v>42</v>
      </c>
      <c r="BC190" s="70" t="s">
        <v>42</v>
      </c>
    </row>
    <row r="191" spans="1:68" customFormat="1">
      <c r="A191" t="str">
        <f t="shared" si="2"/>
        <v>QLD-41244</v>
      </c>
      <c r="B191" s="57" t="s">
        <v>5</v>
      </c>
      <c r="C191" s="54">
        <v>41244</v>
      </c>
      <c r="D191" s="55">
        <v>19.029153249338638</v>
      </c>
      <c r="E191" s="55">
        <v>-1.8378900406148817</v>
      </c>
      <c r="F191" s="55">
        <v>-12.731328559875104</v>
      </c>
      <c r="G191" s="55">
        <v>-6.442901234567902</v>
      </c>
      <c r="H191" s="55">
        <v>-49.28916551378861</v>
      </c>
      <c r="I191" s="55">
        <v>6.309970642343167E-2</v>
      </c>
      <c r="J191" s="58">
        <v>104.09017020462804</v>
      </c>
      <c r="K191" s="55">
        <v>-0.52946984408231768</v>
      </c>
      <c r="L191" s="55">
        <v>6.4462423087975198</v>
      </c>
      <c r="M191" s="55">
        <v>-3.3250286614863698</v>
      </c>
      <c r="N191" s="55">
        <v>4.0019433524607395</v>
      </c>
      <c r="O191" s="55">
        <v>-4.9057799923569361</v>
      </c>
      <c r="P191" s="55">
        <v>8.7370875189965673</v>
      </c>
      <c r="Q191" s="55">
        <v>-4.2863363954959244</v>
      </c>
      <c r="R191" s="55">
        <v>17.653105660902767</v>
      </c>
      <c r="S191" s="55">
        <v>11.36150206925563</v>
      </c>
      <c r="T191" s="55">
        <v>13.211538062750138</v>
      </c>
      <c r="U191" s="55">
        <v>8.7332363632054637</v>
      </c>
      <c r="V191" s="55">
        <v>24.884391265578664</v>
      </c>
      <c r="W191" s="55">
        <v>7.0659821484116963</v>
      </c>
      <c r="X191" t="s">
        <v>42</v>
      </c>
      <c r="Y191" t="s">
        <v>42</v>
      </c>
      <c r="Z191" s="70" t="s">
        <v>42</v>
      </c>
      <c r="AA191" s="70" t="s">
        <v>42</v>
      </c>
      <c r="AB191" s="70" t="s">
        <v>42</v>
      </c>
      <c r="AC191" s="70" t="s">
        <v>42</v>
      </c>
      <c r="AD191" s="70" t="s">
        <v>42</v>
      </c>
      <c r="AE191" s="70" t="s">
        <v>42</v>
      </c>
      <c r="AF191" s="70" t="s">
        <v>42</v>
      </c>
      <c r="AG191" s="70" t="s">
        <v>42</v>
      </c>
      <c r="AH191" s="70" t="s">
        <v>42</v>
      </c>
      <c r="AI191" s="70" t="s">
        <v>42</v>
      </c>
      <c r="AJ191" s="70" t="s">
        <v>42</v>
      </c>
      <c r="AK191" s="70" t="s">
        <v>42</v>
      </c>
      <c r="AL191" s="70" t="s">
        <v>42</v>
      </c>
      <c r="AM191" s="70" t="s">
        <v>42</v>
      </c>
      <c r="AN191" s="70" t="s">
        <v>42</v>
      </c>
      <c r="AO191" s="70" t="s">
        <v>42</v>
      </c>
      <c r="AP191" s="70" t="s">
        <v>42</v>
      </c>
      <c r="AQ191" s="70" t="s">
        <v>42</v>
      </c>
      <c r="AR191" s="70" t="s">
        <v>42</v>
      </c>
      <c r="AS191" s="70" t="s">
        <v>42</v>
      </c>
      <c r="AT191" s="70" t="s">
        <v>42</v>
      </c>
      <c r="AU191" s="70" t="s">
        <v>42</v>
      </c>
      <c r="AV191" s="70" t="s">
        <v>42</v>
      </c>
      <c r="AW191" s="70" t="s">
        <v>42</v>
      </c>
      <c r="AX191" s="70" t="s">
        <v>42</v>
      </c>
      <c r="AY191" s="70" t="s">
        <v>42</v>
      </c>
      <c r="AZ191" s="70" t="s">
        <v>42</v>
      </c>
      <c r="BA191" s="70" t="s">
        <v>42</v>
      </c>
      <c r="BB191" s="70" t="s">
        <v>42</v>
      </c>
      <c r="BC191" s="70" t="s">
        <v>42</v>
      </c>
    </row>
    <row r="192" spans="1:68" customFormat="1">
      <c r="A192" t="str">
        <f t="shared" si="2"/>
        <v>QLD-41334</v>
      </c>
      <c r="B192" s="57" t="s">
        <v>5</v>
      </c>
      <c r="C192" s="54">
        <v>41334</v>
      </c>
      <c r="D192" s="55">
        <v>33.00734009674818</v>
      </c>
      <c r="E192" s="55">
        <v>1.1039539102391815</v>
      </c>
      <c r="F192" s="55">
        <v>3.9929622413329735</v>
      </c>
      <c r="G192" s="55">
        <v>9.5521771319364337</v>
      </c>
      <c r="H192" s="55">
        <v>-9.7655200214995972</v>
      </c>
      <c r="I192" s="55">
        <v>9.1872984412792249</v>
      </c>
      <c r="J192" s="58">
        <v>120.77135483980682</v>
      </c>
      <c r="K192" s="55">
        <v>6.9291736858574566</v>
      </c>
      <c r="L192" s="55">
        <v>20.056352459016395</v>
      </c>
      <c r="M192" s="55">
        <v>0.78104004299919361</v>
      </c>
      <c r="N192" s="55">
        <v>7.4589324106423005</v>
      </c>
      <c r="O192" s="55">
        <v>2.0747950819672125</v>
      </c>
      <c r="P192" s="55">
        <v>13.580018812147271</v>
      </c>
      <c r="Q192" s="55">
        <v>4.736629938188659</v>
      </c>
      <c r="R192" s="55">
        <v>25.584520290244555</v>
      </c>
      <c r="S192" s="55">
        <v>11.432158693899492</v>
      </c>
      <c r="T192" s="55">
        <v>18.876814028486965</v>
      </c>
      <c r="U192" s="55">
        <v>14.520626175759201</v>
      </c>
      <c r="V192" s="55">
        <v>34.304034533727496</v>
      </c>
      <c r="W192" s="55">
        <v>16.311139478634775</v>
      </c>
      <c r="X192" s="55">
        <v>-0.51309748852281878</v>
      </c>
      <c r="Y192" s="55">
        <v>1.9812859020168858</v>
      </c>
      <c r="Z192" s="70" t="s">
        <v>42</v>
      </c>
      <c r="AA192" s="70" t="s">
        <v>42</v>
      </c>
      <c r="AB192" s="70" t="s">
        <v>42</v>
      </c>
      <c r="AC192" s="70" t="s">
        <v>42</v>
      </c>
      <c r="AD192" s="70" t="s">
        <v>42</v>
      </c>
      <c r="AE192" s="70" t="s">
        <v>42</v>
      </c>
      <c r="AF192" s="70" t="s">
        <v>42</v>
      </c>
      <c r="AG192" s="70" t="s">
        <v>42</v>
      </c>
      <c r="AH192" s="70" t="s">
        <v>42</v>
      </c>
      <c r="AI192" s="70" t="s">
        <v>42</v>
      </c>
      <c r="AJ192" s="70" t="s">
        <v>42</v>
      </c>
      <c r="AK192" s="70" t="s">
        <v>42</v>
      </c>
      <c r="AL192" s="70" t="s">
        <v>42</v>
      </c>
      <c r="AM192" s="70" t="s">
        <v>42</v>
      </c>
      <c r="AN192" s="70" t="s">
        <v>42</v>
      </c>
      <c r="AO192" s="70" t="s">
        <v>42</v>
      </c>
      <c r="AP192" s="70" t="s">
        <v>42</v>
      </c>
      <c r="AQ192" s="70" t="s">
        <v>42</v>
      </c>
      <c r="AR192" s="70" t="s">
        <v>42</v>
      </c>
      <c r="AS192" s="70" t="s">
        <v>42</v>
      </c>
      <c r="AT192" s="70" t="s">
        <v>42</v>
      </c>
      <c r="AU192" s="70" t="s">
        <v>42</v>
      </c>
      <c r="AV192" s="70" t="s">
        <v>42</v>
      </c>
      <c r="AW192" s="70" t="s">
        <v>42</v>
      </c>
      <c r="AX192" s="70" t="s">
        <v>42</v>
      </c>
      <c r="AY192" s="70" t="s">
        <v>42</v>
      </c>
      <c r="AZ192" s="70" t="s">
        <v>42</v>
      </c>
      <c r="BA192" s="70" t="s">
        <v>42</v>
      </c>
      <c r="BB192" s="70" t="s">
        <v>42</v>
      </c>
      <c r="BC192" s="70" t="s">
        <v>42</v>
      </c>
    </row>
    <row r="193" spans="1:55" customFormat="1">
      <c r="A193" t="str">
        <f t="shared" si="2"/>
        <v>QLD-41426</v>
      </c>
      <c r="B193" s="57" t="s">
        <v>5</v>
      </c>
      <c r="C193" s="54">
        <v>41426</v>
      </c>
      <c r="D193" s="55">
        <v>32.657375543337331</v>
      </c>
      <c r="E193" s="55">
        <v>-3.7140197185678092</v>
      </c>
      <c r="F193" s="55">
        <v>3.9238954155294508</v>
      </c>
      <c r="G193" s="55">
        <v>8.898264973562144</v>
      </c>
      <c r="H193" s="55">
        <v>-33.283477305332553</v>
      </c>
      <c r="I193" s="55">
        <v>5.5653063093312163</v>
      </c>
      <c r="J193" s="58">
        <v>117.29587865547455</v>
      </c>
      <c r="K193" s="55">
        <v>9.2755105155520301</v>
      </c>
      <c r="L193" s="55">
        <v>10.988675559354109</v>
      </c>
      <c r="M193" s="55">
        <v>-5.7026647538231439</v>
      </c>
      <c r="N193" s="55">
        <v>6.8679222245963176</v>
      </c>
      <c r="O193" s="55">
        <v>-0.43344220261896765</v>
      </c>
      <c r="P193" s="55">
        <v>8.8390159030554631</v>
      </c>
      <c r="Q193" s="55">
        <v>4.912090595525167</v>
      </c>
      <c r="R193" s="55">
        <v>31.394035591099168</v>
      </c>
      <c r="S193" s="55">
        <v>11.045908244559081</v>
      </c>
      <c r="T193" s="55">
        <v>18.607490613839627</v>
      </c>
      <c r="U193" s="55">
        <v>17.316321235615519</v>
      </c>
      <c r="V193" s="55">
        <v>29.747260462134857</v>
      </c>
      <c r="W193" s="55">
        <v>19.993284698269282</v>
      </c>
      <c r="X193" s="55">
        <v>-2.3075673440453683</v>
      </c>
      <c r="Y193" s="55">
        <v>5.5057843167180494</v>
      </c>
      <c r="Z193" s="70" t="s">
        <v>42</v>
      </c>
      <c r="AA193" s="70" t="s">
        <v>42</v>
      </c>
      <c r="AB193" s="70" t="s">
        <v>42</v>
      </c>
      <c r="AC193" s="70" t="s">
        <v>42</v>
      </c>
      <c r="AD193" s="70" t="s">
        <v>42</v>
      </c>
      <c r="AE193" s="70" t="s">
        <v>42</v>
      </c>
      <c r="AF193" s="70" t="s">
        <v>42</v>
      </c>
      <c r="AG193" s="70" t="s">
        <v>42</v>
      </c>
      <c r="AH193" s="70" t="s">
        <v>42</v>
      </c>
      <c r="AI193" s="70" t="s">
        <v>42</v>
      </c>
      <c r="AJ193" s="70" t="s">
        <v>42</v>
      </c>
      <c r="AK193" s="70" t="s">
        <v>42</v>
      </c>
      <c r="AL193" s="70" t="s">
        <v>42</v>
      </c>
      <c r="AM193" s="70" t="s">
        <v>42</v>
      </c>
      <c r="AN193" s="70" t="s">
        <v>42</v>
      </c>
      <c r="AO193" s="70" t="s">
        <v>42</v>
      </c>
      <c r="AP193" s="70" t="s">
        <v>42</v>
      </c>
      <c r="AQ193" s="70" t="s">
        <v>42</v>
      </c>
      <c r="AR193" s="70" t="s">
        <v>42</v>
      </c>
      <c r="AS193" s="70" t="s">
        <v>42</v>
      </c>
      <c r="AT193" s="70" t="s">
        <v>42</v>
      </c>
      <c r="AU193" s="70" t="s">
        <v>42</v>
      </c>
      <c r="AV193" s="70" t="s">
        <v>42</v>
      </c>
      <c r="AW193" s="70" t="s">
        <v>42</v>
      </c>
      <c r="AX193" s="70" t="s">
        <v>42</v>
      </c>
      <c r="AY193" s="70" t="s">
        <v>42</v>
      </c>
      <c r="AZ193" s="70" t="s">
        <v>42</v>
      </c>
      <c r="BA193" s="70" t="s">
        <v>42</v>
      </c>
      <c r="BB193" s="70" t="s">
        <v>42</v>
      </c>
      <c r="BC193" s="70" t="s">
        <v>42</v>
      </c>
    </row>
    <row r="194" spans="1:55" customFormat="1">
      <c r="A194" t="str">
        <f t="shared" ref="A194:A257" si="3">B194&amp;"-"&amp;C194</f>
        <v>QLD-41518</v>
      </c>
      <c r="B194" s="57" t="s">
        <v>5</v>
      </c>
      <c r="C194" s="54">
        <v>41518</v>
      </c>
      <c r="D194" s="55">
        <v>55.642151154110309</v>
      </c>
      <c r="E194" s="55">
        <v>14.344262295081966</v>
      </c>
      <c r="F194" s="55">
        <v>47.657439756337901</v>
      </c>
      <c r="G194" s="55">
        <v>44.458628206276693</v>
      </c>
      <c r="H194" s="55">
        <v>-0.80623488309594116</v>
      </c>
      <c r="I194" s="55">
        <v>21.05168861417182</v>
      </c>
      <c r="J194" s="58">
        <v>142</v>
      </c>
      <c r="K194" s="55">
        <v>17.894952530564851</v>
      </c>
      <c r="L194" s="55">
        <v>52.297769416823428</v>
      </c>
      <c r="M194" s="55">
        <v>-6.4498790647675355</v>
      </c>
      <c r="N194" s="55">
        <v>9.8898145659768897</v>
      </c>
      <c r="O194" s="55">
        <v>9.7084117172803008</v>
      </c>
      <c r="P194" s="55">
        <v>20.962106960494491</v>
      </c>
      <c r="Q194" s="55">
        <v>14.548060557197887</v>
      </c>
      <c r="R194" s="55">
        <v>63.752276867030972</v>
      </c>
      <c r="S194" s="55">
        <v>9.8293469497446928</v>
      </c>
      <c r="T194" s="55">
        <v>26.155603332437511</v>
      </c>
      <c r="U194" s="55">
        <v>27.94947594732599</v>
      </c>
      <c r="V194" s="55">
        <v>40.417749111648597</v>
      </c>
      <c r="W194" s="55">
        <v>26.420615724566275</v>
      </c>
      <c r="X194" s="55">
        <v>-1.6808054582779861</v>
      </c>
      <c r="Y194" s="55">
        <v>4.2023910155778283</v>
      </c>
      <c r="Z194" s="70" t="s">
        <v>42</v>
      </c>
      <c r="AA194" s="70" t="s">
        <v>42</v>
      </c>
      <c r="AB194" s="70" t="s">
        <v>42</v>
      </c>
      <c r="AC194" s="70" t="s">
        <v>42</v>
      </c>
      <c r="AD194" s="70" t="s">
        <v>42</v>
      </c>
      <c r="AE194" s="70" t="s">
        <v>42</v>
      </c>
      <c r="AF194" s="70" t="s">
        <v>42</v>
      </c>
      <c r="AG194" s="70" t="s">
        <v>42</v>
      </c>
      <c r="AH194" s="70" t="s">
        <v>42</v>
      </c>
      <c r="AI194" s="70" t="s">
        <v>42</v>
      </c>
      <c r="AJ194" s="70" t="s">
        <v>42</v>
      </c>
      <c r="AK194" s="70" t="s">
        <v>42</v>
      </c>
      <c r="AL194" s="70" t="s">
        <v>42</v>
      </c>
      <c r="AM194" s="70" t="s">
        <v>42</v>
      </c>
      <c r="AN194" s="70" t="s">
        <v>42</v>
      </c>
      <c r="AO194" s="70" t="s">
        <v>42</v>
      </c>
      <c r="AP194" s="70" t="s">
        <v>42</v>
      </c>
      <c r="AQ194" s="70" t="s">
        <v>42</v>
      </c>
      <c r="AR194" s="70" t="s">
        <v>42</v>
      </c>
      <c r="AS194" s="70" t="s">
        <v>42</v>
      </c>
      <c r="AT194" s="70" t="s">
        <v>42</v>
      </c>
      <c r="AU194" s="70" t="s">
        <v>42</v>
      </c>
      <c r="AV194" s="70" t="s">
        <v>42</v>
      </c>
      <c r="AW194" s="70" t="s">
        <v>42</v>
      </c>
      <c r="AX194" s="70" t="s">
        <v>42</v>
      </c>
      <c r="AY194" s="70" t="s">
        <v>42</v>
      </c>
      <c r="AZ194" s="70" t="s">
        <v>42</v>
      </c>
      <c r="BA194" s="70" t="s">
        <v>42</v>
      </c>
      <c r="BB194" s="70" t="s">
        <v>42</v>
      </c>
      <c r="BC194" s="70" t="s">
        <v>42</v>
      </c>
    </row>
    <row r="195" spans="1:55" customFormat="1">
      <c r="A195" t="str">
        <f t="shared" si="3"/>
        <v>QLD-41609</v>
      </c>
      <c r="B195" s="57" t="s">
        <v>5</v>
      </c>
      <c r="C195" s="54">
        <v>41609</v>
      </c>
      <c r="D195" s="55">
        <v>54.171306173448144</v>
      </c>
      <c r="E195" s="55">
        <v>23.74775816199033</v>
      </c>
      <c r="F195" s="55">
        <v>43.14443811677107</v>
      </c>
      <c r="G195" s="55">
        <v>42.513080947983994</v>
      </c>
      <c r="H195" s="55">
        <v>5.4620098768370324</v>
      </c>
      <c r="I195" s="55">
        <v>29.348315752790079</v>
      </c>
      <c r="J195" s="58">
        <v>152</v>
      </c>
      <c r="K195" s="55">
        <v>22.642564133435386</v>
      </c>
      <c r="L195" s="55">
        <v>58.29203818137001</v>
      </c>
      <c r="M195" s="55">
        <v>0</v>
      </c>
      <c r="N195" s="55">
        <v>10.901070132342817</v>
      </c>
      <c r="O195" s="55">
        <v>14.642708395311477</v>
      </c>
      <c r="P195" s="55">
        <v>28.708276313440827</v>
      </c>
      <c r="Q195" s="55">
        <v>18.086851566949143</v>
      </c>
      <c r="R195" s="55">
        <v>75.181259509218108</v>
      </c>
      <c r="S195" s="55">
        <v>11.707706822837423</v>
      </c>
      <c r="T195" s="55">
        <v>30.94458941427466</v>
      </c>
      <c r="U195" s="55">
        <v>30.806891686287173</v>
      </c>
      <c r="V195" s="55">
        <v>49.122389480573574</v>
      </c>
      <c r="W195" s="55">
        <v>33.021955137740221</v>
      </c>
      <c r="X195" s="55">
        <v>-3.3399653979238746</v>
      </c>
      <c r="Y195" s="55">
        <v>1.0947819360980544</v>
      </c>
      <c r="Z195" s="70" t="s">
        <v>42</v>
      </c>
      <c r="AA195" s="70" t="s">
        <v>42</v>
      </c>
      <c r="AB195" s="70" t="s">
        <v>42</v>
      </c>
      <c r="AC195" s="70" t="s">
        <v>42</v>
      </c>
      <c r="AD195" s="70" t="s">
        <v>42</v>
      </c>
      <c r="AE195" s="70" t="s">
        <v>42</v>
      </c>
      <c r="AF195" s="70" t="s">
        <v>42</v>
      </c>
      <c r="AG195" s="70" t="s">
        <v>42</v>
      </c>
      <c r="AH195" s="70" t="s">
        <v>42</v>
      </c>
      <c r="AI195" s="70" t="s">
        <v>42</v>
      </c>
      <c r="AJ195" s="70" t="s">
        <v>42</v>
      </c>
      <c r="AK195" s="70" t="s">
        <v>42</v>
      </c>
      <c r="AL195" s="70" t="s">
        <v>42</v>
      </c>
      <c r="AM195" s="70" t="s">
        <v>42</v>
      </c>
      <c r="AN195" s="70" t="s">
        <v>42</v>
      </c>
      <c r="AO195" s="70" t="s">
        <v>42</v>
      </c>
      <c r="AP195" s="70" t="s">
        <v>42</v>
      </c>
      <c r="AQ195" s="70" t="s">
        <v>42</v>
      </c>
      <c r="AR195" s="70" t="s">
        <v>42</v>
      </c>
      <c r="AS195" s="70" t="s">
        <v>42</v>
      </c>
      <c r="AT195" s="70" t="s">
        <v>42</v>
      </c>
      <c r="AU195" s="70" t="s">
        <v>42</v>
      </c>
      <c r="AV195" s="70" t="s">
        <v>42</v>
      </c>
      <c r="AW195" s="70" t="s">
        <v>42</v>
      </c>
      <c r="AX195" s="70" t="s">
        <v>42</v>
      </c>
      <c r="AY195" s="70" t="s">
        <v>42</v>
      </c>
      <c r="AZ195" s="70" t="s">
        <v>42</v>
      </c>
      <c r="BA195" s="70" t="s">
        <v>42</v>
      </c>
      <c r="BB195" s="70" t="s">
        <v>42</v>
      </c>
      <c r="BC195" s="70" t="s">
        <v>42</v>
      </c>
    </row>
    <row r="196" spans="1:55" customFormat="1">
      <c r="A196" t="str">
        <f t="shared" si="3"/>
        <v>QLD-41699</v>
      </c>
      <c r="B196" s="57" t="s">
        <v>5</v>
      </c>
      <c r="C196" s="54">
        <v>41699</v>
      </c>
      <c r="D196" s="55">
        <v>48.799048749999997</v>
      </c>
      <c r="E196" s="55">
        <v>17.350772889999998</v>
      </c>
      <c r="F196" s="55">
        <v>23.418549349999999</v>
      </c>
      <c r="G196" s="55">
        <v>2.0217454930000001</v>
      </c>
      <c r="H196" s="55">
        <v>7.9239001189999998</v>
      </c>
      <c r="I196" s="55">
        <v>20.96551724</v>
      </c>
      <c r="J196" s="58">
        <v>135</v>
      </c>
      <c r="K196" s="55">
        <v>17</v>
      </c>
      <c r="L196" s="55">
        <v>59.6</v>
      </c>
      <c r="M196" s="55">
        <v>-11.9</v>
      </c>
      <c r="N196" s="55">
        <v>9.6999999999999993</v>
      </c>
      <c r="O196" s="55">
        <v>15.1</v>
      </c>
      <c r="P196" s="55">
        <v>20.6</v>
      </c>
      <c r="Q196" s="55">
        <v>11.7</v>
      </c>
      <c r="R196" s="55">
        <v>78.977407847800237</v>
      </c>
      <c r="S196" s="55">
        <v>3.1200951248513675</v>
      </c>
      <c r="T196" s="55">
        <v>26.482758620689655</v>
      </c>
      <c r="U196" s="55">
        <v>31.229488703923906</v>
      </c>
      <c r="V196" s="55">
        <v>46.854934601664681</v>
      </c>
      <c r="W196" s="55">
        <v>33.560047562425687</v>
      </c>
      <c r="X196" s="55">
        <v>-5.2298224398654218</v>
      </c>
      <c r="Y196" s="55">
        <v>1.5315101070154582</v>
      </c>
      <c r="Z196" s="70" t="s">
        <v>42</v>
      </c>
      <c r="AA196" s="70" t="s">
        <v>42</v>
      </c>
      <c r="AB196" s="70" t="s">
        <v>42</v>
      </c>
      <c r="AC196" s="70" t="s">
        <v>42</v>
      </c>
      <c r="AD196" s="70" t="s">
        <v>42</v>
      </c>
      <c r="AE196" s="70" t="s">
        <v>42</v>
      </c>
      <c r="AF196" s="70" t="s">
        <v>42</v>
      </c>
      <c r="AG196" s="70" t="s">
        <v>42</v>
      </c>
      <c r="AH196" s="70" t="s">
        <v>42</v>
      </c>
      <c r="AI196" s="70" t="s">
        <v>42</v>
      </c>
      <c r="AJ196" s="70" t="s">
        <v>42</v>
      </c>
      <c r="AK196" s="70" t="s">
        <v>42</v>
      </c>
      <c r="AL196" s="70" t="s">
        <v>42</v>
      </c>
      <c r="AM196" s="70" t="s">
        <v>42</v>
      </c>
      <c r="AN196" s="70" t="s">
        <v>42</v>
      </c>
      <c r="AO196" s="70" t="s">
        <v>42</v>
      </c>
      <c r="AP196" s="70" t="s">
        <v>42</v>
      </c>
      <c r="AQ196" s="70" t="s">
        <v>42</v>
      </c>
      <c r="AR196" s="70" t="s">
        <v>42</v>
      </c>
      <c r="AS196" s="70" t="s">
        <v>42</v>
      </c>
      <c r="AT196" s="70" t="s">
        <v>42</v>
      </c>
      <c r="AU196" s="70" t="s">
        <v>42</v>
      </c>
      <c r="AV196" s="70" t="s">
        <v>42</v>
      </c>
      <c r="AW196" s="70" t="s">
        <v>42</v>
      </c>
      <c r="AX196" s="70" t="s">
        <v>42</v>
      </c>
      <c r="AY196" s="70" t="s">
        <v>42</v>
      </c>
      <c r="AZ196" s="70" t="s">
        <v>42</v>
      </c>
      <c r="BA196" s="70" t="s">
        <v>42</v>
      </c>
      <c r="BB196" s="70" t="s">
        <v>42</v>
      </c>
      <c r="BC196" s="70" t="s">
        <v>42</v>
      </c>
    </row>
    <row r="197" spans="1:55" customFormat="1">
      <c r="A197" t="str">
        <f t="shared" si="3"/>
        <v>QLD-41791</v>
      </c>
      <c r="B197" s="57" t="s">
        <v>5</v>
      </c>
      <c r="C197" s="54">
        <v>41791</v>
      </c>
      <c r="D197" s="55">
        <v>42.370779749884861</v>
      </c>
      <c r="E197" s="55">
        <v>14.613667764905939</v>
      </c>
      <c r="F197" s="55">
        <v>17.193939608648932</v>
      </c>
      <c r="G197" s="55">
        <v>18.190586419753085</v>
      </c>
      <c r="H197" s="55">
        <v>8.3513420956294802</v>
      </c>
      <c r="I197" s="55">
        <v>15.693012600229098</v>
      </c>
      <c r="J197" s="58">
        <v>136</v>
      </c>
      <c r="K197" s="55">
        <v>17.151375103267441</v>
      </c>
      <c r="L197" s="55">
        <v>40.774199643367467</v>
      </c>
      <c r="M197" s="55">
        <v>-5.1664481997142229</v>
      </c>
      <c r="N197" s="55">
        <v>8.3666938274229157</v>
      </c>
      <c r="O197" s="55">
        <v>13.093846317355725</v>
      </c>
      <c r="P197" s="55">
        <v>22.720563054286085</v>
      </c>
      <c r="Q197" s="55">
        <v>14.421180666265162</v>
      </c>
      <c r="R197" s="55">
        <v>72.089370697086721</v>
      </c>
      <c r="S197" s="55">
        <v>4.1284349499887805</v>
      </c>
      <c r="T197" s="55">
        <v>25.998748243407611</v>
      </c>
      <c r="U197" s="55">
        <v>27.74530296052243</v>
      </c>
      <c r="V197" s="55">
        <v>51.440110532468907</v>
      </c>
      <c r="W197" s="55">
        <v>31.224241565404277</v>
      </c>
      <c r="X197" s="55">
        <v>-4.0665873959571925</v>
      </c>
      <c r="Y197" s="55">
        <v>0.36844156304247733</v>
      </c>
      <c r="Z197" s="70" t="s">
        <v>42</v>
      </c>
      <c r="AA197" s="70">
        <v>0.25</v>
      </c>
      <c r="AB197" s="70">
        <v>0.21923076923076923</v>
      </c>
      <c r="AC197" s="70">
        <v>0.13076923076923078</v>
      </c>
      <c r="AD197" s="70">
        <v>3.0769230769230771E-2</v>
      </c>
      <c r="AE197" s="70">
        <v>1.1538461538461539E-2</v>
      </c>
      <c r="AF197" s="70" t="s">
        <v>42</v>
      </c>
      <c r="AG197" s="70" t="s">
        <v>42</v>
      </c>
      <c r="AH197" s="70" t="s">
        <v>42</v>
      </c>
      <c r="AI197" s="70" t="s">
        <v>42</v>
      </c>
      <c r="AJ197" s="70" t="s">
        <v>42</v>
      </c>
      <c r="AK197" s="70" t="s">
        <v>42</v>
      </c>
      <c r="AL197" s="70" t="s">
        <v>42</v>
      </c>
      <c r="AM197" s="70" t="s">
        <v>42</v>
      </c>
      <c r="AN197" s="70" t="s">
        <v>42</v>
      </c>
      <c r="AO197" s="70" t="s">
        <v>42</v>
      </c>
      <c r="AP197" s="70" t="s">
        <v>42</v>
      </c>
      <c r="AQ197" s="70" t="s">
        <v>42</v>
      </c>
      <c r="AR197" s="70" t="s">
        <v>42</v>
      </c>
      <c r="AS197" s="70" t="s">
        <v>42</v>
      </c>
      <c r="AT197" s="70" t="s">
        <v>42</v>
      </c>
      <c r="AU197" s="70" t="s">
        <v>42</v>
      </c>
      <c r="AV197" s="70" t="s">
        <v>42</v>
      </c>
      <c r="AW197" s="70" t="s">
        <v>42</v>
      </c>
      <c r="AX197" s="70" t="s">
        <v>42</v>
      </c>
      <c r="AY197" s="70" t="s">
        <v>42</v>
      </c>
      <c r="AZ197" s="70" t="s">
        <v>42</v>
      </c>
      <c r="BA197" s="70" t="s">
        <v>42</v>
      </c>
      <c r="BB197" s="70" t="s">
        <v>42</v>
      </c>
      <c r="BC197" s="70" t="s">
        <v>42</v>
      </c>
    </row>
    <row r="198" spans="1:55" customFormat="1">
      <c r="A198" t="str">
        <f t="shared" si="3"/>
        <v>QLD-41883</v>
      </c>
      <c r="B198" s="57" t="s">
        <v>5</v>
      </c>
      <c r="C198" s="54">
        <v>41883</v>
      </c>
      <c r="D198" s="55">
        <v>55.00535027206702</v>
      </c>
      <c r="E198" s="55">
        <v>19.974349050231847</v>
      </c>
      <c r="F198" s="55">
        <v>14.425244177310292</v>
      </c>
      <c r="G198" s="55">
        <v>19.385439670939295</v>
      </c>
      <c r="H198" s="55">
        <v>7.6311575560260758</v>
      </c>
      <c r="I198" s="55">
        <v>9.9719964483300316</v>
      </c>
      <c r="J198" s="58">
        <v>143</v>
      </c>
      <c r="K198" s="55">
        <v>17.107757000023021</v>
      </c>
      <c r="L198" s="55">
        <v>48.524311484491797</v>
      </c>
      <c r="M198" s="55">
        <v>-5.1332255689881539</v>
      </c>
      <c r="N198" s="55">
        <v>8.5422216150991499</v>
      </c>
      <c r="O198" s="55">
        <v>15.842117645273168</v>
      </c>
      <c r="P198" s="55">
        <v>40.81991970797381</v>
      </c>
      <c r="Q198" s="55">
        <v>16.028049085900324</v>
      </c>
      <c r="R198" s="55">
        <v>69.981558636705145</v>
      </c>
      <c r="S198" s="55">
        <v>2.5256319771721727</v>
      </c>
      <c r="T198" s="55">
        <v>22.738276832942496</v>
      </c>
      <c r="U198" s="55">
        <v>32.893928010381806</v>
      </c>
      <c r="V198" s="55">
        <v>65.894861462104132</v>
      </c>
      <c r="W198" s="55">
        <v>36.480507554887723</v>
      </c>
      <c r="X198" s="55">
        <v>-2.8051720359412666</v>
      </c>
      <c r="Y198" s="55">
        <v>0.97123586589962319</v>
      </c>
      <c r="Z198" s="70" t="s">
        <v>42</v>
      </c>
      <c r="AA198" s="70">
        <v>0.2392857142857143</v>
      </c>
      <c r="AB198" s="70">
        <v>0.16071428571428573</v>
      </c>
      <c r="AC198" s="70">
        <v>0.13214285714285715</v>
      </c>
      <c r="AD198" s="70">
        <v>3.5714285714285712E-2</v>
      </c>
      <c r="AE198" s="70">
        <v>1.0714285714285714E-2</v>
      </c>
      <c r="AF198" s="70" t="s">
        <v>42</v>
      </c>
      <c r="AG198" s="70">
        <v>0.2608695652173913</v>
      </c>
      <c r="AH198" s="70">
        <v>0.14855072463768115</v>
      </c>
      <c r="AI198" s="70">
        <v>9.420289855072464E-2</v>
      </c>
      <c r="AJ198" s="70">
        <v>2.8985507246376812E-2</v>
      </c>
      <c r="AK198" s="70">
        <v>1.4492753623188406E-2</v>
      </c>
      <c r="AL198" s="70" t="s">
        <v>42</v>
      </c>
      <c r="AM198" s="70">
        <v>0.22962962962962963</v>
      </c>
      <c r="AN198" s="70">
        <v>0.14074074074074075</v>
      </c>
      <c r="AO198" s="70">
        <v>0.11481481481481481</v>
      </c>
      <c r="AP198" s="70">
        <v>1.8518518518518517E-2</v>
      </c>
      <c r="AQ198" s="70">
        <v>7.4074074074074077E-3</v>
      </c>
      <c r="AR198" s="70" t="s">
        <v>42</v>
      </c>
      <c r="AS198" s="70">
        <v>0.28030303030303028</v>
      </c>
      <c r="AT198" s="70">
        <v>0.13257575757575757</v>
      </c>
      <c r="AU198" s="70">
        <v>4.1666666666666664E-2</v>
      </c>
      <c r="AV198" s="70">
        <v>1.1363636363636364E-2</v>
      </c>
      <c r="AW198" s="70">
        <v>3.787878787878788E-3</v>
      </c>
      <c r="AX198" s="70" t="s">
        <v>42</v>
      </c>
      <c r="AY198" s="70">
        <v>0.18181818181818182</v>
      </c>
      <c r="AZ198" s="70">
        <v>0.1553030303030303</v>
      </c>
      <c r="BA198" s="70">
        <v>0.10606060606060606</v>
      </c>
      <c r="BB198" s="70">
        <v>5.3030303030303032E-2</v>
      </c>
      <c r="BC198" s="70">
        <v>1.1363636363636364E-2</v>
      </c>
    </row>
    <row r="199" spans="1:55" customFormat="1">
      <c r="A199" t="str">
        <f t="shared" si="3"/>
        <v>QLD-41974</v>
      </c>
      <c r="B199" s="57" t="s">
        <v>5</v>
      </c>
      <c r="C199" s="54">
        <v>41974</v>
      </c>
      <c r="D199" s="55">
        <v>49.375650364203956</v>
      </c>
      <c r="E199" s="55">
        <v>21.498872702046476</v>
      </c>
      <c r="F199" s="55">
        <v>6.5209850849809223</v>
      </c>
      <c r="G199" s="55">
        <v>15.806336774652904</v>
      </c>
      <c r="H199" s="55">
        <v>5.3011908891201296</v>
      </c>
      <c r="I199" s="55">
        <v>10.622615331252167</v>
      </c>
      <c r="J199" s="58">
        <v>139</v>
      </c>
      <c r="K199" s="55">
        <v>24.727344834423953</v>
      </c>
      <c r="L199" s="55">
        <v>37.775320846340612</v>
      </c>
      <c r="M199" s="55">
        <v>-2.8326974216672443</v>
      </c>
      <c r="N199" s="55">
        <v>6.8266562608394015</v>
      </c>
      <c r="O199" s="55">
        <v>14.634639842756389</v>
      </c>
      <c r="P199" s="55">
        <v>30.822204879176784</v>
      </c>
      <c r="Q199" s="55">
        <v>15.296566077003121</v>
      </c>
      <c r="R199" s="55">
        <v>65.626083940339925</v>
      </c>
      <c r="S199" s="55">
        <v>2.2979535206382251</v>
      </c>
      <c r="T199" s="55">
        <v>23.70577523413111</v>
      </c>
      <c r="U199" s="55">
        <v>34.975141634871079</v>
      </c>
      <c r="V199" s="55">
        <v>67.345213319458892</v>
      </c>
      <c r="W199" s="55">
        <v>39.652705515088456</v>
      </c>
      <c r="X199" s="55">
        <v>-2.7035673043912487</v>
      </c>
      <c r="Y199" s="55">
        <v>1.3566210798044709</v>
      </c>
      <c r="Z199" s="70">
        <v>7.7586206896551727E-2</v>
      </c>
      <c r="AA199" s="70">
        <v>0.16954022988505746</v>
      </c>
      <c r="AB199" s="70">
        <v>6.6091954022988508E-2</v>
      </c>
      <c r="AC199" s="70">
        <v>5.7471264367816091E-2</v>
      </c>
      <c r="AD199" s="70">
        <v>2.2988505747126436E-2</v>
      </c>
      <c r="AE199" s="70">
        <v>1.4367816091954023E-2</v>
      </c>
      <c r="AF199" s="70">
        <v>9.6774193548387094E-2</v>
      </c>
      <c r="AG199" s="70">
        <v>0.12023460410557185</v>
      </c>
      <c r="AH199" s="70">
        <v>7.9178885630498533E-2</v>
      </c>
      <c r="AI199" s="70">
        <v>5.5718475073313782E-2</v>
      </c>
      <c r="AJ199" s="70">
        <v>2.3460410557184751E-2</v>
      </c>
      <c r="AK199" s="70">
        <v>1.1730205278592375E-2</v>
      </c>
      <c r="AL199" s="70">
        <v>8.2595870206489674E-2</v>
      </c>
      <c r="AM199" s="70">
        <v>0.10914454277286136</v>
      </c>
      <c r="AN199" s="70">
        <v>0.10324483775811209</v>
      </c>
      <c r="AO199" s="70">
        <v>4.4247787610619468E-2</v>
      </c>
      <c r="AP199" s="70">
        <v>1.1799410029498525E-2</v>
      </c>
      <c r="AQ199" s="70">
        <v>0</v>
      </c>
      <c r="AR199" s="70">
        <v>0.10619469026548672</v>
      </c>
      <c r="AS199" s="70">
        <v>0.12389380530973451</v>
      </c>
      <c r="AT199" s="70">
        <v>6.4896755162241887E-2</v>
      </c>
      <c r="AU199" s="70">
        <v>2.6548672566371681E-2</v>
      </c>
      <c r="AV199" s="70">
        <v>5.8997050147492625E-3</v>
      </c>
      <c r="AW199" s="70">
        <v>2.9498525073746312E-3</v>
      </c>
      <c r="AX199" s="70">
        <v>6.2130177514792898E-2</v>
      </c>
      <c r="AY199" s="70">
        <v>7.3964497041420121E-2</v>
      </c>
      <c r="AZ199" s="70">
        <v>5.3254437869822487E-2</v>
      </c>
      <c r="BA199" s="70">
        <v>7.3964497041420121E-2</v>
      </c>
      <c r="BB199" s="70">
        <v>2.0710059171597635E-2</v>
      </c>
      <c r="BC199" s="70">
        <v>8.8757396449704144E-3</v>
      </c>
    </row>
    <row r="200" spans="1:55" customFormat="1">
      <c r="A200" t="str">
        <f t="shared" si="3"/>
        <v>QLD-42064</v>
      </c>
      <c r="B200" s="57" t="s">
        <v>5</v>
      </c>
      <c r="C200" s="54">
        <v>42064</v>
      </c>
      <c r="D200" s="55">
        <v>39.035379812695112</v>
      </c>
      <c r="E200" s="55">
        <v>15.700312174817899</v>
      </c>
      <c r="F200" s="55">
        <v>-4.4370447450572312</v>
      </c>
      <c r="G200" s="55">
        <v>-6.6175768443166509</v>
      </c>
      <c r="H200" s="55">
        <v>-11.552549427679502</v>
      </c>
      <c r="I200" s="55">
        <v>7.8584807492195612</v>
      </c>
      <c r="J200" s="58">
        <v>125</v>
      </c>
      <c r="K200" s="55">
        <v>-16.740356273228247</v>
      </c>
      <c r="L200" s="55">
        <v>43.226847034339229</v>
      </c>
      <c r="M200" s="55">
        <v>-6.2278876170655577</v>
      </c>
      <c r="N200" s="55">
        <v>6.5629552549427679</v>
      </c>
      <c r="O200" s="55">
        <v>19.870967741935484</v>
      </c>
      <c r="P200" s="55">
        <v>39.137356919875124</v>
      </c>
      <c r="Q200" s="55">
        <v>13.740894901144641</v>
      </c>
      <c r="R200" s="55">
        <v>64.099895941727354</v>
      </c>
      <c r="S200" s="55">
        <v>0.17793964620187352</v>
      </c>
      <c r="T200" s="55">
        <v>18.559833506763791</v>
      </c>
      <c r="U200" s="55">
        <v>27.242455775234134</v>
      </c>
      <c r="V200" s="55">
        <v>65.704474505723212</v>
      </c>
      <c r="W200" s="55">
        <v>34.526534859521334</v>
      </c>
      <c r="X200" s="55">
        <v>-3.437349239068463</v>
      </c>
      <c r="Y200" s="55">
        <v>1.3650717073812548</v>
      </c>
      <c r="Z200" s="70">
        <v>9.8305084745762716E-2</v>
      </c>
      <c r="AA200" s="70">
        <v>0.12542372881355932</v>
      </c>
      <c r="AB200" s="70">
        <v>0.10169491525423729</v>
      </c>
      <c r="AC200" s="70">
        <v>5.7627118644067797E-2</v>
      </c>
      <c r="AD200" s="70">
        <v>2.7118644067796609E-2</v>
      </c>
      <c r="AE200" s="70">
        <v>6.7796610169491523E-3</v>
      </c>
      <c r="AF200" s="70">
        <v>9.7560975609756101E-2</v>
      </c>
      <c r="AG200" s="70">
        <v>0.10104529616724739</v>
      </c>
      <c r="AH200" s="70">
        <v>6.2717770034843204E-2</v>
      </c>
      <c r="AI200" s="70">
        <v>7.3170731707317069E-2</v>
      </c>
      <c r="AJ200" s="70">
        <v>3.4843205574912892E-3</v>
      </c>
      <c r="AK200" s="70">
        <v>0</v>
      </c>
      <c r="AL200" s="70">
        <v>9.3425605536332182E-2</v>
      </c>
      <c r="AM200" s="70">
        <v>0.10726643598615918</v>
      </c>
      <c r="AN200" s="70">
        <v>8.3044982698961933E-2</v>
      </c>
      <c r="AO200" s="70">
        <v>2.768166089965398E-2</v>
      </c>
      <c r="AP200" s="70">
        <v>6.920415224913495E-3</v>
      </c>
      <c r="AQ200" s="70">
        <v>3.4602076124567475E-3</v>
      </c>
      <c r="AR200" s="70">
        <v>0.11929824561403508</v>
      </c>
      <c r="AS200" s="70">
        <v>0.11228070175438597</v>
      </c>
      <c r="AT200" s="70">
        <v>6.3157894736842107E-2</v>
      </c>
      <c r="AU200" s="70">
        <v>2.8070175438596492E-2</v>
      </c>
      <c r="AV200" s="70">
        <v>0</v>
      </c>
      <c r="AW200" s="70">
        <v>0</v>
      </c>
      <c r="AX200" s="70">
        <v>7.4999999999999997E-2</v>
      </c>
      <c r="AY200" s="70">
        <v>7.857142857142857E-2</v>
      </c>
      <c r="AZ200" s="70">
        <v>5.7142857142857141E-2</v>
      </c>
      <c r="BA200" s="70">
        <v>6.4285714285714279E-2</v>
      </c>
      <c r="BB200" s="70">
        <v>1.7857142857142856E-2</v>
      </c>
      <c r="BC200" s="70">
        <v>3.5714285714285713E-3</v>
      </c>
    </row>
    <row r="201" spans="1:55" customFormat="1">
      <c r="A201" t="str">
        <f t="shared" si="3"/>
        <v>QLD-42156</v>
      </c>
      <c r="B201" s="57" t="s">
        <v>5</v>
      </c>
      <c r="C201" s="54">
        <v>42156</v>
      </c>
      <c r="D201" s="55">
        <v>45.643214269627499</v>
      </c>
      <c r="E201" s="55">
        <v>22.336831674248906</v>
      </c>
      <c r="F201" s="55">
        <v>1.7837034367821283</v>
      </c>
      <c r="G201" s="55">
        <v>-3.8329422167805993</v>
      </c>
      <c r="H201" s="55">
        <v>-1.5765055628124862</v>
      </c>
      <c r="I201" s="55">
        <v>4.1248141975586687</v>
      </c>
      <c r="J201" s="58">
        <v>130</v>
      </c>
      <c r="K201" s="55">
        <v>-21.787116508400292</v>
      </c>
      <c r="L201" s="55">
        <v>39.403630467096079</v>
      </c>
      <c r="M201" s="55">
        <v>-3.5133552542678261</v>
      </c>
      <c r="N201" s="55">
        <v>6.5942975541642257</v>
      </c>
      <c r="O201" s="55">
        <v>15.619791901265708</v>
      </c>
      <c r="P201" s="55">
        <v>39.789874329985132</v>
      </c>
      <c r="Q201" s="55">
        <v>13.377775775865953</v>
      </c>
      <c r="R201" s="55">
        <v>58.109995045268242</v>
      </c>
      <c r="S201" s="55">
        <v>1.441376514571415</v>
      </c>
      <c r="T201" s="55">
        <v>22.952794919147781</v>
      </c>
      <c r="U201" s="55">
        <v>31.548128462681859</v>
      </c>
      <c r="V201" s="55">
        <v>63.088374397549657</v>
      </c>
      <c r="W201" s="55">
        <v>32.716994729967119</v>
      </c>
      <c r="X201" s="55">
        <v>-4.3705763090483076</v>
      </c>
      <c r="Y201" s="55">
        <v>0.61188068326676293</v>
      </c>
      <c r="Z201" s="70">
        <v>7.4204946996466431E-2</v>
      </c>
      <c r="AA201" s="70">
        <v>0.14840989399293286</v>
      </c>
      <c r="AB201" s="70">
        <v>0.10954063604240283</v>
      </c>
      <c r="AC201" s="70">
        <v>6.0070671378091869E-2</v>
      </c>
      <c r="AD201" s="70">
        <v>3.1802120141342753E-2</v>
      </c>
      <c r="AE201" s="70">
        <v>1.4134275618374558E-2</v>
      </c>
      <c r="AF201" s="70">
        <v>0.11721611721611722</v>
      </c>
      <c r="AG201" s="70">
        <v>0.12087912087912088</v>
      </c>
      <c r="AH201" s="70">
        <v>7.6923076923076927E-2</v>
      </c>
      <c r="AI201" s="70">
        <v>3.6630036630036632E-2</v>
      </c>
      <c r="AJ201" s="70">
        <v>1.8315018315018316E-2</v>
      </c>
      <c r="AK201" s="70">
        <v>1.4652014652014652E-2</v>
      </c>
      <c r="AL201" s="70">
        <v>0.10661764705882353</v>
      </c>
      <c r="AM201" s="70">
        <v>0.11029411764705882</v>
      </c>
      <c r="AN201" s="70">
        <v>0.10661764705882353</v>
      </c>
      <c r="AO201" s="70">
        <v>2.9411764705882353E-2</v>
      </c>
      <c r="AP201" s="70">
        <v>2.5735294117647058E-2</v>
      </c>
      <c r="AQ201" s="70">
        <v>3.6764705882352941E-3</v>
      </c>
      <c r="AR201" s="70">
        <v>0.12177121771217712</v>
      </c>
      <c r="AS201" s="70">
        <v>0.12177121771217712</v>
      </c>
      <c r="AT201" s="70">
        <v>7.0110701107011064E-2</v>
      </c>
      <c r="AU201" s="70">
        <v>1.4760147601476014E-2</v>
      </c>
      <c r="AV201" s="70">
        <v>1.8450184501845018E-2</v>
      </c>
      <c r="AW201" s="70">
        <v>0</v>
      </c>
      <c r="AX201" s="70">
        <v>7.3529411764705885E-2</v>
      </c>
      <c r="AY201" s="70">
        <v>8.8235294117647065E-2</v>
      </c>
      <c r="AZ201" s="70">
        <v>5.8823529411764705E-2</v>
      </c>
      <c r="BA201" s="70">
        <v>5.514705882352941E-2</v>
      </c>
      <c r="BB201" s="70">
        <v>3.3088235294117647E-2</v>
      </c>
      <c r="BC201" s="70">
        <v>2.2058823529411766E-2</v>
      </c>
    </row>
    <row r="202" spans="1:55" customFormat="1">
      <c r="A202" t="str">
        <f t="shared" si="3"/>
        <v>QLD-42248</v>
      </c>
      <c r="B202" s="57" t="s">
        <v>5</v>
      </c>
      <c r="C202" s="54">
        <v>42248</v>
      </c>
      <c r="D202" s="55">
        <v>44.3</v>
      </c>
      <c r="E202" s="55">
        <v>21.6</v>
      </c>
      <c r="F202" s="55">
        <v>0.9</v>
      </c>
      <c r="G202" s="55">
        <v>2.4</v>
      </c>
      <c r="H202" s="55">
        <v>3.1</v>
      </c>
      <c r="I202" s="55">
        <v>-3.1</v>
      </c>
      <c r="J202" s="58">
        <v>132</v>
      </c>
      <c r="K202" s="55">
        <v>-18</v>
      </c>
      <c r="L202" s="55">
        <v>32.1</v>
      </c>
      <c r="M202" s="55">
        <v>-6.3</v>
      </c>
      <c r="N202" s="55">
        <v>4</v>
      </c>
      <c r="O202" s="55">
        <v>13.3</v>
      </c>
      <c r="P202" s="55">
        <v>45.9</v>
      </c>
      <c r="Q202" s="55">
        <v>15.7</v>
      </c>
      <c r="R202" s="55">
        <v>53.052374068720127</v>
      </c>
      <c r="S202" s="55">
        <v>1.0210555922580309</v>
      </c>
      <c r="T202" s="55">
        <v>19.296053793473352</v>
      </c>
      <c r="U202" s="55">
        <v>32.251228079355833</v>
      </c>
      <c r="V202" s="55">
        <v>81.690988415826681</v>
      </c>
      <c r="W202" s="55">
        <v>39.697542533081283</v>
      </c>
      <c r="X202" s="55">
        <v>-2.4</v>
      </c>
      <c r="Y202">
        <v>1.3</v>
      </c>
      <c r="Z202" s="70">
        <v>0.06</v>
      </c>
      <c r="AA202" s="70">
        <v>0.15</v>
      </c>
      <c r="AB202" s="70">
        <v>0.11</v>
      </c>
      <c r="AC202" s="70">
        <v>0.05</v>
      </c>
      <c r="AD202" s="70">
        <v>0.04</v>
      </c>
      <c r="AE202" s="70">
        <v>0.01</v>
      </c>
      <c r="AF202" s="70">
        <v>0.08</v>
      </c>
      <c r="AG202" s="70">
        <v>0.13</v>
      </c>
      <c r="AH202" s="70">
        <v>0.08</v>
      </c>
      <c r="AI202" s="70">
        <v>0.05</v>
      </c>
      <c r="AJ202" s="70">
        <v>0.01</v>
      </c>
      <c r="AK202" s="70">
        <v>0.01</v>
      </c>
      <c r="AL202" s="70">
        <v>0.1</v>
      </c>
      <c r="AM202" s="70">
        <v>0.1</v>
      </c>
      <c r="AN202" s="70">
        <v>0.09</v>
      </c>
      <c r="AO202" s="70">
        <v>0.05</v>
      </c>
      <c r="AP202" s="70">
        <v>0.01</v>
      </c>
      <c r="AQ202" s="70">
        <v>0.01</v>
      </c>
      <c r="AR202" s="70">
        <v>0.11</v>
      </c>
      <c r="AS202" s="70">
        <v>0.13</v>
      </c>
      <c r="AT202" s="70">
        <v>0.05</v>
      </c>
      <c r="AU202" s="70">
        <v>0.02</v>
      </c>
      <c r="AV202" s="70">
        <v>0</v>
      </c>
      <c r="AW202" s="70">
        <v>0.01</v>
      </c>
      <c r="AX202" s="70">
        <v>0.06</v>
      </c>
      <c r="AY202" s="70">
        <v>0.08</v>
      </c>
      <c r="AZ202" s="70">
        <v>7.0000000000000007E-2</v>
      </c>
      <c r="BA202" s="70">
        <v>0.06</v>
      </c>
      <c r="BB202" s="70">
        <v>0.02</v>
      </c>
      <c r="BC202" s="70">
        <v>0.01</v>
      </c>
    </row>
    <row r="203" spans="1:55" customFormat="1">
      <c r="A203" t="str">
        <f t="shared" si="3"/>
        <v>QLD-42339</v>
      </c>
      <c r="B203" s="57" t="s">
        <v>5</v>
      </c>
      <c r="C203" s="54">
        <v>42339</v>
      </c>
      <c r="D203" s="55">
        <v>44.2</v>
      </c>
      <c r="E203" s="55">
        <v>21.9</v>
      </c>
      <c r="F203" s="55">
        <v>8.6</v>
      </c>
      <c r="G203" s="55">
        <v>8.1</v>
      </c>
      <c r="H203" s="55">
        <v>7.6</v>
      </c>
      <c r="I203" s="55">
        <v>-3.2</v>
      </c>
      <c r="J203" s="58">
        <v>138</v>
      </c>
      <c r="K203" s="55">
        <v>-16</v>
      </c>
      <c r="L203" s="55">
        <v>23.1</v>
      </c>
      <c r="M203" s="55">
        <v>-1.3</v>
      </c>
      <c r="N203" s="55">
        <v>8.5</v>
      </c>
      <c r="O203" s="55">
        <v>17.100000000000001</v>
      </c>
      <c r="P203" s="55">
        <v>47.3</v>
      </c>
      <c r="Q203" s="55">
        <v>22.3</v>
      </c>
      <c r="R203" s="55">
        <v>45.938153654813725</v>
      </c>
      <c r="S203" s="55">
        <v>0.93843631635479674</v>
      </c>
      <c r="T203" s="55">
        <v>22.612923285657754</v>
      </c>
      <c r="U203" s="55">
        <v>33.823280004522587</v>
      </c>
      <c r="V203" s="55">
        <v>76.21120470348805</v>
      </c>
      <c r="W203" s="55">
        <v>51.100966702470458</v>
      </c>
      <c r="X203" s="55">
        <v>-2.490234375</v>
      </c>
      <c r="Y203" s="55">
        <v>0.80473372781065078</v>
      </c>
      <c r="Z203" s="70">
        <v>0.09</v>
      </c>
      <c r="AA203" s="70">
        <v>0.15</v>
      </c>
      <c r="AB203" s="70">
        <v>7.0000000000000007E-2</v>
      </c>
      <c r="AC203" s="70">
        <v>0.06</v>
      </c>
      <c r="AD203" s="70">
        <v>0.03</v>
      </c>
      <c r="AE203" s="70">
        <v>0.02</v>
      </c>
      <c r="AF203" s="70">
        <v>0.08</v>
      </c>
      <c r="AG203" s="70">
        <v>0.15</v>
      </c>
      <c r="AH203" s="70">
        <v>7.0000000000000007E-2</v>
      </c>
      <c r="AI203" s="70">
        <v>0.06</v>
      </c>
      <c r="AJ203" s="70">
        <v>0.03</v>
      </c>
      <c r="AK203" s="70">
        <v>0.01</v>
      </c>
      <c r="AL203" s="70">
        <v>0.09</v>
      </c>
      <c r="AM203" s="70">
        <v>0.12</v>
      </c>
      <c r="AN203" s="70">
        <v>0.06</v>
      </c>
      <c r="AO203" s="70">
        <v>0.06</v>
      </c>
      <c r="AP203" s="70">
        <v>0.02</v>
      </c>
      <c r="AQ203" s="70">
        <v>0.01</v>
      </c>
      <c r="AR203" s="70">
        <v>0.09</v>
      </c>
      <c r="AS203" s="70">
        <v>0.11</v>
      </c>
      <c r="AT203" s="70">
        <v>0.05</v>
      </c>
      <c r="AU203" s="70">
        <v>0.03</v>
      </c>
      <c r="AV203" s="70">
        <v>0.01</v>
      </c>
      <c r="AW203" s="70">
        <v>0.01</v>
      </c>
      <c r="AX203" s="70">
        <v>0.06</v>
      </c>
      <c r="AY203" s="70">
        <v>0.09</v>
      </c>
      <c r="AZ203" s="70">
        <v>0.06</v>
      </c>
      <c r="BA203" s="70">
        <v>0.06</v>
      </c>
      <c r="BB203" s="70">
        <v>0.02</v>
      </c>
      <c r="BC203" s="70">
        <v>0.02</v>
      </c>
    </row>
    <row r="204" spans="1:55" customFormat="1">
      <c r="A204" t="str">
        <f t="shared" si="3"/>
        <v>QLD-42430</v>
      </c>
      <c r="B204" s="57" t="s">
        <v>5</v>
      </c>
      <c r="C204" s="54">
        <v>42430</v>
      </c>
      <c r="D204" s="55">
        <v>40.975089134922129</v>
      </c>
      <c r="E204" s="55">
        <v>16.213173203227623</v>
      </c>
      <c r="F204" s="55">
        <v>3.7049634077688118</v>
      </c>
      <c r="G204" s="55">
        <v>2.7776456599286563</v>
      </c>
      <c r="H204" s="55">
        <v>1.4965284293488459</v>
      </c>
      <c r="I204" s="55">
        <v>-9.9866297616813657</v>
      </c>
      <c r="J204" s="58">
        <v>129.02296882380728</v>
      </c>
      <c r="K204" s="55">
        <v>-19.774211452391917</v>
      </c>
      <c r="L204" s="55">
        <v>17.429395759054234</v>
      </c>
      <c r="M204" s="55">
        <v>-7.7723306436479653</v>
      </c>
      <c r="N204" s="55">
        <v>3.4152749108650773</v>
      </c>
      <c r="O204" s="55">
        <v>9.3075623944454868</v>
      </c>
      <c r="P204" s="55">
        <v>39.665040345280538</v>
      </c>
      <c r="Q204" s="55">
        <v>19.253143178832801</v>
      </c>
      <c r="R204" s="55">
        <v>31.272283730531058</v>
      </c>
      <c r="S204" s="55">
        <v>-0.22166447738787676</v>
      </c>
      <c r="T204" s="55">
        <v>18.143647963970729</v>
      </c>
      <c r="U204" s="55">
        <v>22.293113154437982</v>
      </c>
      <c r="V204" s="55">
        <v>72.486629761681371</v>
      </c>
      <c r="W204" s="55">
        <v>46.327875774066428</v>
      </c>
      <c r="X204" s="55">
        <v>-1.0489383141715936</v>
      </c>
      <c r="Y204" s="55">
        <v>3.1856645097063216</v>
      </c>
      <c r="Z204" s="70">
        <v>6.9343065693430656E-2</v>
      </c>
      <c r="AA204" s="70">
        <v>0.16423357664233576</v>
      </c>
      <c r="AB204" s="70">
        <v>0.145985401459854</v>
      </c>
      <c r="AC204" s="70">
        <v>8.7591240875912413E-2</v>
      </c>
      <c r="AD204" s="70">
        <v>4.0145985401459854E-2</v>
      </c>
      <c r="AE204" s="70">
        <v>1.0948905109489052E-2</v>
      </c>
      <c r="AF204" s="70">
        <v>0.10037174721189591</v>
      </c>
      <c r="AG204" s="70">
        <v>0.13382899628252787</v>
      </c>
      <c r="AH204" s="70">
        <v>9.2936802973977689E-2</v>
      </c>
      <c r="AI204" s="70">
        <v>6.3197026022304828E-2</v>
      </c>
      <c r="AJ204" s="70">
        <v>2.6022304832713755E-2</v>
      </c>
      <c r="AK204" s="70">
        <v>1.4869888475836431E-2</v>
      </c>
      <c r="AL204" s="70">
        <v>7.116104868913857E-2</v>
      </c>
      <c r="AM204" s="70">
        <v>0.1198501872659176</v>
      </c>
      <c r="AN204" s="70">
        <v>0.11610486891385768</v>
      </c>
      <c r="AO204" s="70">
        <v>4.8689138576779027E-2</v>
      </c>
      <c r="AP204" s="70">
        <v>1.1235955056179775E-2</v>
      </c>
      <c r="AQ204" s="70">
        <v>3.7453183520599251E-3</v>
      </c>
      <c r="AR204" s="70">
        <v>0.1198501872659176</v>
      </c>
      <c r="AS204" s="70">
        <v>0.14232209737827714</v>
      </c>
      <c r="AT204" s="70">
        <v>8.2397003745318345E-2</v>
      </c>
      <c r="AU204" s="70">
        <v>3.7453183520599252E-2</v>
      </c>
      <c r="AV204" s="70">
        <v>0</v>
      </c>
      <c r="AW204" s="70">
        <v>0</v>
      </c>
      <c r="AX204" s="70">
        <v>7.2243346007604556E-2</v>
      </c>
      <c r="AY204" s="70">
        <v>7.2243346007604556E-2</v>
      </c>
      <c r="AZ204" s="70">
        <v>6.8441064638783272E-2</v>
      </c>
      <c r="BA204" s="70">
        <v>7.9847908745247151E-2</v>
      </c>
      <c r="BB204" s="70">
        <v>4.1825095057034217E-2</v>
      </c>
      <c r="BC204" s="70">
        <v>1.5209125475285171E-2</v>
      </c>
    </row>
    <row r="205" spans="1:55" customFormat="1">
      <c r="A205" t="str">
        <f t="shared" si="3"/>
        <v>QLD-42522</v>
      </c>
      <c r="B205" s="57" t="s">
        <v>5</v>
      </c>
      <c r="C205" s="54">
        <v>42522</v>
      </c>
      <c r="D205" s="55">
        <v>30.2</v>
      </c>
      <c r="E205" s="55">
        <v>17.899999999999999</v>
      </c>
      <c r="F205" s="55">
        <v>-2.8</v>
      </c>
      <c r="G205" s="55">
        <v>-7.5</v>
      </c>
      <c r="H205" s="55">
        <v>-6.9</v>
      </c>
      <c r="I205" s="55">
        <v>-19.399999999999999</v>
      </c>
      <c r="J205" s="58">
        <v>120.5719894382437</v>
      </c>
      <c r="K205" s="55">
        <v>-28.3</v>
      </c>
      <c r="L205" s="55">
        <v>2.2999999999999998</v>
      </c>
      <c r="M205" s="55">
        <v>-6.8</v>
      </c>
      <c r="N205" s="55">
        <v>4.5999999999999996</v>
      </c>
      <c r="O205" s="55">
        <v>17.600000000000001</v>
      </c>
      <c r="P205" s="55">
        <v>36.299999999999997</v>
      </c>
      <c r="Q205" s="55">
        <v>14.3</v>
      </c>
      <c r="R205" s="55">
        <v>13.006756756756758</v>
      </c>
      <c r="S205" s="55">
        <v>2.6045471146822492</v>
      </c>
      <c r="T205" s="55">
        <v>21.475529583637694</v>
      </c>
      <c r="U205" s="55">
        <v>30.494430241051862</v>
      </c>
      <c r="V205" s="55">
        <v>64.53159240321402</v>
      </c>
      <c r="W205" s="55">
        <v>40.742558436815195</v>
      </c>
      <c r="X205" s="55">
        <v>-0.3954475308641977</v>
      </c>
      <c r="Y205" s="55">
        <v>3.6492271105826402</v>
      </c>
      <c r="Z205" s="70">
        <v>6.5217391304347824E-2</v>
      </c>
      <c r="AA205" s="70">
        <v>0.14130434782608695</v>
      </c>
      <c r="AB205" s="70">
        <v>0.11231884057971014</v>
      </c>
      <c r="AC205" s="70">
        <v>9.0579710144927536E-2</v>
      </c>
      <c r="AD205" s="70">
        <v>5.0724637681159424E-2</v>
      </c>
      <c r="AE205" s="70">
        <v>1.4492753623188406E-2</v>
      </c>
      <c r="AF205" s="70">
        <v>9.5419847328244281E-2</v>
      </c>
      <c r="AG205" s="70">
        <v>0.10687022900763359</v>
      </c>
      <c r="AH205" s="70">
        <v>7.6335877862595422E-2</v>
      </c>
      <c r="AI205" s="70">
        <v>6.8702290076335881E-2</v>
      </c>
      <c r="AJ205" s="70">
        <v>2.2900763358778626E-2</v>
      </c>
      <c r="AK205" s="70">
        <v>3.8167938931297708E-3</v>
      </c>
      <c r="AL205" s="70">
        <v>9.7014925373134331E-2</v>
      </c>
      <c r="AM205" s="70">
        <v>0.10820895522388059</v>
      </c>
      <c r="AN205" s="70">
        <v>7.0895522388059698E-2</v>
      </c>
      <c r="AO205" s="70">
        <v>5.2238805970149252E-2</v>
      </c>
      <c r="AP205" s="70">
        <v>2.2388059701492536E-2</v>
      </c>
      <c r="AQ205" s="70">
        <v>7.462686567164179E-3</v>
      </c>
      <c r="AR205" s="70">
        <v>9.6153846153846159E-2</v>
      </c>
      <c r="AS205" s="70">
        <v>0.11538461538461539</v>
      </c>
      <c r="AT205" s="70">
        <v>7.6923076923076927E-2</v>
      </c>
      <c r="AU205" s="70">
        <v>3.0769230769230771E-2</v>
      </c>
      <c r="AV205" s="70">
        <v>7.6923076923076927E-3</v>
      </c>
      <c r="AW205" s="70">
        <v>0</v>
      </c>
      <c r="AX205" s="70">
        <v>0.05</v>
      </c>
      <c r="AY205" s="70">
        <v>6.1538461538461542E-2</v>
      </c>
      <c r="AZ205" s="70">
        <v>7.3076923076923081E-2</v>
      </c>
      <c r="BA205" s="70">
        <v>5.3846153846153849E-2</v>
      </c>
      <c r="BB205" s="70">
        <v>3.8461538461538464E-2</v>
      </c>
      <c r="BC205" s="70">
        <v>1.5384615384615385E-2</v>
      </c>
    </row>
    <row r="206" spans="1:55" customFormat="1">
      <c r="A206" t="str">
        <f t="shared" si="3"/>
        <v>QLD-42614</v>
      </c>
      <c r="B206" s="57" t="s">
        <v>5</v>
      </c>
      <c r="C206" s="54">
        <v>42614</v>
      </c>
      <c r="D206" s="55">
        <v>32.686390249158897</v>
      </c>
      <c r="E206" s="55">
        <v>14.553226134744557</v>
      </c>
      <c r="F206" s="55">
        <v>-1.5086026268842569</v>
      </c>
      <c r="G206" s="55">
        <v>-5.7985416841273434</v>
      </c>
      <c r="H206" s="55">
        <v>-1.7211240286873966</v>
      </c>
      <c r="I206" s="55">
        <v>-7.8028280312735703</v>
      </c>
      <c r="J206" s="58">
        <v>119.81833910034602</v>
      </c>
      <c r="K206" s="55">
        <v>-34.000440119321233</v>
      </c>
      <c r="L206" s="55">
        <v>-4.8526717831443591</v>
      </c>
      <c r="M206" s="55">
        <v>-7.059302450880617</v>
      </c>
      <c r="N206" s="55">
        <v>3.7822823002598143</v>
      </c>
      <c r="O206" s="55">
        <v>10.1148214221573</v>
      </c>
      <c r="P206" s="55">
        <v>41.723638366398873</v>
      </c>
      <c r="Q206" s="55">
        <v>12.959614947139045</v>
      </c>
      <c r="R206" s="55">
        <v>2.9214209599980827</v>
      </c>
      <c r="S206" s="55">
        <v>-3.2973743130470181</v>
      </c>
      <c r="T206" s="55">
        <v>19.438225117036431</v>
      </c>
      <c r="U206" s="55">
        <v>24.654877216508424</v>
      </c>
      <c r="V206" s="55">
        <v>73.61022976257469</v>
      </c>
      <c r="W206" s="55">
        <v>38.714814238335272</v>
      </c>
      <c r="X206" s="55">
        <v>-1.2914340324933358</v>
      </c>
      <c r="Y206" s="55">
        <v>3.214285714285714</v>
      </c>
      <c r="Z206" s="70">
        <v>6.3829787234042548E-2</v>
      </c>
      <c r="AA206" s="70">
        <v>0.17375886524822695</v>
      </c>
      <c r="AB206" s="70">
        <v>9.5744680851063829E-2</v>
      </c>
      <c r="AC206" s="70">
        <v>6.7375886524822695E-2</v>
      </c>
      <c r="AD206" s="70">
        <v>2.1276595744680851E-2</v>
      </c>
      <c r="AE206" s="70">
        <v>1.4184397163120567E-2</v>
      </c>
      <c r="AF206" s="70">
        <v>0.10181818181818182</v>
      </c>
      <c r="AG206" s="70">
        <v>8.3636363636363634E-2</v>
      </c>
      <c r="AH206" s="70">
        <v>6.9090909090909092E-2</v>
      </c>
      <c r="AI206" s="70">
        <v>6.1818181818181821E-2</v>
      </c>
      <c r="AJ206" s="70">
        <v>1.4545454545454545E-2</v>
      </c>
      <c r="AK206" s="70">
        <v>1.090909090909091E-2</v>
      </c>
      <c r="AL206" s="70">
        <v>9.7122302158273388E-2</v>
      </c>
      <c r="AM206" s="70">
        <v>0.11151079136690648</v>
      </c>
      <c r="AN206" s="70">
        <v>5.7553956834532377E-2</v>
      </c>
      <c r="AO206" s="70">
        <v>5.7553956834532377E-2</v>
      </c>
      <c r="AP206" s="70">
        <v>1.0791366906474821E-2</v>
      </c>
      <c r="AQ206" s="70">
        <v>7.1942446043165471E-3</v>
      </c>
      <c r="AR206" s="70">
        <v>0.11594202898550725</v>
      </c>
      <c r="AS206" s="70">
        <v>9.420289855072464E-2</v>
      </c>
      <c r="AT206" s="70">
        <v>4.710144927536232E-2</v>
      </c>
      <c r="AU206" s="70">
        <v>2.1739130434782608E-2</v>
      </c>
      <c r="AV206" s="70">
        <v>7.246376811594203E-3</v>
      </c>
      <c r="AW206" s="70">
        <v>7.246376811594203E-3</v>
      </c>
      <c r="AX206" s="70">
        <v>5.1094890510948905E-2</v>
      </c>
      <c r="AY206" s="70">
        <v>6.9343065693430656E-2</v>
      </c>
      <c r="AZ206" s="70">
        <v>5.8394160583941604E-2</v>
      </c>
      <c r="BA206" s="70">
        <v>4.0145985401459854E-2</v>
      </c>
      <c r="BB206" s="70">
        <v>2.5547445255474453E-2</v>
      </c>
      <c r="BC206" s="70">
        <v>1.4598540145985401E-2</v>
      </c>
    </row>
    <row r="207" spans="1:55" customFormat="1">
      <c r="A207" t="str">
        <f t="shared" si="3"/>
        <v>QLD-42705</v>
      </c>
      <c r="B207" s="57" t="s">
        <v>5</v>
      </c>
      <c r="C207" s="54">
        <v>42705</v>
      </c>
      <c r="D207" s="55">
        <v>32.315402201395941</v>
      </c>
      <c r="E207" s="55">
        <v>10.900997744099076</v>
      </c>
      <c r="F207" s="55">
        <v>0</v>
      </c>
      <c r="G207" s="55">
        <v>1.88140869140625</v>
      </c>
      <c r="H207" s="55">
        <v>6.5284864267437808</v>
      </c>
      <c r="I207" s="55">
        <v>-9.6473830035276826</v>
      </c>
      <c r="J207" s="58">
        <v>122.83347519455253</v>
      </c>
      <c r="K207" s="55">
        <v>-22.297577854671278</v>
      </c>
      <c r="L207" s="55">
        <v>-2.1317506699571531</v>
      </c>
      <c r="M207" s="55">
        <v>-3.7790125512876802</v>
      </c>
      <c r="N207" s="55">
        <v>6.5754212781419863</v>
      </c>
      <c r="O207" s="55">
        <v>13.299217247800874</v>
      </c>
      <c r="P207" s="55">
        <v>40.53808536086845</v>
      </c>
      <c r="Q207" s="55">
        <v>16.462020621054066</v>
      </c>
      <c r="R207" s="55">
        <v>0.33308604218080401</v>
      </c>
      <c r="S207" s="55">
        <v>2.4315281079198785</v>
      </c>
      <c r="T207" s="55">
        <v>23.93677421308422</v>
      </c>
      <c r="U207" s="55">
        <v>27.951975048827386</v>
      </c>
      <c r="V207" s="55">
        <v>75.784644733455465</v>
      </c>
      <c r="W207" s="55">
        <v>37.402534481975508</v>
      </c>
      <c r="X207" s="55">
        <v>-2.226948778590816</v>
      </c>
      <c r="Y207" s="55">
        <v>1.8959999999999997</v>
      </c>
      <c r="Z207" s="70">
        <v>5.9760956175298807E-2</v>
      </c>
      <c r="AA207" s="70">
        <v>0.12350597609561753</v>
      </c>
      <c r="AB207" s="70">
        <v>0.10358565737051793</v>
      </c>
      <c r="AC207" s="70">
        <v>9.9601593625498003E-2</v>
      </c>
      <c r="AD207" s="70">
        <v>2.7888446215139442E-2</v>
      </c>
      <c r="AE207" s="70">
        <v>7.9681274900398405E-3</v>
      </c>
      <c r="AF207" s="70">
        <v>8.6419753086419748E-2</v>
      </c>
      <c r="AG207" s="70">
        <v>9.0534979423868317E-2</v>
      </c>
      <c r="AH207" s="70">
        <v>9.0534979423868317E-2</v>
      </c>
      <c r="AI207" s="70">
        <v>8.2304526748971193E-2</v>
      </c>
      <c r="AJ207" s="70">
        <v>1.646090534979424E-2</v>
      </c>
      <c r="AK207" s="70">
        <v>1.646090534979424E-2</v>
      </c>
      <c r="AL207" s="70">
        <v>7.0539419087136929E-2</v>
      </c>
      <c r="AM207" s="70">
        <v>8.2987551867219914E-2</v>
      </c>
      <c r="AN207" s="70">
        <v>9.1286307053941904E-2</v>
      </c>
      <c r="AO207" s="70">
        <v>4.5643153526970952E-2</v>
      </c>
      <c r="AP207" s="70">
        <v>1.6597510373443983E-2</v>
      </c>
      <c r="AQ207" s="70">
        <v>4.1493775933609959E-3</v>
      </c>
      <c r="AR207" s="70">
        <v>8.2644628099173556E-2</v>
      </c>
      <c r="AS207" s="70">
        <v>0.10743801652892562</v>
      </c>
      <c r="AT207" s="70">
        <v>7.8512396694214878E-2</v>
      </c>
      <c r="AU207" s="70">
        <v>1.6528925619834711E-2</v>
      </c>
      <c r="AV207" s="70">
        <v>8.2644628099173556E-3</v>
      </c>
      <c r="AW207" s="70">
        <v>0</v>
      </c>
      <c r="AX207" s="70">
        <v>5.3719008264462811E-2</v>
      </c>
      <c r="AY207" s="70">
        <v>4.5454545454545456E-2</v>
      </c>
      <c r="AZ207" s="70">
        <v>7.8512396694214878E-2</v>
      </c>
      <c r="BA207" s="70">
        <v>4.1322314049586778E-2</v>
      </c>
      <c r="BB207" s="70">
        <v>3.3057851239669422E-2</v>
      </c>
      <c r="BC207" s="70">
        <v>1.2396694214876033E-2</v>
      </c>
    </row>
    <row r="208" spans="1:55" customFormat="1">
      <c r="A208" t="str">
        <f t="shared" si="3"/>
        <v>QLD-42795</v>
      </c>
      <c r="B208" s="57" t="s">
        <v>5</v>
      </c>
      <c r="C208" s="54">
        <v>42795</v>
      </c>
      <c r="D208" s="55">
        <v>32.091389611060414</v>
      </c>
      <c r="E208" s="55">
        <v>14.057953547631755</v>
      </c>
      <c r="F208" s="55">
        <v>3.650074895404694</v>
      </c>
      <c r="G208" s="55">
        <v>5.7777777777777795</v>
      </c>
      <c r="H208" s="55">
        <v>28.492966718892589</v>
      </c>
      <c r="I208" s="55">
        <v>-18.071314199135692</v>
      </c>
      <c r="J208" s="58">
        <v>126.8554633471646</v>
      </c>
      <c r="K208" s="55">
        <v>-21.326388888888889</v>
      </c>
      <c r="L208" s="55">
        <v>15.245949622079513</v>
      </c>
      <c r="M208" s="55">
        <v>0.76617138134674023</v>
      </c>
      <c r="N208" s="55">
        <v>6.7371429555276263</v>
      </c>
      <c r="O208" s="55">
        <v>11.184380434221174</v>
      </c>
      <c r="P208" s="55">
        <v>41.321602589487092</v>
      </c>
      <c r="Q208" s="55">
        <v>13.699832991856198</v>
      </c>
      <c r="R208" s="55">
        <v>-0.71968457843356681</v>
      </c>
      <c r="S208" s="55">
        <v>0.23415574800709271</v>
      </c>
      <c r="T208" s="55">
        <v>22.917993836194277</v>
      </c>
      <c r="U208" s="55">
        <v>27.105249565262305</v>
      </c>
      <c r="V208" s="55">
        <v>72.726020557497279</v>
      </c>
      <c r="W208" s="55">
        <v>33.592741171811788</v>
      </c>
      <c r="X208" s="55">
        <v>-0.72942953452817372</v>
      </c>
      <c r="Y208" s="55">
        <v>1.0404280618311537</v>
      </c>
      <c r="Z208" s="70">
        <v>4.3103448275862072E-2</v>
      </c>
      <c r="AA208" s="70">
        <v>0.18534482758620691</v>
      </c>
      <c r="AB208" s="70">
        <v>0.11206896551724138</v>
      </c>
      <c r="AC208" s="70">
        <v>3.8793103448275863E-2</v>
      </c>
      <c r="AD208" s="70">
        <v>2.5862068965517241E-2</v>
      </c>
      <c r="AE208" s="70">
        <v>8.6206896551724137E-3</v>
      </c>
      <c r="AF208" s="70">
        <v>8.6956521739130432E-2</v>
      </c>
      <c r="AG208" s="70">
        <v>0.10869565217391304</v>
      </c>
      <c r="AH208" s="70">
        <v>5.6521739130434782E-2</v>
      </c>
      <c r="AI208" s="70">
        <v>4.7826086956521741E-2</v>
      </c>
      <c r="AJ208" s="70">
        <v>8.6956521739130436E-3</v>
      </c>
      <c r="AK208" s="70">
        <v>8.6956521739130436E-3</v>
      </c>
      <c r="AL208" s="70">
        <v>9.9137931034482762E-2</v>
      </c>
      <c r="AM208" s="70">
        <v>9.4827586206896547E-2</v>
      </c>
      <c r="AN208" s="70">
        <v>7.7586206896551727E-2</v>
      </c>
      <c r="AO208" s="70">
        <v>4.3103448275862072E-2</v>
      </c>
      <c r="AP208" s="70">
        <v>1.2931034482758621E-2</v>
      </c>
      <c r="AQ208" s="70">
        <v>0</v>
      </c>
      <c r="AR208" s="70">
        <v>9.2105263157894732E-2</v>
      </c>
      <c r="AS208" s="70">
        <v>0.12719298245614036</v>
      </c>
      <c r="AT208" s="70">
        <v>5.2631578947368418E-2</v>
      </c>
      <c r="AU208" s="70">
        <v>1.7543859649122806E-2</v>
      </c>
      <c r="AV208" s="70">
        <v>4.3859649122807015E-3</v>
      </c>
      <c r="AW208" s="70">
        <v>4.3859649122807015E-3</v>
      </c>
      <c r="AX208" s="70">
        <v>6.0869565217391307E-2</v>
      </c>
      <c r="AY208" s="70">
        <v>7.8260869565217397E-2</v>
      </c>
      <c r="AZ208" s="70">
        <v>5.6521739130434782E-2</v>
      </c>
      <c r="BA208" s="70">
        <v>4.3478260869565216E-2</v>
      </c>
      <c r="BB208" s="70">
        <v>3.9130434782608699E-2</v>
      </c>
      <c r="BC208" s="70">
        <v>4.3478260869565218E-3</v>
      </c>
    </row>
    <row r="209" spans="1:68" customFormat="1">
      <c r="A209" t="str">
        <f t="shared" si="3"/>
        <v>QLD-42887</v>
      </c>
      <c r="B209" s="57" t="s">
        <v>5</v>
      </c>
      <c r="C209" s="54">
        <v>42887</v>
      </c>
      <c r="D209" s="55">
        <v>36.52168367346939</v>
      </c>
      <c r="E209" s="55">
        <v>14.853316326530614</v>
      </c>
      <c r="F209" s="55">
        <v>2.7971938775510208</v>
      </c>
      <c r="G209" s="55">
        <v>9.2852336835567542</v>
      </c>
      <c r="H209" s="55">
        <v>11.434948979591839</v>
      </c>
      <c r="I209" s="55">
        <v>-14.081632653061224</v>
      </c>
      <c r="J209" s="58">
        <v>127.99685251798562</v>
      </c>
      <c r="K209" s="55">
        <v>-24.318683049779459</v>
      </c>
      <c r="L209" s="55">
        <v>2.3214285714285703</v>
      </c>
      <c r="M209" s="55">
        <v>-0.4400510204081628</v>
      </c>
      <c r="N209" s="55">
        <v>7.0982142857142856</v>
      </c>
      <c r="O209" s="55">
        <v>0.40178571428571497</v>
      </c>
      <c r="P209" s="55">
        <v>39.326530612244902</v>
      </c>
      <c r="Q209" s="55">
        <v>10.469387755102041</v>
      </c>
      <c r="R209" s="55">
        <v>3.8303571428571428</v>
      </c>
      <c r="S209" s="55">
        <v>11.540816326530614</v>
      </c>
      <c r="T209" s="55">
        <v>25.484693877551017</v>
      </c>
      <c r="U209" s="55">
        <v>14.530612244897958</v>
      </c>
      <c r="V209" s="55">
        <v>79.565051020408177</v>
      </c>
      <c r="W209" s="55">
        <v>38.176020408163275</v>
      </c>
      <c r="X209" s="55">
        <v>-0.40625499493846251</v>
      </c>
      <c r="Y209" s="55">
        <v>1.0314049586776861</v>
      </c>
      <c r="Z209" s="70">
        <v>7.4906367041198504E-2</v>
      </c>
      <c r="AA209" s="70">
        <v>0.13857677902621723</v>
      </c>
      <c r="AB209" s="70">
        <v>0.10861423220973783</v>
      </c>
      <c r="AC209" s="70">
        <v>4.8689138576779027E-2</v>
      </c>
      <c r="AD209" s="70">
        <v>1.8726591760299626E-2</v>
      </c>
      <c r="AE209" s="70">
        <v>1.8726591760299626E-2</v>
      </c>
      <c r="AF209" s="70">
        <v>9.6899224806201556E-2</v>
      </c>
      <c r="AG209" s="70">
        <v>0.12403100775193798</v>
      </c>
      <c r="AH209" s="70">
        <v>5.4263565891472867E-2</v>
      </c>
      <c r="AI209" s="70">
        <v>4.6511627906976744E-2</v>
      </c>
      <c r="AJ209" s="70">
        <v>3.875968992248062E-3</v>
      </c>
      <c r="AK209" s="70">
        <v>7.7519379844961239E-3</v>
      </c>
      <c r="AL209" s="70">
        <v>9.3385214007782102E-2</v>
      </c>
      <c r="AM209" s="70">
        <v>8.171206225680934E-2</v>
      </c>
      <c r="AN209" s="70">
        <v>7.3929961089494164E-2</v>
      </c>
      <c r="AO209" s="70">
        <v>4.6692607003891051E-2</v>
      </c>
      <c r="AP209" s="70">
        <v>7.7821011673151752E-3</v>
      </c>
      <c r="AQ209" s="70">
        <v>7.7821011673151752E-3</v>
      </c>
      <c r="AR209" s="70">
        <v>8.5603112840466927E-2</v>
      </c>
      <c r="AS209" s="70">
        <v>0.14007782101167315</v>
      </c>
      <c r="AT209" s="70">
        <v>4.6692607003891051E-2</v>
      </c>
      <c r="AU209" s="70">
        <v>1.9455252918287938E-2</v>
      </c>
      <c r="AV209" s="70">
        <v>0</v>
      </c>
      <c r="AW209" s="70">
        <v>0</v>
      </c>
      <c r="AX209" s="70">
        <v>8.5603112840466927E-2</v>
      </c>
      <c r="AY209" s="70">
        <v>4.6692607003891051E-2</v>
      </c>
      <c r="AZ209" s="70">
        <v>5.4474708171206226E-2</v>
      </c>
      <c r="BA209" s="70">
        <v>3.5019455252918288E-2</v>
      </c>
      <c r="BB209" s="70">
        <v>1.9455252918287938E-2</v>
      </c>
      <c r="BC209" s="70">
        <v>1.556420233463035E-2</v>
      </c>
    </row>
    <row r="210" spans="1:68" customFormat="1">
      <c r="A210" t="str">
        <f t="shared" si="3"/>
        <v>QLD-42979</v>
      </c>
      <c r="B210" s="57" t="s">
        <v>5</v>
      </c>
      <c r="C210" s="54">
        <v>42979</v>
      </c>
      <c r="D210" s="55">
        <v>38.702541904235247</v>
      </c>
      <c r="E210" s="55">
        <v>23.508323639900077</v>
      </c>
      <c r="F210" s="55">
        <v>8.7736694571041731</v>
      </c>
      <c r="G210" s="55">
        <v>10.104989423431466</v>
      </c>
      <c r="H210" s="55">
        <v>14.340878320398161</v>
      </c>
      <c r="I210" s="55">
        <v>-10.016971453633609</v>
      </c>
      <c r="J210" s="58">
        <v>133.83557189244314</v>
      </c>
      <c r="K210" s="55">
        <v>-13.710725998952048</v>
      </c>
      <c r="L210" s="55">
        <v>12.715061728395064</v>
      </c>
      <c r="M210" s="55">
        <v>6.9931406485591125</v>
      </c>
      <c r="N210" s="55">
        <v>14.324759196808392</v>
      </c>
      <c r="O210" s="55">
        <v>12.30197579209683</v>
      </c>
      <c r="P210" s="55">
        <v>41.197273662551446</v>
      </c>
      <c r="Q210" s="55">
        <v>17.736703306961658</v>
      </c>
      <c r="R210" s="55">
        <v>-6.3137755102040831</v>
      </c>
      <c r="S210" s="55">
        <v>9.1949588477366255</v>
      </c>
      <c r="T210" s="55">
        <v>31.811093784807305</v>
      </c>
      <c r="U210" s="55">
        <v>25.414828817475325</v>
      </c>
      <c r="V210" s="55">
        <v>75.494331065759638</v>
      </c>
      <c r="W210" s="55">
        <v>37.367743238807101</v>
      </c>
      <c r="X210" s="55">
        <v>-1.2753924284395199</v>
      </c>
      <c r="Y210" s="55">
        <v>0.49245921822099104</v>
      </c>
      <c r="Z210" s="70">
        <v>8.4821428571428575E-2</v>
      </c>
      <c r="AA210" s="70">
        <v>0.14285714285714285</v>
      </c>
      <c r="AB210" s="70">
        <v>8.0357142857142863E-2</v>
      </c>
      <c r="AC210" s="70">
        <v>7.1428571428571425E-2</v>
      </c>
      <c r="AD210" s="70">
        <v>8.9285714285714281E-3</v>
      </c>
      <c r="AE210" s="70">
        <v>8.9285714285714281E-3</v>
      </c>
      <c r="AF210" s="70">
        <v>8.6363636363636365E-2</v>
      </c>
      <c r="AG210" s="70">
        <v>0.12727272727272726</v>
      </c>
      <c r="AH210" s="70">
        <v>0.05</v>
      </c>
      <c r="AI210" s="70">
        <v>3.6363636363636362E-2</v>
      </c>
      <c r="AJ210" s="70">
        <v>1.3636363636363636E-2</v>
      </c>
      <c r="AK210" s="70">
        <v>4.5454545454545452E-3</v>
      </c>
      <c r="AL210" s="70">
        <v>0.12162162162162163</v>
      </c>
      <c r="AM210" s="70">
        <v>9.90990990990991E-2</v>
      </c>
      <c r="AN210" s="70">
        <v>7.2072072072072071E-2</v>
      </c>
      <c r="AO210" s="70">
        <v>4.0540540540540543E-2</v>
      </c>
      <c r="AP210" s="70">
        <v>1.8018018018018018E-2</v>
      </c>
      <c r="AQ210" s="70">
        <v>1.3513513513513514E-2</v>
      </c>
      <c r="AR210" s="70">
        <v>9.5890410958904104E-2</v>
      </c>
      <c r="AS210" s="70">
        <v>0.1095890410958904</v>
      </c>
      <c r="AT210" s="70">
        <v>5.4794520547945202E-2</v>
      </c>
      <c r="AU210" s="70">
        <v>3.1963470319634701E-2</v>
      </c>
      <c r="AV210" s="70">
        <v>4.5662100456621002E-3</v>
      </c>
      <c r="AW210" s="70">
        <v>0</v>
      </c>
      <c r="AX210" s="70">
        <v>6.8807339449541288E-2</v>
      </c>
      <c r="AY210" s="70">
        <v>6.8807339449541288E-2</v>
      </c>
      <c r="AZ210" s="70">
        <v>3.669724770642202E-2</v>
      </c>
      <c r="BA210" s="70">
        <v>4.5871559633027525E-2</v>
      </c>
      <c r="BB210" s="70">
        <v>4.1284403669724773E-2</v>
      </c>
      <c r="BC210" s="70">
        <v>4.5871559633027525E-3</v>
      </c>
    </row>
    <row r="211" spans="1:68" customFormat="1">
      <c r="A211" t="str">
        <f t="shared" si="3"/>
        <v>QLD-43070</v>
      </c>
      <c r="B211" s="57" t="s">
        <v>5</v>
      </c>
      <c r="C211" s="54">
        <v>43070</v>
      </c>
      <c r="D211" s="55">
        <v>35.588046762919326</v>
      </c>
      <c r="E211" s="55">
        <v>18.26562070754861</v>
      </c>
      <c r="F211" s="55">
        <v>4.3954702237416443</v>
      </c>
      <c r="G211" s="55">
        <v>9.7718548110233776</v>
      </c>
      <c r="H211" s="55">
        <v>9.5448856872500834</v>
      </c>
      <c r="I211" s="55">
        <v>-5.5706480266170129</v>
      </c>
      <c r="J211" s="58">
        <v>132.00593427544862</v>
      </c>
      <c r="K211" s="55">
        <v>-24.939920726569088</v>
      </c>
      <c r="L211" s="55">
        <v>13.827444221009289</v>
      </c>
      <c r="M211" s="55">
        <v>3.8965650826446283</v>
      </c>
      <c r="N211" s="55">
        <v>13.46185973470547</v>
      </c>
      <c r="O211" s="55">
        <v>8.1417624521072796</v>
      </c>
      <c r="P211" s="55">
        <v>33.481965913594927</v>
      </c>
      <c r="Q211" s="55">
        <v>25.422145328719726</v>
      </c>
      <c r="R211" s="55">
        <v>-2.3999459167117356</v>
      </c>
      <c r="S211" s="55">
        <v>16.66424735084918</v>
      </c>
      <c r="T211" s="55">
        <v>31.173678445373042</v>
      </c>
      <c r="U211" s="55">
        <v>17.697798929208805</v>
      </c>
      <c r="V211" s="55">
        <v>73.486717956162011</v>
      </c>
      <c r="W211" s="55">
        <v>46.982167352537722</v>
      </c>
      <c r="X211" s="55">
        <v>-0.10775510204081634</v>
      </c>
      <c r="Y211" s="55">
        <v>1.7422042671379878</v>
      </c>
      <c r="Z211" s="70">
        <v>9.1954022988505746E-2</v>
      </c>
      <c r="AA211" s="70">
        <v>0.14942528735632185</v>
      </c>
      <c r="AB211" s="70">
        <v>9.7701149425287362E-2</v>
      </c>
      <c r="AC211" s="70">
        <v>2.8735632183908046E-2</v>
      </c>
      <c r="AD211" s="70">
        <v>2.2988505747126436E-2</v>
      </c>
      <c r="AE211" s="70">
        <v>5.7471264367816091E-3</v>
      </c>
      <c r="AF211" s="70">
        <v>0.14705882352941177</v>
      </c>
      <c r="AG211" s="70">
        <v>0.11176470588235295</v>
      </c>
      <c r="AH211" s="70">
        <v>5.2941176470588235E-2</v>
      </c>
      <c r="AI211" s="70">
        <v>4.7058823529411764E-2</v>
      </c>
      <c r="AJ211" s="70">
        <v>5.8823529411764705E-3</v>
      </c>
      <c r="AK211" s="70">
        <v>0</v>
      </c>
      <c r="AL211" s="70">
        <v>0.12280701754385964</v>
      </c>
      <c r="AM211" s="70">
        <v>8.771929824561403E-2</v>
      </c>
      <c r="AN211" s="70">
        <v>9.3567251461988299E-2</v>
      </c>
      <c r="AO211" s="70">
        <v>2.3391812865497075E-2</v>
      </c>
      <c r="AP211" s="70">
        <v>5.8479532163742687E-3</v>
      </c>
      <c r="AQ211" s="70">
        <v>0</v>
      </c>
      <c r="AR211" s="70">
        <v>0.1242603550295858</v>
      </c>
      <c r="AS211" s="70">
        <v>0.10650887573964497</v>
      </c>
      <c r="AT211" s="70">
        <v>6.5088757396449703E-2</v>
      </c>
      <c r="AU211" s="70">
        <v>2.3668639053254437E-2</v>
      </c>
      <c r="AV211" s="70">
        <v>5.9171597633136093E-3</v>
      </c>
      <c r="AW211" s="70">
        <v>5.9171597633136093E-3</v>
      </c>
      <c r="AX211" s="70">
        <v>8.3832335329341312E-2</v>
      </c>
      <c r="AY211" s="70">
        <v>5.9880239520958084E-2</v>
      </c>
      <c r="AZ211" s="70">
        <v>4.1916167664670656E-2</v>
      </c>
      <c r="BA211" s="70">
        <v>2.3952095808383235E-2</v>
      </c>
      <c r="BB211" s="70">
        <v>1.7964071856287425E-2</v>
      </c>
      <c r="BC211" s="70">
        <v>2.3952095808383235E-2</v>
      </c>
    </row>
    <row r="212" spans="1:68" customFormat="1">
      <c r="A212" t="str">
        <f t="shared" si="3"/>
        <v>QLD-43160</v>
      </c>
      <c r="B212" s="57" t="s">
        <v>5</v>
      </c>
      <c r="C212" s="54">
        <v>43160</v>
      </c>
      <c r="D212" s="55">
        <v>41.933333333333337</v>
      </c>
      <c r="E212" s="55">
        <v>18.333333333333336</v>
      </c>
      <c r="F212" s="55">
        <v>14.395555555555553</v>
      </c>
      <c r="G212" s="55">
        <v>26.012341786406019</v>
      </c>
      <c r="H212" s="55">
        <v>12.817777777777776</v>
      </c>
      <c r="I212" s="55">
        <v>-4.6000000000000014</v>
      </c>
      <c r="J212" s="58">
        <v>139.46958772068058</v>
      </c>
      <c r="K212" s="55">
        <v>-16.022222222222222</v>
      </c>
      <c r="L212" s="55">
        <v>24.319759804841439</v>
      </c>
      <c r="M212" s="55">
        <v>9.1544690910919968</v>
      </c>
      <c r="N212" s="55">
        <v>16.041306228373699</v>
      </c>
      <c r="O212" s="55">
        <v>4.0275152278933</v>
      </c>
      <c r="P212" s="55">
        <v>55.092592592592595</v>
      </c>
      <c r="Q212" s="55">
        <v>21.760134425540848</v>
      </c>
      <c r="R212" s="55">
        <v>-9.2184274723212631</v>
      </c>
      <c r="S212" s="55">
        <v>22.390145437606751</v>
      </c>
      <c r="T212" s="55">
        <v>29.889807162534435</v>
      </c>
      <c r="U212" s="55">
        <v>15.570934256055363</v>
      </c>
      <c r="V212" s="55">
        <v>80.787743905594951</v>
      </c>
      <c r="W212" s="55">
        <v>43.272443751392295</v>
      </c>
      <c r="X212" s="55">
        <v>0.52700328814017339</v>
      </c>
      <c r="Y212" s="55">
        <v>2.526913202108013</v>
      </c>
      <c r="Z212" s="70">
        <v>8.2191780821917804E-2</v>
      </c>
      <c r="AA212" s="70">
        <v>0.13698630136986301</v>
      </c>
      <c r="AB212" s="70">
        <v>6.8493150684931503E-2</v>
      </c>
      <c r="AC212" s="70">
        <v>6.8493150684931503E-2</v>
      </c>
      <c r="AD212" s="70">
        <v>2.0547945205479451E-2</v>
      </c>
      <c r="AE212" s="70">
        <v>6.8493150684931503E-3</v>
      </c>
      <c r="AF212" s="70">
        <v>0.10416666666666667</v>
      </c>
      <c r="AG212" s="70">
        <v>9.7222222222222224E-2</v>
      </c>
      <c r="AH212" s="70">
        <v>0.10416666666666667</v>
      </c>
      <c r="AI212" s="70">
        <v>2.0833333333333332E-2</v>
      </c>
      <c r="AJ212" s="70">
        <v>2.7777777777777776E-2</v>
      </c>
      <c r="AK212" s="70">
        <v>6.9444444444444441E-3</v>
      </c>
      <c r="AL212" s="70">
        <v>9.7222222222222224E-2</v>
      </c>
      <c r="AM212" s="70">
        <v>2.7777777777777776E-2</v>
      </c>
      <c r="AN212" s="70">
        <v>9.0277777777777776E-2</v>
      </c>
      <c r="AO212" s="70">
        <v>2.7777777777777776E-2</v>
      </c>
      <c r="AP212" s="70">
        <v>2.7777777777777776E-2</v>
      </c>
      <c r="AQ212" s="70">
        <v>2.0833333333333332E-2</v>
      </c>
      <c r="AR212" s="70">
        <v>0.1310344827586207</v>
      </c>
      <c r="AS212" s="70">
        <v>6.2068965517241378E-2</v>
      </c>
      <c r="AT212" s="70">
        <v>8.2758620689655171E-2</v>
      </c>
      <c r="AU212" s="70">
        <v>2.0689655172413793E-2</v>
      </c>
      <c r="AV212" s="70">
        <v>6.8965517241379309E-3</v>
      </c>
      <c r="AW212" s="70">
        <v>6.8965517241379309E-3</v>
      </c>
      <c r="AX212" s="70">
        <v>7.6388888888888895E-2</v>
      </c>
      <c r="AY212" s="70">
        <v>3.4722222222222224E-2</v>
      </c>
      <c r="AZ212" s="70">
        <v>1.3888888888888888E-2</v>
      </c>
      <c r="BA212" s="70">
        <v>7.6388888888888895E-2</v>
      </c>
      <c r="BB212" s="70">
        <v>2.7777777777777776E-2</v>
      </c>
      <c r="BC212" s="70">
        <v>2.7777777777777776E-2</v>
      </c>
    </row>
    <row r="213" spans="1:68" customFormat="1">
      <c r="A213" t="str">
        <f t="shared" si="3"/>
        <v>QLD-43252</v>
      </c>
      <c r="B213" s="57" t="s">
        <v>5</v>
      </c>
      <c r="C213" s="54">
        <v>43252</v>
      </c>
      <c r="D213" s="55">
        <v>42.499086924762601</v>
      </c>
      <c r="E213" s="55">
        <v>19.663075237399561</v>
      </c>
      <c r="F213" s="55">
        <v>12.856099342585829</v>
      </c>
      <c r="G213" s="55">
        <v>18.741790204541186</v>
      </c>
      <c r="H213" s="55">
        <v>15.426406135865598</v>
      </c>
      <c r="I213" s="55">
        <v>-14.189189189189189</v>
      </c>
      <c r="J213" s="58">
        <v>139.57095165653504</v>
      </c>
      <c r="K213" s="55">
        <v>-14.860299488677869</v>
      </c>
      <c r="L213" s="55">
        <v>14.580440388811745</v>
      </c>
      <c r="M213" s="55">
        <v>7.4996118213342999</v>
      </c>
      <c r="N213" s="55">
        <v>22.697721747978967</v>
      </c>
      <c r="O213" s="55">
        <v>1.9881933615504561</v>
      </c>
      <c r="P213" s="55">
        <v>43.637288710498048</v>
      </c>
      <c r="Q213" s="55">
        <v>21.338861847244758</v>
      </c>
      <c r="R213" s="55">
        <v>-3.5409640944257088</v>
      </c>
      <c r="S213" s="55">
        <v>23.506172839506174</v>
      </c>
      <c r="T213" s="55">
        <v>35.385600000000004</v>
      </c>
      <c r="U213" s="55">
        <v>15.624031248062497</v>
      </c>
      <c r="V213" s="55">
        <v>77.651515151515156</v>
      </c>
      <c r="W213" s="55">
        <v>42.579994960947332</v>
      </c>
      <c r="X213" s="55">
        <v>-0.62594747909433235</v>
      </c>
      <c r="Y213" s="55">
        <v>1.8845467169212458</v>
      </c>
      <c r="Z213" s="70">
        <v>8.2758620689655171E-2</v>
      </c>
      <c r="AA213" s="70">
        <v>0.1793103448275862</v>
      </c>
      <c r="AB213" s="70">
        <v>4.8275862068965517E-2</v>
      </c>
      <c r="AC213" s="70">
        <v>3.4482758620689655E-2</v>
      </c>
      <c r="AD213" s="70">
        <v>1.3793103448275862E-2</v>
      </c>
      <c r="AE213" s="70">
        <v>0</v>
      </c>
      <c r="AF213" s="70">
        <v>0.11188811188811189</v>
      </c>
      <c r="AG213" s="70">
        <v>6.9930069930069935E-2</v>
      </c>
      <c r="AH213" s="70">
        <v>4.8951048951048952E-2</v>
      </c>
      <c r="AI213" s="70">
        <v>3.4965034965034968E-2</v>
      </c>
      <c r="AJ213" s="70">
        <v>1.3986013986013986E-2</v>
      </c>
      <c r="AK213" s="70">
        <v>0</v>
      </c>
      <c r="AL213" s="70">
        <v>8.4507042253521125E-2</v>
      </c>
      <c r="AM213" s="70">
        <v>7.746478873239436E-2</v>
      </c>
      <c r="AN213" s="70">
        <v>8.4507042253521125E-2</v>
      </c>
      <c r="AO213" s="70">
        <v>2.1126760563380281E-2</v>
      </c>
      <c r="AP213" s="70">
        <v>0</v>
      </c>
      <c r="AQ213" s="70">
        <v>0</v>
      </c>
      <c r="AR213" s="70">
        <v>8.5714285714285715E-2</v>
      </c>
      <c r="AS213" s="70">
        <v>0.1357142857142857</v>
      </c>
      <c r="AT213" s="70">
        <v>2.1428571428571429E-2</v>
      </c>
      <c r="AU213" s="70">
        <v>0</v>
      </c>
      <c r="AV213" s="70">
        <v>0</v>
      </c>
      <c r="AW213" s="70">
        <v>1.4285714285714285E-2</v>
      </c>
      <c r="AX213" s="70">
        <v>7.0921985815602842E-2</v>
      </c>
      <c r="AY213" s="70">
        <v>5.6737588652482268E-2</v>
      </c>
      <c r="AZ213" s="70">
        <v>7.8014184397163122E-2</v>
      </c>
      <c r="BA213" s="70">
        <v>0</v>
      </c>
      <c r="BB213" s="70">
        <v>2.1276595744680851E-2</v>
      </c>
      <c r="BC213" s="70">
        <v>0</v>
      </c>
    </row>
    <row r="214" spans="1:68" customFormat="1">
      <c r="A214" t="str">
        <f t="shared" si="3"/>
        <v>QLD-43344</v>
      </c>
      <c r="B214" s="57" t="s">
        <v>5</v>
      </c>
      <c r="C214" s="54">
        <v>43344</v>
      </c>
      <c r="D214" s="55">
        <v>40.258020419496773</v>
      </c>
      <c r="E214" s="55">
        <v>14.65675594856679</v>
      </c>
      <c r="F214" s="55">
        <v>2.3922422999700963</v>
      </c>
      <c r="G214" s="55">
        <v>20.342797783933516</v>
      </c>
      <c r="H214" s="55">
        <v>23.700286214703748</v>
      </c>
      <c r="I214" s="55">
        <v>-23.414071510957321</v>
      </c>
      <c r="J214" s="58">
        <v>127.99795723383387</v>
      </c>
      <c r="K214" s="55">
        <v>-22.091412742382275</v>
      </c>
      <c r="L214" s="55">
        <v>13.422205989773559</v>
      </c>
      <c r="M214" s="55">
        <v>9.8986533388865734</v>
      </c>
      <c r="N214" s="55">
        <v>19.117647058823529</v>
      </c>
      <c r="O214" s="55">
        <v>0.30536721701775199</v>
      </c>
      <c r="P214" s="55">
        <v>39.434636084703996</v>
      </c>
      <c r="Q214" s="55">
        <v>24.124010144402465</v>
      </c>
      <c r="R214" s="55">
        <v>-4.2945069184136235</v>
      </c>
      <c r="S214" s="55">
        <v>24.656361474435194</v>
      </c>
      <c r="T214" s="55">
        <v>33.914107569488948</v>
      </c>
      <c r="U214" s="55">
        <v>11.74816345270891</v>
      </c>
      <c r="V214" s="55">
        <v>68.166629538872797</v>
      </c>
      <c r="W214" s="55">
        <v>42.217819474389607</v>
      </c>
      <c r="X214" s="55">
        <v>-0.61258501869285209</v>
      </c>
      <c r="Y214" s="55">
        <v>2.2189904297241507</v>
      </c>
      <c r="Z214" s="70">
        <v>8.1081081081081086E-2</v>
      </c>
      <c r="AA214" s="70">
        <v>0.14189189189189189</v>
      </c>
      <c r="AB214" s="70">
        <v>8.7837837837837843E-2</v>
      </c>
      <c r="AC214" s="70">
        <v>6.0810810810810814E-2</v>
      </c>
      <c r="AD214" s="70">
        <v>2.0270270270270271E-2</v>
      </c>
      <c r="AE214" s="70">
        <v>0</v>
      </c>
      <c r="AF214" s="70">
        <v>0.13768115942028986</v>
      </c>
      <c r="AG214" s="70">
        <v>7.2463768115942032E-2</v>
      </c>
      <c r="AH214" s="70">
        <v>4.3478260869565216E-2</v>
      </c>
      <c r="AI214" s="70">
        <v>4.3478260869565216E-2</v>
      </c>
      <c r="AJ214" s="70">
        <v>1.4492753623188406E-2</v>
      </c>
      <c r="AK214" s="70">
        <v>7.246376811594203E-3</v>
      </c>
      <c r="AL214" s="70">
        <v>0.10714285714285714</v>
      </c>
      <c r="AM214" s="70">
        <v>6.4285714285714279E-2</v>
      </c>
      <c r="AN214" s="70">
        <v>0.05</v>
      </c>
      <c r="AO214" s="70">
        <v>2.8571428571428571E-2</v>
      </c>
      <c r="AP214" s="70">
        <v>1.4285714285714285E-2</v>
      </c>
      <c r="AQ214" s="70">
        <v>7.1428571428571426E-3</v>
      </c>
      <c r="AR214" s="70">
        <v>0.14788732394366197</v>
      </c>
      <c r="AS214" s="70">
        <v>5.6338028169014086E-2</v>
      </c>
      <c r="AT214" s="70">
        <v>2.8169014084507043E-2</v>
      </c>
      <c r="AU214" s="70">
        <v>1.4084507042253521E-2</v>
      </c>
      <c r="AV214" s="70">
        <v>7.0422535211267607E-3</v>
      </c>
      <c r="AW214" s="70">
        <v>0</v>
      </c>
      <c r="AX214" s="70">
        <v>8.5714285714285715E-2</v>
      </c>
      <c r="AY214" s="70">
        <v>4.2857142857142858E-2</v>
      </c>
      <c r="AZ214" s="70">
        <v>5.7142857142857141E-2</v>
      </c>
      <c r="BA214" s="70">
        <v>7.1428571428571426E-3</v>
      </c>
      <c r="BB214" s="70">
        <v>1.4285714285714285E-2</v>
      </c>
      <c r="BC214" s="70">
        <v>1.4285714285714285E-2</v>
      </c>
    </row>
    <row r="215" spans="1:68" customFormat="1">
      <c r="A215" t="str">
        <f t="shared" si="3"/>
        <v>QLD-43435</v>
      </c>
      <c r="B215" s="57" t="s">
        <v>5</v>
      </c>
      <c r="C215" s="54">
        <v>43435</v>
      </c>
      <c r="D215" s="55">
        <v>26.024691358024693</v>
      </c>
      <c r="E215" s="55">
        <v>11.641975308641976</v>
      </c>
      <c r="F215" s="55">
        <v>-4.0617283950617278</v>
      </c>
      <c r="G215" s="55">
        <v>7.7085128794407733</v>
      </c>
      <c r="H215" s="55">
        <v>9.7222222222222232</v>
      </c>
      <c r="I215" s="55">
        <v>-29.64506172839506</v>
      </c>
      <c r="J215" s="58">
        <v>117.56695425431552</v>
      </c>
      <c r="K215" s="55">
        <v>-22.446240754033891</v>
      </c>
      <c r="L215" s="55">
        <v>-5.0943215551086851</v>
      </c>
      <c r="M215" s="55">
        <v>0</v>
      </c>
      <c r="N215" s="55">
        <v>9.2668800487730518</v>
      </c>
      <c r="O215" s="55">
        <v>-2.3200475907198101</v>
      </c>
      <c r="P215" s="55">
        <v>27.983539094650212</v>
      </c>
      <c r="Q215" s="55">
        <v>15.50632911392405</v>
      </c>
      <c r="R215" s="55">
        <v>-10.463733650416168</v>
      </c>
      <c r="S215" s="55">
        <v>15.299753229786615</v>
      </c>
      <c r="T215" s="55">
        <v>27.23564755931757</v>
      </c>
      <c r="U215" s="55">
        <v>7.1681565188058673</v>
      </c>
      <c r="V215" s="55">
        <v>62.873931623931618</v>
      </c>
      <c r="W215" s="55">
        <v>34.301768990634756</v>
      </c>
      <c r="X215" s="55">
        <v>-0.16653061224489837</v>
      </c>
      <c r="Y215" s="55">
        <v>4.5975510204081642</v>
      </c>
      <c r="Z215" s="70">
        <v>9.2485549132947972E-2</v>
      </c>
      <c r="AA215" s="70">
        <v>0.15606936416184972</v>
      </c>
      <c r="AB215" s="70">
        <v>5.2023121387283239E-2</v>
      </c>
      <c r="AC215" s="70">
        <v>4.046242774566474E-2</v>
      </c>
      <c r="AD215" s="70">
        <v>5.7803468208092483E-3</v>
      </c>
      <c r="AE215" s="70">
        <v>0</v>
      </c>
      <c r="AF215" s="70">
        <v>0.15789473684210525</v>
      </c>
      <c r="AG215" s="70">
        <v>6.4327485380116955E-2</v>
      </c>
      <c r="AH215" s="70">
        <v>2.3391812865497075E-2</v>
      </c>
      <c r="AI215" s="70">
        <v>5.2631578947368418E-2</v>
      </c>
      <c r="AJ215" s="70">
        <v>2.9239766081871343E-2</v>
      </c>
      <c r="AK215" s="70">
        <v>2.3391812865497075E-2</v>
      </c>
      <c r="AL215" s="70">
        <v>0.15116279069767441</v>
      </c>
      <c r="AM215" s="70">
        <v>6.9767441860465115E-2</v>
      </c>
      <c r="AN215" s="70">
        <v>3.4883720930232558E-2</v>
      </c>
      <c r="AO215" s="70">
        <v>4.0697674418604654E-2</v>
      </c>
      <c r="AP215" s="70">
        <v>1.1627906976744186E-2</v>
      </c>
      <c r="AQ215" s="70">
        <v>1.7441860465116279E-2</v>
      </c>
      <c r="AR215" s="70">
        <v>9.3567251461988299E-2</v>
      </c>
      <c r="AS215" s="70">
        <v>7.0175438596491224E-2</v>
      </c>
      <c r="AT215" s="70">
        <v>5.2631578947368418E-2</v>
      </c>
      <c r="AU215" s="70">
        <v>2.3391812865497075E-2</v>
      </c>
      <c r="AV215" s="70">
        <v>0</v>
      </c>
      <c r="AW215" s="70">
        <v>5.8479532163742687E-3</v>
      </c>
      <c r="AX215" s="70">
        <v>8.1871345029239762E-2</v>
      </c>
      <c r="AY215" s="70">
        <v>5.2631578947368418E-2</v>
      </c>
      <c r="AZ215" s="70">
        <v>5.2631578947368418E-2</v>
      </c>
      <c r="BA215" s="70">
        <v>1.1695906432748537E-2</v>
      </c>
      <c r="BB215" s="70">
        <v>2.9239766081871343E-2</v>
      </c>
      <c r="BC215" s="70">
        <v>0</v>
      </c>
    </row>
    <row r="216" spans="1:68" customFormat="1">
      <c r="A216" t="str">
        <f t="shared" si="3"/>
        <v>QLD-43525</v>
      </c>
      <c r="B216" s="57" t="s">
        <v>5</v>
      </c>
      <c r="C216" s="54">
        <v>43525</v>
      </c>
      <c r="D216" s="55">
        <v>28.941740317967486</v>
      </c>
      <c r="E216" s="55">
        <v>13.793192300754981</v>
      </c>
      <c r="F216" s="55">
        <v>-21.229611688010511</v>
      </c>
      <c r="G216" s="55">
        <v>-2.6551436901291114</v>
      </c>
      <c r="H216" s="55">
        <v>-2.8807750779458372</v>
      </c>
      <c r="I216" s="55">
        <v>-14.749156123579581</v>
      </c>
      <c r="J216" s="58">
        <v>113.31899106228578</v>
      </c>
      <c r="K216" s="55">
        <v>-11.162015826738859</v>
      </c>
      <c r="L216" s="55">
        <v>-10.926649305555554</v>
      </c>
      <c r="M216" s="55">
        <v>5.4464689904934342</v>
      </c>
      <c r="N216" s="55">
        <v>17.307692307692307</v>
      </c>
      <c r="O216" s="55">
        <v>-12.026296566837107</v>
      </c>
      <c r="P216" s="55">
        <v>18.027777777777779</v>
      </c>
      <c r="Q216" s="55">
        <v>6.7510415351597022</v>
      </c>
      <c r="R216" s="55">
        <v>-15.445983379501385</v>
      </c>
      <c r="S216" s="55">
        <v>19.725878517087313</v>
      </c>
      <c r="T216" s="55">
        <v>37.785985431414801</v>
      </c>
      <c r="U216" s="55">
        <v>-2.3549382716049387</v>
      </c>
      <c r="V216" s="55">
        <v>47.318654148150628</v>
      </c>
      <c r="W216" s="55">
        <v>35.80968858131488</v>
      </c>
      <c r="X216" s="55">
        <v>0.12597631645250695</v>
      </c>
      <c r="Y216" s="55">
        <v>5.7109263458469801</v>
      </c>
      <c r="Z216" s="70">
        <v>5.2356020942408377E-2</v>
      </c>
      <c r="AA216" s="70">
        <v>0.16230366492146597</v>
      </c>
      <c r="AB216" s="70">
        <v>7.3298429319371722E-2</v>
      </c>
      <c r="AC216" s="70">
        <v>2.6178010471204188E-2</v>
      </c>
      <c r="AD216" s="70">
        <v>5.235602094240838E-3</v>
      </c>
      <c r="AE216" s="70">
        <v>5.235602094240838E-3</v>
      </c>
      <c r="AF216" s="70">
        <v>9.7826086956521743E-2</v>
      </c>
      <c r="AG216" s="70">
        <v>5.434782608695652E-2</v>
      </c>
      <c r="AH216" s="70">
        <v>7.0652173913043473E-2</v>
      </c>
      <c r="AI216" s="70">
        <v>2.1739130434782608E-2</v>
      </c>
      <c r="AJ216" s="70">
        <v>1.6304347826086956E-2</v>
      </c>
      <c r="AK216" s="70">
        <v>1.6304347826086956E-2</v>
      </c>
      <c r="AL216" s="70">
        <v>7.6086956521739135E-2</v>
      </c>
      <c r="AM216" s="70">
        <v>9.7826086956521743E-2</v>
      </c>
      <c r="AN216" s="70">
        <v>8.6956521739130432E-2</v>
      </c>
      <c r="AO216" s="70">
        <v>1.6304347826086956E-2</v>
      </c>
      <c r="AP216" s="70">
        <v>1.6304347826086956E-2</v>
      </c>
      <c r="AQ216" s="70">
        <v>0</v>
      </c>
      <c r="AR216" s="70">
        <v>8.6956521739130432E-2</v>
      </c>
      <c r="AS216" s="70">
        <v>8.1521739130434784E-2</v>
      </c>
      <c r="AT216" s="70">
        <v>5.434782608695652E-2</v>
      </c>
      <c r="AU216" s="70">
        <v>3.2608695652173912E-2</v>
      </c>
      <c r="AV216" s="70">
        <v>5.434782608695652E-3</v>
      </c>
      <c r="AW216" s="70">
        <v>5.434782608695652E-3</v>
      </c>
      <c r="AX216" s="70">
        <v>4.3715846994535519E-2</v>
      </c>
      <c r="AY216" s="70">
        <v>4.9180327868852458E-2</v>
      </c>
      <c r="AZ216" s="70">
        <v>5.4644808743169397E-2</v>
      </c>
      <c r="BA216" s="70">
        <v>3.2786885245901641E-2</v>
      </c>
      <c r="BB216" s="70">
        <v>2.185792349726776E-2</v>
      </c>
      <c r="BC216" s="70">
        <v>0</v>
      </c>
    </row>
    <row r="217" spans="1:68" customFormat="1">
      <c r="A217" t="str">
        <f t="shared" si="3"/>
        <v>QLD-43617</v>
      </c>
      <c r="B217" s="57" t="s">
        <v>5</v>
      </c>
      <c r="C217" s="54">
        <v>43617</v>
      </c>
      <c r="D217" s="55">
        <v>32.09472849782005</v>
      </c>
      <c r="E217" s="55">
        <v>11.09789932619897</v>
      </c>
      <c r="F217" s="55">
        <v>8.0724005813185364</v>
      </c>
      <c r="G217" s="55">
        <v>9.9006219578150336</v>
      </c>
      <c r="H217" s="55">
        <v>-18.456863522261855</v>
      </c>
      <c r="I217" s="55">
        <v>9.0071343638525558</v>
      </c>
      <c r="J217" s="58">
        <v>124.00984491626724</v>
      </c>
      <c r="K217" s="55">
        <v>-19.001637208059069</v>
      </c>
      <c r="L217" s="55">
        <v>1.8824626196708387</v>
      </c>
      <c r="M217" s="55">
        <v>5.5064172531898086</v>
      </c>
      <c r="N217" s="55">
        <v>20.125</v>
      </c>
      <c r="O217" s="55">
        <v>-6.9419722321110715</v>
      </c>
      <c r="P217" s="55">
        <v>28.402366863905325</v>
      </c>
      <c r="Q217" s="55">
        <v>11.277713699859028</v>
      </c>
      <c r="R217" s="55">
        <v>-2.3733488169545636</v>
      </c>
      <c r="S217" s="55">
        <v>19.343389529724934</v>
      </c>
      <c r="T217" s="55">
        <v>28.266666666666669</v>
      </c>
      <c r="U217" s="55">
        <v>-4.1066666666666674</v>
      </c>
      <c r="V217" s="55">
        <v>55.418975069252078</v>
      </c>
      <c r="W217" s="55">
        <v>31.770833333333329</v>
      </c>
      <c r="X217" s="55">
        <v>2.0173010380622833</v>
      </c>
      <c r="Y217" s="55">
        <v>4.4325259515570936</v>
      </c>
      <c r="Z217" s="70">
        <v>8.8757396449704137E-2</v>
      </c>
      <c r="AA217" s="70">
        <v>0.20118343195266272</v>
      </c>
      <c r="AB217" s="70">
        <v>5.3254437869822487E-2</v>
      </c>
      <c r="AC217" s="70">
        <v>5.9171597633136093E-3</v>
      </c>
      <c r="AD217" s="70">
        <v>5.9171597633136093E-3</v>
      </c>
      <c r="AE217" s="70">
        <v>0</v>
      </c>
      <c r="AF217" s="70">
        <v>0.10778443113772455</v>
      </c>
      <c r="AG217" s="70">
        <v>0.11976047904191617</v>
      </c>
      <c r="AH217" s="70">
        <v>6.5868263473053898E-2</v>
      </c>
      <c r="AI217" s="70">
        <v>1.1976047904191617E-2</v>
      </c>
      <c r="AJ217" s="70">
        <v>1.7964071856287425E-2</v>
      </c>
      <c r="AK217" s="70">
        <v>0</v>
      </c>
      <c r="AL217" s="70">
        <v>7.2289156626506021E-2</v>
      </c>
      <c r="AM217" s="70">
        <v>0.12650602409638553</v>
      </c>
      <c r="AN217" s="70">
        <v>5.4216867469879519E-2</v>
      </c>
      <c r="AO217" s="70">
        <v>1.8072289156626505E-2</v>
      </c>
      <c r="AP217" s="70">
        <v>0</v>
      </c>
      <c r="AQ217" s="70">
        <v>1.2048192771084338E-2</v>
      </c>
      <c r="AR217" s="70">
        <v>0.11377245508982035</v>
      </c>
      <c r="AS217" s="70">
        <v>0.11377245508982035</v>
      </c>
      <c r="AT217" s="70">
        <v>5.9880239520958084E-2</v>
      </c>
      <c r="AU217" s="70">
        <v>2.3952095808383235E-2</v>
      </c>
      <c r="AV217" s="70">
        <v>5.9880239520958087E-3</v>
      </c>
      <c r="AW217" s="70">
        <v>0</v>
      </c>
      <c r="AX217" s="70">
        <v>6.5868263473053898E-2</v>
      </c>
      <c r="AY217" s="70">
        <v>8.3832335329341312E-2</v>
      </c>
      <c r="AZ217" s="70">
        <v>3.5928143712574849E-2</v>
      </c>
      <c r="BA217" s="70">
        <v>1.7964071856287425E-2</v>
      </c>
      <c r="BB217" s="70">
        <v>1.1976047904191617E-2</v>
      </c>
      <c r="BC217" s="70">
        <v>1.1976047904191617E-2</v>
      </c>
    </row>
    <row r="218" spans="1:68" customFormat="1">
      <c r="A218" t="str">
        <f t="shared" si="3"/>
        <v>QLD-43709</v>
      </c>
      <c r="B218" s="57" t="s">
        <v>5</v>
      </c>
      <c r="C218" s="54">
        <v>43709</v>
      </c>
      <c r="D218" s="55">
        <v>29.156549890160711</v>
      </c>
      <c r="E218" s="55">
        <v>10.174586657417041</v>
      </c>
      <c r="F218" s="55">
        <v>-14.264654873395767</v>
      </c>
      <c r="G218" s="55">
        <v>-4.5323158746675922</v>
      </c>
      <c r="H218" s="55">
        <v>-15.514799398774425</v>
      </c>
      <c r="I218" s="55">
        <v>2.3586541796739513</v>
      </c>
      <c r="J218" s="58">
        <v>116.39079683160494</v>
      </c>
      <c r="K218" s="55">
        <v>-30.37253469685902</v>
      </c>
      <c r="L218" s="55">
        <v>24.955441928414899</v>
      </c>
      <c r="M218" s="55">
        <v>9.3028571428571425</v>
      </c>
      <c r="N218" s="55">
        <v>27.582477014602485</v>
      </c>
      <c r="O218" s="55">
        <v>-13.06111411573824</v>
      </c>
      <c r="P218" s="55">
        <v>28.272038939967548</v>
      </c>
      <c r="Q218" s="55">
        <v>12.436539336857953</v>
      </c>
      <c r="R218" s="55">
        <v>0.38460364457739482</v>
      </c>
      <c r="S218" s="55">
        <v>16.646848989298455</v>
      </c>
      <c r="T218" s="55">
        <v>44.323979591836725</v>
      </c>
      <c r="U218" s="55">
        <v>-5.4563492063492092</v>
      </c>
      <c r="V218" s="55">
        <v>53.215270721439978</v>
      </c>
      <c r="W218" s="55">
        <v>26.827668685621695</v>
      </c>
      <c r="X218" s="55">
        <v>-1.6049382716049381</v>
      </c>
      <c r="Y218" s="55">
        <v>2.2746913580246919</v>
      </c>
      <c r="Z218" s="70">
        <v>7.7777777777777779E-2</v>
      </c>
      <c r="AA218" s="70">
        <v>0.13333333333333333</v>
      </c>
      <c r="AB218" s="70">
        <v>7.7777777777777779E-2</v>
      </c>
      <c r="AC218" s="70">
        <v>2.2222222222222223E-2</v>
      </c>
      <c r="AD218" s="70">
        <v>0</v>
      </c>
      <c r="AE218" s="70">
        <v>5.5555555555555558E-3</v>
      </c>
      <c r="AF218" s="70">
        <v>0.10674157303370786</v>
      </c>
      <c r="AG218" s="70">
        <v>7.3033707865168537E-2</v>
      </c>
      <c r="AH218" s="70">
        <v>6.1797752808988762E-2</v>
      </c>
      <c r="AI218" s="70">
        <v>5.6179775280898875E-2</v>
      </c>
      <c r="AJ218" s="70">
        <v>1.6853932584269662E-2</v>
      </c>
      <c r="AK218" s="70">
        <v>0</v>
      </c>
      <c r="AL218" s="70">
        <v>0.10674157303370786</v>
      </c>
      <c r="AM218" s="70">
        <v>6.1797752808988762E-2</v>
      </c>
      <c r="AN218" s="70">
        <v>7.8651685393258425E-2</v>
      </c>
      <c r="AO218" s="70">
        <v>3.3707865168539325E-2</v>
      </c>
      <c r="AP218" s="70">
        <v>5.6179775280898875E-3</v>
      </c>
      <c r="AQ218" s="70">
        <v>0</v>
      </c>
      <c r="AR218" s="70">
        <v>9.03954802259887E-2</v>
      </c>
      <c r="AS218" s="70">
        <v>8.4745762711864403E-2</v>
      </c>
      <c r="AT218" s="70">
        <v>3.954802259887006E-2</v>
      </c>
      <c r="AU218" s="70">
        <v>4.519774011299435E-2</v>
      </c>
      <c r="AV218" s="70">
        <v>5.6497175141242938E-3</v>
      </c>
      <c r="AW218" s="70">
        <v>5.6497175141242938E-3</v>
      </c>
      <c r="AX218" s="70">
        <v>5.0847457627118647E-2</v>
      </c>
      <c r="AY218" s="70">
        <v>5.6497175141242938E-2</v>
      </c>
      <c r="AZ218" s="70">
        <v>4.519774011299435E-2</v>
      </c>
      <c r="BA218" s="70">
        <v>3.3898305084745763E-2</v>
      </c>
      <c r="BB218" s="70">
        <v>1.6949152542372881E-2</v>
      </c>
      <c r="BC218" s="70">
        <v>5.6497175141242938E-3</v>
      </c>
    </row>
    <row r="219" spans="1:68" customFormat="1">
      <c r="A219" t="str">
        <f t="shared" si="3"/>
        <v>QLD-43800</v>
      </c>
      <c r="B219" s="57" t="s">
        <v>5</v>
      </c>
      <c r="C219" s="54">
        <v>43800</v>
      </c>
      <c r="D219" s="55">
        <v>32.131060906328443</v>
      </c>
      <c r="E219" s="55">
        <v>10.632183908045977</v>
      </c>
      <c r="F219" s="55">
        <v>-7.4514466904478782</v>
      </c>
      <c r="G219" s="55">
        <v>-1.6539142637575621</v>
      </c>
      <c r="H219" s="55">
        <v>-9.420002642356982</v>
      </c>
      <c r="I219" s="55">
        <v>6.0278768661646183</v>
      </c>
      <c r="J219" s="58">
        <v>118.52420685100299</v>
      </c>
      <c r="K219" s="55">
        <v>-39.096974501255126</v>
      </c>
      <c r="L219" s="55">
        <v>45.415224913494818</v>
      </c>
      <c r="M219" s="55">
        <v>12.310380725758478</v>
      </c>
      <c r="N219" s="55">
        <v>20.234107418419963</v>
      </c>
      <c r="O219" s="55">
        <v>-13.63759114231704</v>
      </c>
      <c r="P219" s="55">
        <v>34.417968750000007</v>
      </c>
      <c r="Q219" s="55">
        <v>16.633534828999149</v>
      </c>
      <c r="R219" s="55">
        <v>23.526230394808007</v>
      </c>
      <c r="S219" s="55">
        <v>17.110350981558597</v>
      </c>
      <c r="T219" s="55">
        <v>32.676208479611127</v>
      </c>
      <c r="U219" s="55">
        <v>-9.4192958390489263</v>
      </c>
      <c r="V219" s="55">
        <v>53.65625</v>
      </c>
      <c r="W219" s="55">
        <v>28.202998299117919</v>
      </c>
      <c r="X219" s="55">
        <v>0</v>
      </c>
      <c r="Y219" s="55">
        <v>2.2840546452006163</v>
      </c>
      <c r="Z219" s="70">
        <v>0.10650887573964497</v>
      </c>
      <c r="AA219" s="70">
        <v>0.1893491124260355</v>
      </c>
      <c r="AB219" s="70">
        <v>4.7337278106508875E-2</v>
      </c>
      <c r="AC219" s="70">
        <v>2.3668639053254437E-2</v>
      </c>
      <c r="AD219" s="70">
        <v>5.9171597633136093E-3</v>
      </c>
      <c r="AE219" s="70">
        <v>0</v>
      </c>
      <c r="AF219" s="70">
        <v>0.10179640718562874</v>
      </c>
      <c r="AG219" s="70">
        <v>0.10778443113772455</v>
      </c>
      <c r="AH219" s="70">
        <v>6.5868263473053898E-2</v>
      </c>
      <c r="AI219" s="70">
        <v>3.5928143712574849E-2</v>
      </c>
      <c r="AJ219" s="70">
        <v>2.3952095808383235E-2</v>
      </c>
      <c r="AK219" s="70">
        <v>1.1976047904191617E-2</v>
      </c>
      <c r="AL219" s="70">
        <v>8.9820359281437126E-2</v>
      </c>
      <c r="AM219" s="70">
        <v>7.1856287425149698E-2</v>
      </c>
      <c r="AN219" s="70">
        <v>8.3832335329341312E-2</v>
      </c>
      <c r="AO219" s="70">
        <v>1.7964071856287425E-2</v>
      </c>
      <c r="AP219" s="70">
        <v>1.1976047904191617E-2</v>
      </c>
      <c r="AQ219" s="70">
        <v>0</v>
      </c>
      <c r="AR219" s="70">
        <v>0.12048192771084337</v>
      </c>
      <c r="AS219" s="70">
        <v>9.6385542168674704E-2</v>
      </c>
      <c r="AT219" s="70">
        <v>7.2289156626506021E-2</v>
      </c>
      <c r="AU219" s="70">
        <v>3.614457831325301E-2</v>
      </c>
      <c r="AV219" s="70">
        <v>0</v>
      </c>
      <c r="AW219" s="70">
        <v>6.024096385542169E-3</v>
      </c>
      <c r="AX219" s="70">
        <v>8.4337349397590355E-2</v>
      </c>
      <c r="AY219" s="70">
        <v>7.8313253012048195E-2</v>
      </c>
      <c r="AZ219" s="70">
        <v>4.8192771084337352E-2</v>
      </c>
      <c r="BA219" s="70">
        <v>2.4096385542168676E-2</v>
      </c>
      <c r="BB219" s="70">
        <v>2.4096385542168676E-2</v>
      </c>
      <c r="BC219" s="70">
        <v>0</v>
      </c>
    </row>
    <row r="220" spans="1:68" customFormat="1">
      <c r="A220" t="str">
        <f t="shared" si="3"/>
        <v>QLD-43891</v>
      </c>
      <c r="B220" s="57" t="s">
        <v>5</v>
      </c>
      <c r="C220" s="54">
        <v>43891</v>
      </c>
      <c r="D220" s="55">
        <v>-25.813051333829307</v>
      </c>
      <c r="E220" s="55">
        <v>-20.663726219576997</v>
      </c>
      <c r="F220" s="55">
        <v>-78.475395897544914</v>
      </c>
      <c r="G220" s="55">
        <v>-76.657987033691143</v>
      </c>
      <c r="H220" s="55">
        <v>-40.830587735147198</v>
      </c>
      <c r="I220" s="55">
        <v>-12.368476990115848</v>
      </c>
      <c r="J220" s="58">
        <v>58.159588787338762</v>
      </c>
      <c r="K220" s="55">
        <v>-19.53714528642789</v>
      </c>
      <c r="L220" s="55">
        <v>-20.280669986419195</v>
      </c>
      <c r="M220" s="55">
        <v>-38.478436813504452</v>
      </c>
      <c r="N220" s="55">
        <v>-14.264654873395767</v>
      </c>
      <c r="O220" s="55">
        <v>-57.983929875821758</v>
      </c>
      <c r="P220" s="55">
        <v>-14.455492848397981</v>
      </c>
      <c r="Q220" s="55">
        <v>-75.587783553875241</v>
      </c>
      <c r="R220" s="55">
        <v>-3.6420395421436003</v>
      </c>
      <c r="S220" s="55">
        <v>-7.133152173913043</v>
      </c>
      <c r="T220" s="55">
        <v>9.2304874698574526</v>
      </c>
      <c r="U220" s="55">
        <v>-16.756655535095661</v>
      </c>
      <c r="V220" s="55">
        <v>7.507768385178256</v>
      </c>
      <c r="W220" s="55">
        <v>-22.78330888549047</v>
      </c>
      <c r="X220" s="55">
        <v>9.6169081032141257</v>
      </c>
      <c r="Y220" s="55">
        <v>12.644296061566319</v>
      </c>
      <c r="Z220" s="70">
        <v>7.0270270270270274E-2</v>
      </c>
      <c r="AA220" s="70">
        <v>0.16216216216216217</v>
      </c>
      <c r="AB220" s="70">
        <v>6.4864864864864868E-2</v>
      </c>
      <c r="AC220" s="70">
        <v>3.783783783783784E-2</v>
      </c>
      <c r="AD220" s="70">
        <v>0</v>
      </c>
      <c r="AE220" s="70">
        <v>5.4054054054054057E-3</v>
      </c>
      <c r="AF220" s="70">
        <v>7.2625698324022353E-2</v>
      </c>
      <c r="AG220" s="70">
        <v>9.4972067039106142E-2</v>
      </c>
      <c r="AH220" s="70">
        <v>3.3519553072625698E-2</v>
      </c>
      <c r="AI220" s="70">
        <v>4.4692737430167599E-2</v>
      </c>
      <c r="AJ220" s="70">
        <v>2.23463687150838E-2</v>
      </c>
      <c r="AK220" s="70">
        <v>1.6759776536312849E-2</v>
      </c>
      <c r="AL220" s="70">
        <v>8.3333333333333329E-2</v>
      </c>
      <c r="AM220" s="70">
        <v>7.7777777777777779E-2</v>
      </c>
      <c r="AN220" s="70">
        <v>2.7777777777777776E-2</v>
      </c>
      <c r="AO220" s="70">
        <v>3.888888888888889E-2</v>
      </c>
      <c r="AP220" s="70">
        <v>1.1111111111111112E-2</v>
      </c>
      <c r="AQ220" s="70">
        <v>5.5555555555555558E-3</v>
      </c>
      <c r="AR220" s="70">
        <v>7.2625698324022353E-2</v>
      </c>
      <c r="AS220" s="70">
        <v>7.8212290502793297E-2</v>
      </c>
      <c r="AT220" s="70">
        <v>3.3519553072625698E-2</v>
      </c>
      <c r="AU220" s="70">
        <v>2.7932960893854747E-2</v>
      </c>
      <c r="AV220" s="70">
        <v>0</v>
      </c>
      <c r="AW220" s="70">
        <v>1.11731843575419E-2</v>
      </c>
      <c r="AX220" s="70">
        <v>5.5555555555555552E-2</v>
      </c>
      <c r="AY220" s="70">
        <v>5.5555555555555552E-2</v>
      </c>
      <c r="AZ220" s="70">
        <v>2.2222222222222223E-2</v>
      </c>
      <c r="BA220" s="70">
        <v>2.7777777777777776E-2</v>
      </c>
      <c r="BB220" s="70">
        <v>3.888888888888889E-2</v>
      </c>
      <c r="BC220" s="70">
        <v>5.5555555555555558E-3</v>
      </c>
    </row>
    <row r="221" spans="1:68" customFormat="1">
      <c r="A221" t="str">
        <f t="shared" si="3"/>
        <v>QLD-43983</v>
      </c>
      <c r="B221" s="57" t="s">
        <v>5</v>
      </c>
      <c r="C221" s="54">
        <v>43983</v>
      </c>
      <c r="D221" s="55">
        <v>-8.184088981053824</v>
      </c>
      <c r="E221" s="55">
        <v>-9.8230968963090604</v>
      </c>
      <c r="F221" s="55">
        <v>-75.7763236168947</v>
      </c>
      <c r="G221" s="55">
        <v>-67.421528890564616</v>
      </c>
      <c r="H221" s="55">
        <v>-6.9601427721594291</v>
      </c>
      <c r="I221" s="55">
        <v>-17.703747769185011</v>
      </c>
      <c r="J221" s="58">
        <v>71.419166858233694</v>
      </c>
      <c r="K221" s="55">
        <v>-16.280987840512772</v>
      </c>
      <c r="L221" s="55">
        <v>-25.291638074698557</v>
      </c>
      <c r="M221" s="55">
        <v>-65.10391138123714</v>
      </c>
      <c r="N221" s="55">
        <v>0</v>
      </c>
      <c r="O221" s="55">
        <v>-65.875894520145081</v>
      </c>
      <c r="P221" s="55">
        <v>-4.555644309309697</v>
      </c>
      <c r="Q221" s="55">
        <v>-75.566273578950032</v>
      </c>
      <c r="R221" s="55">
        <v>3.169367930119301</v>
      </c>
      <c r="S221" s="55">
        <v>-16.94401656523825</v>
      </c>
      <c r="T221" s="55">
        <v>23.837518546513255</v>
      </c>
      <c r="U221" s="55">
        <v>-21.777227847781624</v>
      </c>
      <c r="V221" s="55">
        <v>19.614984391259107</v>
      </c>
      <c r="W221" s="55">
        <v>-19.748263888888889</v>
      </c>
      <c r="X221" s="55">
        <v>8.7649301785308467</v>
      </c>
      <c r="Y221" s="55">
        <v>23.584483892176202</v>
      </c>
      <c r="Z221" s="70">
        <v>8.0808080808080815E-2</v>
      </c>
      <c r="AA221" s="70">
        <v>0.10101010101010101</v>
      </c>
      <c r="AB221" s="70">
        <v>3.0303030303030304E-2</v>
      </c>
      <c r="AC221" s="70">
        <v>4.0404040404040407E-2</v>
      </c>
      <c r="AD221" s="70">
        <v>5.0505050505050509E-3</v>
      </c>
      <c r="AE221" s="70">
        <v>5.0505050505050509E-3</v>
      </c>
      <c r="AF221" s="70">
        <v>6.0913705583756347E-2</v>
      </c>
      <c r="AG221" s="70">
        <v>4.060913705583756E-2</v>
      </c>
      <c r="AH221" s="70">
        <v>4.5685279187817257E-2</v>
      </c>
      <c r="AI221" s="70">
        <v>3.0456852791878174E-2</v>
      </c>
      <c r="AJ221" s="70">
        <v>5.076142131979695E-3</v>
      </c>
      <c r="AK221" s="70">
        <v>5.076142131979695E-3</v>
      </c>
      <c r="AL221" s="70">
        <v>5.5837563451776651E-2</v>
      </c>
      <c r="AM221" s="70">
        <v>5.0761421319796954E-2</v>
      </c>
      <c r="AN221" s="70">
        <v>3.553299492385787E-2</v>
      </c>
      <c r="AO221" s="70">
        <v>1.5228426395939087E-2</v>
      </c>
      <c r="AP221" s="70">
        <v>5.076142131979695E-3</v>
      </c>
      <c r="AQ221" s="70">
        <v>5.076142131979695E-3</v>
      </c>
      <c r="AR221" s="70">
        <v>6.6326530612244902E-2</v>
      </c>
      <c r="AS221" s="70">
        <v>4.5918367346938778E-2</v>
      </c>
      <c r="AT221" s="70">
        <v>3.0612244897959183E-2</v>
      </c>
      <c r="AU221" s="70">
        <v>1.5306122448979591E-2</v>
      </c>
      <c r="AV221" s="70">
        <v>0</v>
      </c>
      <c r="AW221" s="70">
        <v>5.1020408163265302E-3</v>
      </c>
      <c r="AX221" s="70">
        <v>4.6153846153846156E-2</v>
      </c>
      <c r="AY221" s="70">
        <v>1.5384615384615385E-2</v>
      </c>
      <c r="AZ221" s="70">
        <v>2.0512820512820513E-2</v>
      </c>
      <c r="BA221" s="70">
        <v>1.0256410256410256E-2</v>
      </c>
      <c r="BB221" s="70">
        <v>1.0256410256410256E-2</v>
      </c>
      <c r="BC221" s="70">
        <v>0</v>
      </c>
    </row>
    <row r="222" spans="1:68" customFormat="1">
      <c r="A222" t="str">
        <f t="shared" si="3"/>
        <v>QLD-44075</v>
      </c>
      <c r="B222" s="57" t="s">
        <v>5</v>
      </c>
      <c r="C222" s="54">
        <v>44075</v>
      </c>
      <c r="D222" s="55">
        <v>-7.0567008586989219</v>
      </c>
      <c r="E222" s="55">
        <v>-6.3148788927335637</v>
      </c>
      <c r="F222" s="55">
        <v>-53.847438938821867</v>
      </c>
      <c r="G222" s="55">
        <v>-35.85485649370176</v>
      </c>
      <c r="H222" s="55">
        <v>-6.0887223836700395</v>
      </c>
      <c r="I222" s="55">
        <v>-13.399548208971277</v>
      </c>
      <c r="J222" s="58">
        <v>78.981340430209244</v>
      </c>
      <c r="K222" s="55">
        <v>-21.697539210383994</v>
      </c>
      <c r="L222" s="55">
        <v>-10.596944294213088</v>
      </c>
      <c r="M222" s="55">
        <v>-71.888786293218431</v>
      </c>
      <c r="N222" s="55">
        <v>14.285714285714283</v>
      </c>
      <c r="O222" s="55">
        <v>-63.944636678200695</v>
      </c>
      <c r="P222" s="55">
        <v>-6.1224489795918364</v>
      </c>
      <c r="Q222" s="55">
        <v>-72.476453905675569</v>
      </c>
      <c r="R222" s="55">
        <v>13.675991736984003</v>
      </c>
      <c r="S222" s="55">
        <v>-18.394349026497903</v>
      </c>
      <c r="T222" s="55">
        <v>38.359237301714472</v>
      </c>
      <c r="U222" s="55">
        <v>-27.790633608815423</v>
      </c>
      <c r="V222" s="55">
        <v>16.719999999999995</v>
      </c>
      <c r="W222" s="55">
        <v>-21.300106691053195</v>
      </c>
      <c r="X222" s="55">
        <v>4.637896825396826</v>
      </c>
      <c r="Y222" s="55">
        <v>18.932195489261002</v>
      </c>
      <c r="Z222" s="70">
        <v>0.10650887573964497</v>
      </c>
      <c r="AA222" s="70">
        <v>0.10059171597633136</v>
      </c>
      <c r="AB222" s="70">
        <v>4.142011834319527E-2</v>
      </c>
      <c r="AC222" s="70">
        <v>1.1834319526627219E-2</v>
      </c>
      <c r="AD222" s="70">
        <v>0</v>
      </c>
      <c r="AE222" s="70">
        <v>0</v>
      </c>
      <c r="AF222" s="70">
        <v>7.1856287425149698E-2</v>
      </c>
      <c r="AG222" s="70">
        <v>6.5868263473053898E-2</v>
      </c>
      <c r="AH222" s="70">
        <v>3.5928143712574849E-2</v>
      </c>
      <c r="AI222" s="70">
        <v>2.3952095808383235E-2</v>
      </c>
      <c r="AJ222" s="70">
        <v>0</v>
      </c>
      <c r="AK222" s="70">
        <v>0</v>
      </c>
      <c r="AL222" s="70">
        <v>8.3333333333333329E-2</v>
      </c>
      <c r="AM222" s="70">
        <v>2.976190476190476E-2</v>
      </c>
      <c r="AN222" s="70">
        <v>3.5714285714285712E-2</v>
      </c>
      <c r="AO222" s="70">
        <v>5.9523809523809521E-3</v>
      </c>
      <c r="AP222" s="70">
        <v>5.9523809523809521E-3</v>
      </c>
      <c r="AQ222" s="70">
        <v>0</v>
      </c>
      <c r="AR222" s="70">
        <v>9.580838323353294E-2</v>
      </c>
      <c r="AS222" s="70">
        <v>6.5868263473053898E-2</v>
      </c>
      <c r="AT222" s="70">
        <v>3.5928143712574849E-2</v>
      </c>
      <c r="AU222" s="70">
        <v>1.1976047904191617E-2</v>
      </c>
      <c r="AV222" s="70">
        <v>0</v>
      </c>
      <c r="AW222" s="70">
        <v>1.1976047904191617E-2</v>
      </c>
      <c r="AX222" s="70">
        <v>1.5384615384615385E-2</v>
      </c>
      <c r="AY222" s="70">
        <v>4.8192771084337352E-2</v>
      </c>
      <c r="AZ222" s="70">
        <v>1.2048192771084338E-2</v>
      </c>
      <c r="BA222" s="70">
        <v>3.614457831325301E-2</v>
      </c>
      <c r="BB222" s="70">
        <v>6.024096385542169E-3</v>
      </c>
      <c r="BC222" s="70">
        <v>6.024096385542169E-3</v>
      </c>
    </row>
    <row r="223" spans="1:68" customFormat="1">
      <c r="A223" t="str">
        <f t="shared" si="3"/>
        <v>QLD-44166</v>
      </c>
      <c r="B223" s="57" t="s">
        <v>5</v>
      </c>
      <c r="C223" s="54">
        <v>44166</v>
      </c>
      <c r="D223" s="55">
        <v>34.698958804889088</v>
      </c>
      <c r="E223" s="55">
        <v>13.942960615663196</v>
      </c>
      <c r="F223" s="55">
        <v>20.598244159112358</v>
      </c>
      <c r="G223" s="55">
        <v>22.068809416025349</v>
      </c>
      <c r="H223" s="55">
        <v>-1.9077349982656946</v>
      </c>
      <c r="I223" s="55">
        <v>13.0315422231119</v>
      </c>
      <c r="J223" s="58">
        <v>124.41395711939026</v>
      </c>
      <c r="K223" s="55">
        <v>-21.186057039384345</v>
      </c>
      <c r="L223" s="55">
        <v>49.728293684337643</v>
      </c>
      <c r="M223" s="55">
        <v>-39.415529525419636</v>
      </c>
      <c r="N223" s="55">
        <v>34.053858229682412</v>
      </c>
      <c r="O223" s="55">
        <v>-26.083806303586528</v>
      </c>
      <c r="P223" s="55">
        <v>10.332279996169682</v>
      </c>
      <c r="Q223" s="55">
        <v>-25.757623045472993</v>
      </c>
      <c r="R223" s="55">
        <v>48.011354964744669</v>
      </c>
      <c r="S223" s="55">
        <v>-17.55800412075607</v>
      </c>
      <c r="T223" s="55">
        <v>49.619059917355379</v>
      </c>
      <c r="U223" s="55">
        <v>-12.629629629629626</v>
      </c>
      <c r="V223" s="55">
        <v>30.122869599682918</v>
      </c>
      <c r="W223" s="55">
        <v>-9.480034472852628</v>
      </c>
      <c r="X223" s="55">
        <v>-0.95799136377934735</v>
      </c>
      <c r="Y223" s="55">
        <v>7.2929145361577792</v>
      </c>
      <c r="Z223" s="70">
        <v>0.12921348314606743</v>
      </c>
      <c r="AA223" s="70">
        <v>0.16853932584269662</v>
      </c>
      <c r="AB223" s="70">
        <v>4.49438202247191E-2</v>
      </c>
      <c r="AC223" s="70">
        <v>1.6853932584269662E-2</v>
      </c>
      <c r="AD223" s="70">
        <v>1.1235955056179775E-2</v>
      </c>
      <c r="AE223" s="70">
        <v>5.6179775280898875E-3</v>
      </c>
      <c r="AF223" s="70">
        <v>0.10734463276836158</v>
      </c>
      <c r="AG223" s="70">
        <v>7.3446327683615822E-2</v>
      </c>
      <c r="AH223" s="70">
        <v>5.0847457627118647E-2</v>
      </c>
      <c r="AI223" s="70">
        <v>2.8248587570621469E-2</v>
      </c>
      <c r="AJ223" s="70">
        <v>5.6497175141242938E-3</v>
      </c>
      <c r="AK223" s="70">
        <v>5.6497175141242938E-3</v>
      </c>
      <c r="AL223" s="70">
        <v>0.14857142857142858</v>
      </c>
      <c r="AM223" s="70">
        <v>6.2857142857142861E-2</v>
      </c>
      <c r="AN223" s="70">
        <v>3.4285714285714287E-2</v>
      </c>
      <c r="AO223" s="70">
        <v>5.7142857142857143E-3</v>
      </c>
      <c r="AP223" s="70">
        <v>0</v>
      </c>
      <c r="AQ223" s="70">
        <v>5.7142857142857143E-3</v>
      </c>
      <c r="AR223" s="70">
        <v>0.13068181818181818</v>
      </c>
      <c r="AS223" s="70">
        <v>9.0909090909090912E-2</v>
      </c>
      <c r="AT223" s="70">
        <v>1.7045454545454544E-2</v>
      </c>
      <c r="AU223" s="70">
        <v>3.9772727272727272E-2</v>
      </c>
      <c r="AV223" s="70">
        <v>0</v>
      </c>
      <c r="AW223" s="70">
        <v>1.1363636363636364E-2</v>
      </c>
      <c r="AX223" s="70">
        <v>2.0512820512820513E-2</v>
      </c>
      <c r="AY223" s="70">
        <v>5.7142857142857141E-2</v>
      </c>
      <c r="AZ223" s="70">
        <v>2.2857142857142857E-2</v>
      </c>
      <c r="BA223" s="70">
        <v>2.2857142857142857E-2</v>
      </c>
      <c r="BB223" s="70">
        <v>0</v>
      </c>
      <c r="BC223" s="70">
        <v>0</v>
      </c>
    </row>
    <row r="224" spans="1:68" customFormat="1">
      <c r="A224" t="str">
        <f t="shared" si="3"/>
        <v>QLD-44256</v>
      </c>
      <c r="B224" s="57" t="s">
        <v>5</v>
      </c>
      <c r="C224" s="54">
        <v>44256</v>
      </c>
      <c r="D224" s="55">
        <v>60.499980222301339</v>
      </c>
      <c r="E224" s="55">
        <v>26.835384437328809</v>
      </c>
      <c r="F224" s="55">
        <v>42.50390625</v>
      </c>
      <c r="G224" s="55">
        <v>43.72265625</v>
      </c>
      <c r="H224" s="55">
        <v>4.0658548309565772</v>
      </c>
      <c r="I224" s="55">
        <v>5.7082198365646537</v>
      </c>
      <c r="J224" s="58">
        <v>144.01865803544342</v>
      </c>
      <c r="K224" s="55">
        <v>-19.032921810699587</v>
      </c>
      <c r="L224" s="55">
        <v>86.357659434582501</v>
      </c>
      <c r="M224" s="55">
        <v>-16.974852071005916</v>
      </c>
      <c r="N224" s="55">
        <v>47.617065556711758</v>
      </c>
      <c r="O224" s="55">
        <v>-8.5141354372123601</v>
      </c>
      <c r="P224" s="55">
        <v>22.119999999999997</v>
      </c>
      <c r="Q224" s="55">
        <v>-32.073154686197967</v>
      </c>
      <c r="R224" s="55">
        <v>70.069033530571986</v>
      </c>
      <c r="S224" s="55">
        <v>-5.2804701548177713</v>
      </c>
      <c r="T224" s="55">
        <v>58.875091307523739</v>
      </c>
      <c r="U224" s="55">
        <v>-4.4101533966398829</v>
      </c>
      <c r="V224" s="55">
        <v>46.101963896052375</v>
      </c>
      <c r="W224" s="55">
        <v>-8.4276844411979539</v>
      </c>
      <c r="X224" s="55">
        <v>-5.0598751897453189</v>
      </c>
      <c r="Y224" s="55">
        <v>2.420946449717118</v>
      </c>
      <c r="Z224" s="133">
        <v>0.10596026490066225</v>
      </c>
      <c r="AA224" s="133">
        <v>0.17218543046357615</v>
      </c>
      <c r="AB224" s="133">
        <v>2.6490066225165563E-2</v>
      </c>
      <c r="AC224" s="133">
        <v>1.9867549668874173E-2</v>
      </c>
      <c r="AD224" s="133">
        <v>0</v>
      </c>
      <c r="AE224" s="133">
        <v>0</v>
      </c>
      <c r="AF224" s="133">
        <v>9.3959731543624164E-2</v>
      </c>
      <c r="AG224" s="133">
        <v>6.0402684563758392E-2</v>
      </c>
      <c r="AH224" s="133">
        <v>4.0268456375838924E-2</v>
      </c>
      <c r="AI224" s="133">
        <v>2.6845637583892617E-2</v>
      </c>
      <c r="AJ224" s="133">
        <v>0</v>
      </c>
      <c r="AK224" s="133">
        <v>0</v>
      </c>
      <c r="AL224" s="133">
        <v>8.7248322147651006E-2</v>
      </c>
      <c r="AM224" s="133">
        <v>5.3691275167785234E-2</v>
      </c>
      <c r="AN224" s="133">
        <v>4.6979865771812082E-2</v>
      </c>
      <c r="AO224" s="133">
        <v>2.0134228187919462E-2</v>
      </c>
      <c r="AP224" s="133">
        <v>0</v>
      </c>
      <c r="AQ224" s="133">
        <v>0</v>
      </c>
      <c r="AR224" s="133">
        <v>9.3959731543624164E-2</v>
      </c>
      <c r="AS224" s="133">
        <v>4.6979865771812082E-2</v>
      </c>
      <c r="AT224" s="133">
        <v>4.6979865771812082E-2</v>
      </c>
      <c r="AU224" s="133">
        <v>2.0134228187919462E-2</v>
      </c>
      <c r="AV224" s="133">
        <v>0</v>
      </c>
      <c r="AW224" s="133">
        <v>6.7114093959731542E-3</v>
      </c>
      <c r="AX224" s="133">
        <v>8.1081081081081086E-2</v>
      </c>
      <c r="AY224" s="133">
        <v>4.0540540540540543E-2</v>
      </c>
      <c r="AZ224" s="133">
        <v>2.7027027027027029E-2</v>
      </c>
      <c r="BA224" s="133">
        <v>1.3513513513513514E-2</v>
      </c>
      <c r="BB224" s="133">
        <v>6.7567567567567571E-3</v>
      </c>
      <c r="BC224" s="133">
        <v>0</v>
      </c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</row>
    <row r="225" spans="1:68" customFormat="1">
      <c r="A225" t="str">
        <f t="shared" si="3"/>
        <v>QLD-44348</v>
      </c>
      <c r="B225" s="57" t="s">
        <v>5</v>
      </c>
      <c r="C225" s="54">
        <v>44348</v>
      </c>
      <c r="D225" s="55">
        <v>59.618352214987389</v>
      </c>
      <c r="E225" s="55">
        <v>28.806584362139926</v>
      </c>
      <c r="F225" s="55">
        <v>43.587105624142666</v>
      </c>
      <c r="G225" s="55">
        <v>45.924154160719112</v>
      </c>
      <c r="H225" s="55">
        <v>12.26824617631547</v>
      </c>
      <c r="I225" s="55">
        <v>5.3360231003520431</v>
      </c>
      <c r="J225" s="58">
        <v>146.7457833079709</v>
      </c>
      <c r="K225" s="55">
        <v>-21.404644510519777</v>
      </c>
      <c r="L225" s="55">
        <v>76.089568979330238</v>
      </c>
      <c r="M225" s="55">
        <v>-4.8670084922288099</v>
      </c>
      <c r="N225" s="55">
        <v>39.870967741935488</v>
      </c>
      <c r="O225" s="55">
        <v>-3.7960457856399588</v>
      </c>
      <c r="P225" s="55">
        <v>31.573621184010797</v>
      </c>
      <c r="Q225" s="55">
        <v>-12.42641966759003</v>
      </c>
      <c r="R225" s="55">
        <v>63.765625</v>
      </c>
      <c r="S225" s="55">
        <v>2.3011176857330704</v>
      </c>
      <c r="T225" s="55">
        <v>53.042655736228099</v>
      </c>
      <c r="U225" s="55">
        <v>-2.6665497127318978</v>
      </c>
      <c r="V225" s="55">
        <v>50.103065655015136</v>
      </c>
      <c r="W225" s="55">
        <v>-1.9227525721032208</v>
      </c>
      <c r="X225" s="55">
        <v>-4.0121908876972343</v>
      </c>
      <c r="Y225" s="55">
        <v>0.59765625000000056</v>
      </c>
      <c r="Z225" s="133">
        <v>0.189873417721519</v>
      </c>
      <c r="AA225" s="133">
        <v>0.17088607594936708</v>
      </c>
      <c r="AB225" s="133">
        <v>5.0632911392405063E-2</v>
      </c>
      <c r="AC225" s="133">
        <v>1.2658227848101266E-2</v>
      </c>
      <c r="AD225" s="133">
        <v>0</v>
      </c>
      <c r="AE225" s="133">
        <v>6.3291139240506328E-3</v>
      </c>
      <c r="AF225" s="133">
        <v>0.15384615384615385</v>
      </c>
      <c r="AG225" s="133">
        <v>9.6153846153846159E-2</v>
      </c>
      <c r="AH225" s="133">
        <v>5.128205128205128E-2</v>
      </c>
      <c r="AI225" s="133">
        <v>1.282051282051282E-2</v>
      </c>
      <c r="AJ225" s="133">
        <v>0</v>
      </c>
      <c r="AK225" s="133">
        <v>6.41025641025641E-3</v>
      </c>
      <c r="AL225" s="133">
        <v>0.15286624203821655</v>
      </c>
      <c r="AM225" s="133">
        <v>0.10191082802547771</v>
      </c>
      <c r="AN225" s="133">
        <v>3.1847133757961783E-2</v>
      </c>
      <c r="AO225" s="133">
        <v>0</v>
      </c>
      <c r="AP225" s="133">
        <v>6.369426751592357E-3</v>
      </c>
      <c r="AQ225" s="133">
        <v>6.369426751592357E-3</v>
      </c>
      <c r="AR225" s="133">
        <v>0.15384615384615385</v>
      </c>
      <c r="AS225" s="133">
        <v>0.10897435897435898</v>
      </c>
      <c r="AT225" s="133">
        <v>4.4871794871794872E-2</v>
      </c>
      <c r="AU225" s="133">
        <v>6.41025641025641E-3</v>
      </c>
      <c r="AV225" s="133">
        <v>0</v>
      </c>
      <c r="AW225" s="133">
        <v>6.41025641025641E-3</v>
      </c>
      <c r="AX225" s="133">
        <v>0.13548387096774195</v>
      </c>
      <c r="AY225" s="133">
        <v>4.5161290322580643E-2</v>
      </c>
      <c r="AZ225" s="133">
        <v>3.2258064516129031E-2</v>
      </c>
      <c r="BA225" s="133">
        <v>1.2903225806451613E-2</v>
      </c>
      <c r="BB225" s="133">
        <v>0</v>
      </c>
      <c r="BC225" s="133">
        <v>6.4516129032258064E-3</v>
      </c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</row>
    <row r="226" spans="1:68" customFormat="1">
      <c r="A226" t="str">
        <f t="shared" si="3"/>
        <v>QLD-44440</v>
      </c>
      <c r="B226" s="57" t="s">
        <v>5</v>
      </c>
      <c r="C226" s="54">
        <v>44440</v>
      </c>
      <c r="D226" s="55">
        <v>45.610625202461932</v>
      </c>
      <c r="E226" s="55">
        <v>25.309626571589416</v>
      </c>
      <c r="F226" s="55">
        <v>14.776250636308946</v>
      </c>
      <c r="G226" s="55">
        <v>31.334166319589059</v>
      </c>
      <c r="H226" s="55">
        <v>8.6689148978377304</v>
      </c>
      <c r="I226" s="55">
        <v>1.7122473246135557</v>
      </c>
      <c r="J226" s="58">
        <v>135.03740434388516</v>
      </c>
      <c r="K226" s="55">
        <v>-17.358508029061966</v>
      </c>
      <c r="L226" s="55">
        <v>77.5588048315321</v>
      </c>
      <c r="M226" s="55">
        <v>-9.0579710144927557</v>
      </c>
      <c r="N226" s="55">
        <v>44.360428481411461</v>
      </c>
      <c r="O226" s="55">
        <v>-8.2103468485268252</v>
      </c>
      <c r="P226" s="55">
        <v>32.346145767695859</v>
      </c>
      <c r="Q226" s="55">
        <v>-22.45851711825247</v>
      </c>
      <c r="R226" s="55">
        <v>58.04403888117438</v>
      </c>
      <c r="S226" s="55">
        <v>-3.7424816217420349</v>
      </c>
      <c r="T226" s="55">
        <v>56.931228373702425</v>
      </c>
      <c r="U226" s="55">
        <v>-5.4271015885578606</v>
      </c>
      <c r="V226" s="55">
        <v>59.112426035502956</v>
      </c>
      <c r="W226" s="55">
        <v>-10.44536271808999</v>
      </c>
      <c r="X226" s="55">
        <v>-5.0613721942393264</v>
      </c>
      <c r="Y226" s="55">
        <v>-2.0630827216822061</v>
      </c>
      <c r="Z226" s="133">
        <v>0.15602836879432624</v>
      </c>
      <c r="AA226" s="133">
        <v>0.1702127659574468</v>
      </c>
      <c r="AB226" s="133">
        <v>4.2553191489361701E-2</v>
      </c>
      <c r="AC226" s="133">
        <v>0</v>
      </c>
      <c r="AD226" s="133">
        <v>0</v>
      </c>
      <c r="AE226" s="133">
        <v>0</v>
      </c>
      <c r="AF226" s="133">
        <v>0.14074074074074075</v>
      </c>
      <c r="AG226" s="133">
        <v>8.1481481481481488E-2</v>
      </c>
      <c r="AH226" s="133">
        <v>2.2222222222222223E-2</v>
      </c>
      <c r="AI226" s="133">
        <v>1.4814814814814815E-2</v>
      </c>
      <c r="AJ226" s="133">
        <v>0</v>
      </c>
      <c r="AK226" s="133">
        <v>0</v>
      </c>
      <c r="AL226" s="133">
        <v>0.15942028985507245</v>
      </c>
      <c r="AM226" s="133">
        <v>5.7971014492753624E-2</v>
      </c>
      <c r="AN226" s="133">
        <v>2.8985507246376812E-2</v>
      </c>
      <c r="AO226" s="133">
        <v>1.4492753623188406E-2</v>
      </c>
      <c r="AP226" s="133">
        <v>0</v>
      </c>
      <c r="AQ226" s="133">
        <v>0</v>
      </c>
      <c r="AR226" s="133">
        <v>0.12592592592592591</v>
      </c>
      <c r="AS226" s="133">
        <v>7.407407407407407E-2</v>
      </c>
      <c r="AT226" s="133">
        <v>1.4814814814814815E-2</v>
      </c>
      <c r="AU226" s="133">
        <v>2.2222222222222223E-2</v>
      </c>
      <c r="AV226" s="133">
        <v>7.4074074074074077E-3</v>
      </c>
      <c r="AW226" s="133">
        <v>7.4074074074074077E-3</v>
      </c>
      <c r="AX226" s="133">
        <v>0.10294117647058823</v>
      </c>
      <c r="AY226" s="133">
        <v>5.8823529411764705E-2</v>
      </c>
      <c r="AZ226" s="133">
        <v>3.6764705882352942E-2</v>
      </c>
      <c r="BA226" s="133">
        <v>1.4705882352941176E-2</v>
      </c>
      <c r="BB226" s="133">
        <v>0</v>
      </c>
      <c r="BC226" s="133">
        <v>7.3529411764705881E-3</v>
      </c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</row>
    <row r="227" spans="1:68" customFormat="1">
      <c r="A227" t="str">
        <f t="shared" si="3"/>
        <v>QLD-44531</v>
      </c>
      <c r="B227" s="57" t="s">
        <v>5</v>
      </c>
      <c r="C227" s="54">
        <v>44531</v>
      </c>
      <c r="D227" s="55">
        <v>49.646781789638929</v>
      </c>
      <c r="E227" s="55">
        <v>20.49571307813066</v>
      </c>
      <c r="F227" s="55">
        <v>34.788315374988557</v>
      </c>
      <c r="G227" s="55">
        <v>52.529887694722852</v>
      </c>
      <c r="H227" s="55">
        <v>33.309387755102044</v>
      </c>
      <c r="I227" s="55">
        <v>-8.4016326530612258</v>
      </c>
      <c r="J227" s="58">
        <v>142.04587290404896</v>
      </c>
      <c r="K227" s="55">
        <v>-32.776838546069307</v>
      </c>
      <c r="L227" s="55">
        <v>67.410253099173559</v>
      </c>
      <c r="M227" s="55">
        <v>6.5398335315101059</v>
      </c>
      <c r="N227" s="55">
        <v>41.294757361239348</v>
      </c>
      <c r="O227" s="55">
        <v>1.1621315192743751</v>
      </c>
      <c r="P227" s="55">
        <v>30.677488187776259</v>
      </c>
      <c r="Q227" s="55">
        <v>13.725009628514409</v>
      </c>
      <c r="R227" s="55">
        <v>49.62814006192346</v>
      </c>
      <c r="S227" s="55">
        <v>6.1557402277623874</v>
      </c>
      <c r="T227" s="55">
        <v>57.401482931235641</v>
      </c>
      <c r="U227" s="55">
        <v>3.0245746691871465</v>
      </c>
      <c r="V227" s="55">
        <v>56.545904499168316</v>
      </c>
      <c r="W227" s="55">
        <v>6.8322981366459636</v>
      </c>
      <c r="X227" s="55">
        <v>-3.3425923036109979</v>
      </c>
      <c r="Y227" s="55">
        <v>-0.55241721544271449</v>
      </c>
      <c r="Z227" s="133">
        <v>0.15819209039548024</v>
      </c>
      <c r="AA227" s="133">
        <v>0.15819209039548024</v>
      </c>
      <c r="AB227" s="133">
        <v>5.0847457627118647E-2</v>
      </c>
      <c r="AC227" s="133">
        <v>1.6949152542372881E-2</v>
      </c>
      <c r="AD227" s="133">
        <v>0</v>
      </c>
      <c r="AE227" s="133">
        <v>5.6497175141242938E-3</v>
      </c>
      <c r="AF227" s="133">
        <v>0.11627906976744186</v>
      </c>
      <c r="AG227" s="133">
        <v>7.5581395348837205E-2</v>
      </c>
      <c r="AH227" s="133">
        <v>4.6511627906976744E-2</v>
      </c>
      <c r="AI227" s="133">
        <v>2.9069767441860465E-2</v>
      </c>
      <c r="AJ227" s="133">
        <v>1.7441860465116279E-2</v>
      </c>
      <c r="AK227" s="133">
        <v>5.8139534883720929E-3</v>
      </c>
      <c r="AL227" s="133">
        <v>0.12138728323699421</v>
      </c>
      <c r="AM227" s="133">
        <v>7.5144508670520235E-2</v>
      </c>
      <c r="AN227" s="133">
        <v>5.2023121387283239E-2</v>
      </c>
      <c r="AO227" s="133">
        <v>2.3121387283236993E-2</v>
      </c>
      <c r="AP227" s="133">
        <v>5.7803468208092483E-3</v>
      </c>
      <c r="AQ227" s="133">
        <v>0</v>
      </c>
      <c r="AR227" s="133">
        <v>0.11695906432748537</v>
      </c>
      <c r="AS227" s="133">
        <v>7.0175438596491224E-2</v>
      </c>
      <c r="AT227" s="133">
        <v>4.6783625730994149E-2</v>
      </c>
      <c r="AU227" s="133">
        <v>3.5087719298245612E-2</v>
      </c>
      <c r="AV227" s="133">
        <v>1.1695906432748537E-2</v>
      </c>
      <c r="AW227" s="133">
        <v>0</v>
      </c>
      <c r="AX227" s="133">
        <v>9.3567251461988299E-2</v>
      </c>
      <c r="AY227" s="133">
        <v>6.4327485380116955E-2</v>
      </c>
      <c r="AZ227" s="133">
        <v>4.6783625730994149E-2</v>
      </c>
      <c r="BA227" s="133">
        <v>2.3391812865497075E-2</v>
      </c>
      <c r="BB227" s="133">
        <v>0</v>
      </c>
      <c r="BC227" s="133">
        <v>0</v>
      </c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</row>
    <row r="228" spans="1:68" customFormat="1">
      <c r="A228" t="str">
        <f t="shared" si="3"/>
        <v>QLD-44621</v>
      </c>
      <c r="B228" t="s">
        <v>5</v>
      </c>
      <c r="C228" s="54">
        <v>44621</v>
      </c>
      <c r="D228" s="55">
        <v>52.864052211409593</v>
      </c>
      <c r="E228" s="55">
        <v>31.59486016628874</v>
      </c>
      <c r="F228" s="55">
        <v>18.745562130177518</v>
      </c>
      <c r="G228" s="55">
        <v>30.575141308781539</v>
      </c>
      <c r="H228" s="55">
        <v>67.266845703125</v>
      </c>
      <c r="I228" s="55">
        <v>-12.65680473372781</v>
      </c>
      <c r="J228" s="58">
        <v>140.14378108093345</v>
      </c>
      <c r="K228" s="55">
        <v>-20.814637841617614</v>
      </c>
      <c r="L228" s="55">
        <v>42.016000000000005</v>
      </c>
      <c r="M228" s="55">
        <v>8.0319979188345467</v>
      </c>
      <c r="N228" s="55">
        <v>36.461972588013971</v>
      </c>
      <c r="O228" s="55">
        <v>1.2698199408761099</v>
      </c>
      <c r="P228" s="55">
        <v>27.3125</v>
      </c>
      <c r="Q228" s="55">
        <v>15.111111111111114</v>
      </c>
      <c r="R228" s="55">
        <v>35.48583984375</v>
      </c>
      <c r="S228" s="55">
        <v>14.330825047030368</v>
      </c>
      <c r="T228" s="55">
        <v>51.209352324643909</v>
      </c>
      <c r="U228" s="55">
        <v>3.4444444444444446</v>
      </c>
      <c r="V228" s="55">
        <v>43.348674117904892</v>
      </c>
      <c r="W228" s="55">
        <v>15.77761081893313</v>
      </c>
      <c r="X228" s="55">
        <v>-2.0751953125</v>
      </c>
      <c r="Y228" s="55">
        <v>1.617431640625</v>
      </c>
      <c r="Z228" s="133">
        <v>0.140625</v>
      </c>
      <c r="AA228" s="133">
        <v>0.125</v>
      </c>
      <c r="AB228" s="133">
        <v>5.46875E-2</v>
      </c>
      <c r="AC228" s="133">
        <v>2.34375E-2</v>
      </c>
      <c r="AD228" s="133">
        <v>1.5625E-2</v>
      </c>
      <c r="AE228" s="133">
        <v>7.8125E-3</v>
      </c>
      <c r="AF228" s="133">
        <v>0.12605042016806722</v>
      </c>
      <c r="AG228" s="133">
        <v>3.3613445378151259E-2</v>
      </c>
      <c r="AH228" s="133">
        <v>4.2016806722689079E-2</v>
      </c>
      <c r="AI228" s="133">
        <v>3.3613445378151259E-2</v>
      </c>
      <c r="AJ228" s="133">
        <v>8.4033613445378148E-3</v>
      </c>
      <c r="AK228" s="133">
        <v>0</v>
      </c>
      <c r="AL228" s="133">
        <v>0.10833333333333334</v>
      </c>
      <c r="AM228" s="133">
        <v>4.1666666666666664E-2</v>
      </c>
      <c r="AN228" s="133">
        <v>5.8333333333333334E-2</v>
      </c>
      <c r="AO228" s="133">
        <v>2.5000000000000001E-2</v>
      </c>
      <c r="AP228" s="133">
        <v>0</v>
      </c>
      <c r="AQ228" s="133">
        <v>0</v>
      </c>
      <c r="AR228" s="133">
        <v>9.0909090909090912E-2</v>
      </c>
      <c r="AS228" s="133">
        <v>3.3057851239669422E-2</v>
      </c>
      <c r="AT228" s="133">
        <v>5.7851239669421489E-2</v>
      </c>
      <c r="AU228" s="133">
        <v>3.3057851239669422E-2</v>
      </c>
      <c r="AV228" s="133">
        <v>0</v>
      </c>
      <c r="AW228" s="133">
        <v>8.2644628099173556E-3</v>
      </c>
      <c r="AX228" s="133">
        <v>5.8823529411764705E-2</v>
      </c>
      <c r="AY228" s="133">
        <v>3.3613445378151259E-2</v>
      </c>
      <c r="AZ228" s="133">
        <v>5.8823529411764705E-2</v>
      </c>
      <c r="BA228" s="133">
        <v>8.4033613445378148E-3</v>
      </c>
      <c r="BB228" s="133">
        <v>8.4033613445378148E-3</v>
      </c>
      <c r="BC228" s="133">
        <v>8.4033613445378148E-3</v>
      </c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</row>
    <row r="229" spans="1:68" customFormat="1">
      <c r="A229" t="str">
        <f t="shared" si="3"/>
        <v>QLD-44713</v>
      </c>
      <c r="B229" t="s">
        <v>5</v>
      </c>
      <c r="C229" s="54">
        <v>44713</v>
      </c>
      <c r="D229" s="55">
        <v>42.301608734230932</v>
      </c>
      <c r="E229" s="55">
        <v>21.581424785411972</v>
      </c>
      <c r="F229" s="55">
        <v>-25.288376220053237</v>
      </c>
      <c r="G229" s="55">
        <v>-6.5625000000000018</v>
      </c>
      <c r="H229" s="55">
        <v>96.308012808147822</v>
      </c>
      <c r="I229" s="55">
        <v>-32.785156250000007</v>
      </c>
      <c r="J229" s="58">
        <v>119.33976522042283</v>
      </c>
      <c r="K229" s="55">
        <v>1.0546018991964947</v>
      </c>
      <c r="L229" s="55">
        <v>-0.42822421974460945</v>
      </c>
      <c r="M229" s="55">
        <v>-10.57315770736917</v>
      </c>
      <c r="N229" s="55">
        <v>13.699727607755166</v>
      </c>
      <c r="O229" s="55">
        <v>-8.021834579328349</v>
      </c>
      <c r="P229" s="55">
        <v>12.654222079794907</v>
      </c>
      <c r="Q229" s="55">
        <v>18.357659902693722</v>
      </c>
      <c r="R229" s="55">
        <v>7.3281249999999991</v>
      </c>
      <c r="S229" s="55">
        <v>9.4896651177695901</v>
      </c>
      <c r="T229" s="55">
        <v>42.874009107775343</v>
      </c>
      <c r="U229" s="55">
        <v>4.4370447450572321</v>
      </c>
      <c r="V229" s="55">
        <v>46.36752136752137</v>
      </c>
      <c r="W229" s="55">
        <v>17.38001541644692</v>
      </c>
      <c r="X229" s="55">
        <v>2.6775934114974245</v>
      </c>
      <c r="Y229" s="55">
        <v>7.9516410402044695</v>
      </c>
      <c r="Z229" s="133">
        <v>0.12820512820512819</v>
      </c>
      <c r="AA229" s="133">
        <v>0.15384615384615385</v>
      </c>
      <c r="AB229" s="133">
        <v>4.4871794871794872E-2</v>
      </c>
      <c r="AC229" s="133">
        <v>1.282051282051282E-2</v>
      </c>
      <c r="AD229" s="133">
        <v>6.41025641025641E-3</v>
      </c>
      <c r="AE229" s="133">
        <v>0</v>
      </c>
      <c r="AF229" s="133">
        <v>0.12987012987012986</v>
      </c>
      <c r="AG229" s="133">
        <v>5.1948051948051951E-2</v>
      </c>
      <c r="AH229" s="133">
        <v>6.4935064935064929E-2</v>
      </c>
      <c r="AI229" s="133">
        <v>4.5454545454545456E-2</v>
      </c>
      <c r="AJ229" s="133">
        <v>6.4935064935064939E-3</v>
      </c>
      <c r="AK229" s="133">
        <v>0</v>
      </c>
      <c r="AL229" s="133">
        <v>9.2105263157894732E-2</v>
      </c>
      <c r="AM229" s="133">
        <v>4.6052631578947366E-2</v>
      </c>
      <c r="AN229" s="133">
        <v>9.8684210526315791E-2</v>
      </c>
      <c r="AO229" s="133">
        <v>2.6315789473684209E-2</v>
      </c>
      <c r="AP229" s="133">
        <v>0</v>
      </c>
      <c r="AQ229" s="133">
        <v>0</v>
      </c>
      <c r="AR229" s="133">
        <v>0.11258278145695365</v>
      </c>
      <c r="AS229" s="133">
        <v>4.6357615894039736E-2</v>
      </c>
      <c r="AT229" s="133">
        <v>5.2980132450331126E-2</v>
      </c>
      <c r="AU229" s="133">
        <v>3.9735099337748346E-2</v>
      </c>
      <c r="AV229" s="133">
        <v>6.6225165562913907E-3</v>
      </c>
      <c r="AW229" s="133">
        <v>6.6225165562913907E-3</v>
      </c>
      <c r="AX229" s="133">
        <v>9.8684210526315791E-2</v>
      </c>
      <c r="AY229" s="133">
        <v>3.9473684210526314E-2</v>
      </c>
      <c r="AZ229" s="133">
        <v>5.921052631578947E-2</v>
      </c>
      <c r="BA229" s="133">
        <v>3.2894736842105261E-2</v>
      </c>
      <c r="BB229" s="133">
        <v>6.5789473684210523E-3</v>
      </c>
      <c r="BC229" s="133">
        <v>0</v>
      </c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</row>
    <row r="230" spans="1:68" customFormat="1">
      <c r="A230" t="str">
        <f t="shared" si="3"/>
        <v>QLD-44805</v>
      </c>
      <c r="B230" t="s">
        <v>5</v>
      </c>
      <c r="C230" s="54">
        <v>44805</v>
      </c>
      <c r="D230" s="55">
        <v>25.386046979528192</v>
      </c>
      <c r="E230" s="55">
        <v>19.878275740656907</v>
      </c>
      <c r="F230" s="55">
        <v>-21.964285714285719</v>
      </c>
      <c r="G230" s="55">
        <v>0.50802273527488639</v>
      </c>
      <c r="H230" s="55">
        <v>82.329862682963622</v>
      </c>
      <c r="I230" s="55">
        <v>-24.198979591836732</v>
      </c>
      <c r="J230" s="58">
        <v>113.31819509771367</v>
      </c>
      <c r="K230" s="55">
        <v>-6.1065197428833766</v>
      </c>
      <c r="L230" s="55">
        <v>-23.739795918367346</v>
      </c>
      <c r="M230" s="55">
        <v>-21.298046628859485</v>
      </c>
      <c r="N230" s="55">
        <v>13.925645872715819</v>
      </c>
      <c r="O230" s="55">
        <v>-7.813484562066793</v>
      </c>
      <c r="P230" s="55">
        <v>12.680483776439875</v>
      </c>
      <c r="Q230" s="55">
        <v>8.2179930795847778</v>
      </c>
      <c r="R230" s="55">
        <v>1.1447174963243023</v>
      </c>
      <c r="S230" s="55">
        <v>8.0987654320987659</v>
      </c>
      <c r="T230" s="55">
        <v>43.991046831955927</v>
      </c>
      <c r="U230" s="55">
        <v>2.4392960570282911</v>
      </c>
      <c r="V230" s="55">
        <v>43.671208095426536</v>
      </c>
      <c r="W230" s="55">
        <v>19.765840220385673</v>
      </c>
      <c r="X230" s="55">
        <v>5.8409951325040561</v>
      </c>
      <c r="Y230" s="55">
        <v>5.7805489190606618</v>
      </c>
      <c r="Z230" s="133">
        <v>0.14399999999999999</v>
      </c>
      <c r="AA230" s="133">
        <v>0.17599999999999999</v>
      </c>
      <c r="AB230" s="133">
        <v>5.6000000000000001E-2</v>
      </c>
      <c r="AC230" s="133">
        <v>1.6E-2</v>
      </c>
      <c r="AD230" s="133">
        <v>8.0000000000000002E-3</v>
      </c>
      <c r="AE230" s="133">
        <v>0</v>
      </c>
      <c r="AF230" s="133">
        <v>0.125</v>
      </c>
      <c r="AG230" s="133">
        <v>8.59375E-2</v>
      </c>
      <c r="AH230" s="133">
        <v>6.25E-2</v>
      </c>
      <c r="AI230" s="133">
        <v>3.90625E-2</v>
      </c>
      <c r="AJ230" s="133">
        <v>0</v>
      </c>
      <c r="AK230" s="133">
        <v>7.8125E-3</v>
      </c>
      <c r="AL230" s="133">
        <v>0.10317460317460317</v>
      </c>
      <c r="AM230" s="133">
        <v>9.5238095238095233E-2</v>
      </c>
      <c r="AN230" s="133">
        <v>3.1746031746031744E-2</v>
      </c>
      <c r="AO230" s="133">
        <v>2.3809523809523808E-2</v>
      </c>
      <c r="AP230" s="133">
        <v>7.9365079365079361E-3</v>
      </c>
      <c r="AQ230" s="133">
        <v>0</v>
      </c>
      <c r="AR230" s="133">
        <v>0.08</v>
      </c>
      <c r="AS230" s="133">
        <v>0.16</v>
      </c>
      <c r="AT230" s="133">
        <v>8.0000000000000002E-3</v>
      </c>
      <c r="AU230" s="133">
        <v>2.4E-2</v>
      </c>
      <c r="AV230" s="133">
        <v>8.0000000000000002E-3</v>
      </c>
      <c r="AW230" s="133">
        <v>0</v>
      </c>
      <c r="AX230" s="133">
        <v>9.5238095238095233E-2</v>
      </c>
      <c r="AY230" s="133">
        <v>6.3492063492063489E-2</v>
      </c>
      <c r="AZ230" s="133">
        <v>6.3492063492063489E-2</v>
      </c>
      <c r="BA230" s="133">
        <v>2.3809523809523808E-2</v>
      </c>
      <c r="BB230" s="133">
        <v>7.9365079365079361E-3</v>
      </c>
      <c r="BC230" s="133">
        <v>7.9365079365079361E-3</v>
      </c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</row>
    <row r="231" spans="1:68" customFormat="1">
      <c r="A231" t="str">
        <f t="shared" si="3"/>
        <v>QLD-44896</v>
      </c>
      <c r="B231" t="s">
        <v>5</v>
      </c>
      <c r="C231" s="54">
        <v>44896</v>
      </c>
      <c r="D231" s="55">
        <v>37.646700198140536</v>
      </c>
      <c r="E231" s="55">
        <v>17.082674279541688</v>
      </c>
      <c r="F231" s="55">
        <v>-19.71484375</v>
      </c>
      <c r="G231" s="55">
        <v>0</v>
      </c>
      <c r="H231" s="55">
        <v>78.57421875</v>
      </c>
      <c r="I231" s="55">
        <v>-33.852860614945406</v>
      </c>
      <c r="J231" s="58">
        <v>114.23515627836939</v>
      </c>
      <c r="K231" s="55">
        <v>-11.234134485552255</v>
      </c>
      <c r="L231" s="55">
        <v>-27.313761043169638</v>
      </c>
      <c r="M231" s="55">
        <v>-23.089386983526868</v>
      </c>
      <c r="N231" s="55">
        <v>3.3819864720541113</v>
      </c>
      <c r="O231" s="55">
        <v>-11.747231974075074</v>
      </c>
      <c r="P231" s="55">
        <v>15.663921457259933</v>
      </c>
      <c r="Q231" s="55">
        <v>9.9679601281594845</v>
      </c>
      <c r="R231" s="55">
        <v>7.8700667412522654</v>
      </c>
      <c r="S231" s="55">
        <v>6.8643758367479411</v>
      </c>
      <c r="T231" s="55">
        <v>34.24885390888069</v>
      </c>
      <c r="U231" s="55">
        <v>-1.0223538480262888</v>
      </c>
      <c r="V231" s="55">
        <v>42.920391297014675</v>
      </c>
      <c r="W231" s="55">
        <v>20.871985157699442</v>
      </c>
      <c r="X231" s="55">
        <v>3.5006526640560107</v>
      </c>
      <c r="Y231" s="55">
        <v>5.6959772160911344</v>
      </c>
      <c r="Z231" s="70">
        <v>0.1464968152866242</v>
      </c>
      <c r="AA231" s="70">
        <v>0.19745222929936307</v>
      </c>
      <c r="AB231" s="70">
        <v>5.0955414012738856E-2</v>
      </c>
      <c r="AC231" s="70">
        <v>3.1847133757961783E-2</v>
      </c>
      <c r="AD231" s="70">
        <v>0</v>
      </c>
      <c r="AE231" s="70">
        <v>0</v>
      </c>
      <c r="AF231" s="70">
        <v>0.15231788079470199</v>
      </c>
      <c r="AG231" s="70">
        <v>8.6092715231788075E-2</v>
      </c>
      <c r="AH231" s="70">
        <v>4.6357615894039736E-2</v>
      </c>
      <c r="AI231" s="70">
        <v>6.6225165562913907E-3</v>
      </c>
      <c r="AJ231" s="70">
        <v>6.6225165562913907E-3</v>
      </c>
      <c r="AK231" s="70">
        <v>0</v>
      </c>
      <c r="AL231" s="70">
        <v>0.10596026490066225</v>
      </c>
      <c r="AM231" s="70">
        <v>0.10596026490066225</v>
      </c>
      <c r="AN231" s="70">
        <v>5.2980132450331126E-2</v>
      </c>
      <c r="AO231" s="70">
        <v>6.6225165562913907E-3</v>
      </c>
      <c r="AP231" s="70">
        <v>0</v>
      </c>
      <c r="AQ231" s="70">
        <v>0</v>
      </c>
      <c r="AR231" s="70">
        <v>0.1118421052631579</v>
      </c>
      <c r="AS231" s="70">
        <v>7.8947368421052627E-2</v>
      </c>
      <c r="AT231" s="70">
        <v>3.9473684210526314E-2</v>
      </c>
      <c r="AU231" s="70">
        <v>1.9736842105263157E-2</v>
      </c>
      <c r="AV231" s="70">
        <v>1.3157894736842105E-2</v>
      </c>
      <c r="AW231" s="70">
        <v>1.3157894736842105E-2</v>
      </c>
      <c r="AX231" s="70">
        <v>8.1632653061224483E-2</v>
      </c>
      <c r="AY231" s="70">
        <v>6.8027210884353748E-2</v>
      </c>
      <c r="AZ231" s="70">
        <v>6.1224489795918366E-2</v>
      </c>
      <c r="BA231" s="70">
        <v>2.0408163265306121E-2</v>
      </c>
      <c r="BB231" s="70">
        <v>1.3605442176870748E-2</v>
      </c>
      <c r="BC231" s="70">
        <v>6.8027210884353739E-3</v>
      </c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</row>
    <row r="232" spans="1:68" customFormat="1">
      <c r="A232" t="str">
        <f t="shared" si="3"/>
        <v>SA-40787</v>
      </c>
      <c r="B232" t="s">
        <v>6</v>
      </c>
      <c r="C232" s="54">
        <v>40787</v>
      </c>
      <c r="D232" s="55"/>
      <c r="E232" s="55"/>
      <c r="F232" s="55"/>
      <c r="G232" s="55"/>
      <c r="H232" s="55"/>
      <c r="I232" s="55"/>
      <c r="J232" s="58">
        <v>99</v>
      </c>
      <c r="K232" s="55"/>
      <c r="L232" s="55"/>
      <c r="M232" s="55"/>
      <c r="N232" s="55"/>
      <c r="O232" s="55"/>
      <c r="P232" s="55"/>
      <c r="Q232" s="55"/>
      <c r="R232" s="55">
        <v>-5.3476069064604808</v>
      </c>
      <c r="S232" s="55">
        <v>3.9700513791238512</v>
      </c>
      <c r="T232" s="55">
        <v>13.620551526395683</v>
      </c>
      <c r="U232" s="55">
        <v>9.9185158814920289</v>
      </c>
      <c r="V232" s="55">
        <v>39.516120131124389</v>
      </c>
      <c r="W232" s="55">
        <v>-4.2572463768115938</v>
      </c>
      <c r="X232" t="s">
        <v>42</v>
      </c>
      <c r="Y232" t="s">
        <v>42</v>
      </c>
      <c r="Z232" s="70" t="s">
        <v>42</v>
      </c>
      <c r="AA232" s="70" t="s">
        <v>42</v>
      </c>
      <c r="AB232" s="70" t="s">
        <v>42</v>
      </c>
      <c r="AC232" s="70" t="s">
        <v>42</v>
      </c>
      <c r="AD232" s="70" t="s">
        <v>42</v>
      </c>
      <c r="AE232" s="70" t="s">
        <v>42</v>
      </c>
      <c r="AF232" s="70" t="s">
        <v>42</v>
      </c>
      <c r="AG232" s="70" t="s">
        <v>42</v>
      </c>
      <c r="AH232" s="70" t="s">
        <v>42</v>
      </c>
      <c r="AI232" s="70" t="s">
        <v>42</v>
      </c>
      <c r="AJ232" s="70" t="s">
        <v>42</v>
      </c>
      <c r="AK232" s="70" t="s">
        <v>42</v>
      </c>
      <c r="AL232" s="70" t="s">
        <v>42</v>
      </c>
      <c r="AM232" s="70" t="s">
        <v>42</v>
      </c>
      <c r="AN232" s="70" t="s">
        <v>42</v>
      </c>
      <c r="AO232" s="70" t="s">
        <v>42</v>
      </c>
      <c r="AP232" s="70" t="s">
        <v>42</v>
      </c>
      <c r="AQ232" s="70" t="s">
        <v>42</v>
      </c>
      <c r="AR232" s="70" t="s">
        <v>42</v>
      </c>
      <c r="AS232" s="70" t="s">
        <v>42</v>
      </c>
      <c r="AT232" s="70" t="s">
        <v>42</v>
      </c>
      <c r="AU232" s="70" t="s">
        <v>42</v>
      </c>
      <c r="AV232" s="70" t="s">
        <v>42</v>
      </c>
      <c r="AW232" s="70" t="s">
        <v>42</v>
      </c>
      <c r="AX232" s="70" t="s">
        <v>42</v>
      </c>
      <c r="AY232" s="70" t="s">
        <v>42</v>
      </c>
      <c r="AZ232" s="70" t="s">
        <v>42</v>
      </c>
      <c r="BA232" s="70" t="s">
        <v>42</v>
      </c>
      <c r="BB232" s="70" t="s">
        <v>42</v>
      </c>
      <c r="BC232" s="70" t="s">
        <v>42</v>
      </c>
      <c r="BP232" s="57" t="s">
        <v>9</v>
      </c>
    </row>
    <row r="233" spans="1:68" customFormat="1">
      <c r="A233" t="str">
        <f t="shared" si="3"/>
        <v>SA-40878</v>
      </c>
      <c r="B233" t="s">
        <v>6</v>
      </c>
      <c r="C233" s="54">
        <v>40878</v>
      </c>
      <c r="D233" s="55">
        <v>12.977255651936343</v>
      </c>
      <c r="E233" s="55">
        <v>12.360999999999999</v>
      </c>
      <c r="F233" s="55">
        <v>-12.430844887644286</v>
      </c>
      <c r="G233" s="55">
        <v>-6.6783537857918036</v>
      </c>
      <c r="H233" s="55">
        <v>-43.804799999999993</v>
      </c>
      <c r="I233" s="55">
        <v>-10.371600000000001</v>
      </c>
      <c r="J233" s="58">
        <v>105</v>
      </c>
      <c r="K233" s="55"/>
      <c r="L233" s="55">
        <v>-19.968</v>
      </c>
      <c r="M233" s="55">
        <v>-4.2907000000000002</v>
      </c>
      <c r="N233" s="55">
        <v>-0.46560000000000046</v>
      </c>
      <c r="O233" s="55">
        <v>-7.7074000000000007</v>
      </c>
      <c r="P233" s="55">
        <v>12.029416247523244</v>
      </c>
      <c r="Q233" s="55">
        <v>-15.412800000000002</v>
      </c>
      <c r="R233" s="55">
        <v>-5.3476069064604808</v>
      </c>
      <c r="S233" s="55">
        <v>3.9700513791238512</v>
      </c>
      <c r="T233" s="55">
        <v>13.620551526395683</v>
      </c>
      <c r="U233" s="55">
        <v>9.9185158814920289</v>
      </c>
      <c r="V233" s="55">
        <v>39.516120131124389</v>
      </c>
      <c r="W233" s="55">
        <v>-4.2572463768115938</v>
      </c>
      <c r="X233" t="s">
        <v>42</v>
      </c>
      <c r="Y233" t="s">
        <v>42</v>
      </c>
      <c r="Z233" s="70" t="s">
        <v>42</v>
      </c>
      <c r="AA233" s="70" t="s">
        <v>42</v>
      </c>
      <c r="AB233" s="70" t="s">
        <v>42</v>
      </c>
      <c r="AC233" s="70" t="s">
        <v>42</v>
      </c>
      <c r="AD233" s="70" t="s">
        <v>42</v>
      </c>
      <c r="AE233" s="70" t="s">
        <v>42</v>
      </c>
      <c r="AF233" s="70" t="s">
        <v>42</v>
      </c>
      <c r="AG233" s="70" t="s">
        <v>42</v>
      </c>
      <c r="AH233" s="70" t="s">
        <v>42</v>
      </c>
      <c r="AI233" s="70" t="s">
        <v>42</v>
      </c>
      <c r="AJ233" s="70" t="s">
        <v>42</v>
      </c>
      <c r="AK233" s="70" t="s">
        <v>42</v>
      </c>
      <c r="AL233" s="70" t="s">
        <v>42</v>
      </c>
      <c r="AM233" s="70" t="s">
        <v>42</v>
      </c>
      <c r="AN233" s="70" t="s">
        <v>42</v>
      </c>
      <c r="AO233" s="70" t="s">
        <v>42</v>
      </c>
      <c r="AP233" s="70" t="s">
        <v>42</v>
      </c>
      <c r="AQ233" s="70" t="s">
        <v>42</v>
      </c>
      <c r="AR233" s="70" t="s">
        <v>42</v>
      </c>
      <c r="AS233" s="70" t="s">
        <v>42</v>
      </c>
      <c r="AT233" s="70" t="s">
        <v>42</v>
      </c>
      <c r="AU233" s="70" t="s">
        <v>42</v>
      </c>
      <c r="AV233" s="70" t="s">
        <v>42</v>
      </c>
      <c r="AW233" s="70" t="s">
        <v>42</v>
      </c>
      <c r="AX233" s="70" t="s">
        <v>42</v>
      </c>
      <c r="AY233" s="70" t="s">
        <v>42</v>
      </c>
      <c r="AZ233" s="70" t="s">
        <v>42</v>
      </c>
      <c r="BA233" s="70" t="s">
        <v>42</v>
      </c>
      <c r="BB233" s="70" t="s">
        <v>42</v>
      </c>
      <c r="BC233" s="70" t="s">
        <v>42</v>
      </c>
    </row>
    <row r="234" spans="1:68" customFormat="1">
      <c r="A234" t="str">
        <f t="shared" si="3"/>
        <v>SA-40969</v>
      </c>
      <c r="B234" t="s">
        <v>6</v>
      </c>
      <c r="C234" s="54">
        <v>40969</v>
      </c>
      <c r="D234" s="55">
        <v>21.07095527953101</v>
      </c>
      <c r="E234" s="55">
        <v>8.3825000000000003</v>
      </c>
      <c r="F234" s="55">
        <v>-1.6509063138743534</v>
      </c>
      <c r="G234" s="55">
        <v>-0.60770975056689469</v>
      </c>
      <c r="H234" s="55">
        <v>-9.3058000000000014</v>
      </c>
      <c r="I234" s="55">
        <v>-3.7412000000000005</v>
      </c>
      <c r="J234" s="58">
        <v>112</v>
      </c>
      <c r="K234" s="55">
        <v>-11.374149659863944</v>
      </c>
      <c r="L234" s="55">
        <v>-4.6430999999999987</v>
      </c>
      <c r="M234" s="55">
        <v>0.37000000000000033</v>
      </c>
      <c r="N234" s="55">
        <v>6.7639999999999985</v>
      </c>
      <c r="O234" s="55">
        <v>-4.0456000000000003</v>
      </c>
      <c r="P234" s="55">
        <v>23.101457739044498</v>
      </c>
      <c r="Q234" s="55">
        <v>-4.9210000000000003</v>
      </c>
      <c r="R234" s="55">
        <v>1.3207250510994804</v>
      </c>
      <c r="S234" s="55">
        <v>9.7032860897104722</v>
      </c>
      <c r="T234" s="55">
        <v>17.407515554457447</v>
      </c>
      <c r="U234" s="55">
        <v>9.7235012690640374</v>
      </c>
      <c r="V234" s="55">
        <v>37.454235080074568</v>
      </c>
      <c r="W234" s="55">
        <v>3.0188001167988139</v>
      </c>
      <c r="X234" t="s">
        <v>42</v>
      </c>
      <c r="Y234" t="s">
        <v>42</v>
      </c>
      <c r="Z234" s="70" t="s">
        <v>42</v>
      </c>
      <c r="AA234" s="70" t="s">
        <v>42</v>
      </c>
      <c r="AB234" s="70" t="s">
        <v>42</v>
      </c>
      <c r="AC234" s="70" t="s">
        <v>42</v>
      </c>
      <c r="AD234" s="70" t="s">
        <v>42</v>
      </c>
      <c r="AE234" s="70" t="s">
        <v>42</v>
      </c>
      <c r="AF234" s="70" t="s">
        <v>42</v>
      </c>
      <c r="AG234" s="70" t="s">
        <v>42</v>
      </c>
      <c r="AH234" s="70" t="s">
        <v>42</v>
      </c>
      <c r="AI234" s="70" t="s">
        <v>42</v>
      </c>
      <c r="AJ234" s="70" t="s">
        <v>42</v>
      </c>
      <c r="AK234" s="70" t="s">
        <v>42</v>
      </c>
      <c r="AL234" s="70" t="s">
        <v>42</v>
      </c>
      <c r="AM234" s="70" t="s">
        <v>42</v>
      </c>
      <c r="AN234" s="70" t="s">
        <v>42</v>
      </c>
      <c r="AO234" s="70" t="s">
        <v>42</v>
      </c>
      <c r="AP234" s="70" t="s">
        <v>42</v>
      </c>
      <c r="AQ234" s="70" t="s">
        <v>42</v>
      </c>
      <c r="AR234" s="70" t="s">
        <v>42</v>
      </c>
      <c r="AS234" s="70" t="s">
        <v>42</v>
      </c>
      <c r="AT234" s="70" t="s">
        <v>42</v>
      </c>
      <c r="AU234" s="70" t="s">
        <v>42</v>
      </c>
      <c r="AV234" s="70" t="s">
        <v>42</v>
      </c>
      <c r="AW234" s="70" t="s">
        <v>42</v>
      </c>
      <c r="AX234" s="70" t="s">
        <v>42</v>
      </c>
      <c r="AY234" s="70" t="s">
        <v>42</v>
      </c>
      <c r="AZ234" s="70" t="s">
        <v>42</v>
      </c>
      <c r="BA234" s="70" t="s">
        <v>42</v>
      </c>
      <c r="BB234" s="70" t="s">
        <v>42</v>
      </c>
      <c r="BC234" s="70" t="s">
        <v>42</v>
      </c>
    </row>
    <row r="235" spans="1:68" customFormat="1">
      <c r="A235" t="str">
        <f t="shared" si="3"/>
        <v>SA-41061</v>
      </c>
      <c r="B235" t="s">
        <v>6</v>
      </c>
      <c r="C235" s="54">
        <v>41061</v>
      </c>
      <c r="D235" s="55">
        <v>15.66393734425062</v>
      </c>
      <c r="E235" s="55">
        <v>2.1426664293342825</v>
      </c>
      <c r="F235" s="55">
        <v>-12.175151299394802</v>
      </c>
      <c r="G235" s="55">
        <v>-15.594887805754592</v>
      </c>
      <c r="H235" s="55">
        <v>-46.0817906728373</v>
      </c>
      <c r="I235" s="55">
        <v>-6.5347988608045551</v>
      </c>
      <c r="J235" s="58">
        <v>97.948001430743091</v>
      </c>
      <c r="K235" s="55">
        <v>-18.233802064791739</v>
      </c>
      <c r="L235" s="55">
        <v>-13.823869704521179</v>
      </c>
      <c r="M235" s="55">
        <v>-3.2751868992524034</v>
      </c>
      <c r="N235" s="55">
        <v>-1.7443930224279098</v>
      </c>
      <c r="O235" s="55">
        <v>-10.357333570665714</v>
      </c>
      <c r="P235" s="55">
        <v>9.1847632609469567</v>
      </c>
      <c r="Q235" s="55">
        <v>-15.859736561053758</v>
      </c>
      <c r="R235" s="55">
        <v>0.55402278390886417</v>
      </c>
      <c r="S235" s="55">
        <v>4.7970808116767536</v>
      </c>
      <c r="T235" s="55">
        <v>8.4883410466358118</v>
      </c>
      <c r="U235" s="55">
        <v>2.1426664293342825</v>
      </c>
      <c r="V235" s="55">
        <v>36.707903168387325</v>
      </c>
      <c r="W235" s="55">
        <v>-2.8969384122463513</v>
      </c>
      <c r="X235" t="s">
        <v>42</v>
      </c>
      <c r="Y235" t="s">
        <v>42</v>
      </c>
      <c r="Z235" s="70" t="s">
        <v>42</v>
      </c>
      <c r="AA235" s="70" t="s">
        <v>42</v>
      </c>
      <c r="AB235" s="70" t="s">
        <v>42</v>
      </c>
      <c r="AC235" s="70" t="s">
        <v>42</v>
      </c>
      <c r="AD235" s="70" t="s">
        <v>42</v>
      </c>
      <c r="AE235" s="70" t="s">
        <v>42</v>
      </c>
      <c r="AF235" s="70" t="s">
        <v>42</v>
      </c>
      <c r="AG235" s="70" t="s">
        <v>42</v>
      </c>
      <c r="AH235" s="70" t="s">
        <v>42</v>
      </c>
      <c r="AI235" s="70" t="s">
        <v>42</v>
      </c>
      <c r="AJ235" s="70" t="s">
        <v>42</v>
      </c>
      <c r="AK235" s="70" t="s">
        <v>42</v>
      </c>
      <c r="AL235" s="70" t="s">
        <v>42</v>
      </c>
      <c r="AM235" s="70" t="s">
        <v>42</v>
      </c>
      <c r="AN235" s="70" t="s">
        <v>42</v>
      </c>
      <c r="AO235" s="70" t="s">
        <v>42</v>
      </c>
      <c r="AP235" s="70" t="s">
        <v>42</v>
      </c>
      <c r="AQ235" s="70" t="s">
        <v>42</v>
      </c>
      <c r="AR235" s="70" t="s">
        <v>42</v>
      </c>
      <c r="AS235" s="70" t="s">
        <v>42</v>
      </c>
      <c r="AT235" s="70" t="s">
        <v>42</v>
      </c>
      <c r="AU235" s="70" t="s">
        <v>42</v>
      </c>
      <c r="AV235" s="70" t="s">
        <v>42</v>
      </c>
      <c r="AW235" s="70" t="s">
        <v>42</v>
      </c>
      <c r="AX235" s="70" t="s">
        <v>42</v>
      </c>
      <c r="AY235" s="70" t="s">
        <v>42</v>
      </c>
      <c r="AZ235" s="70" t="s">
        <v>42</v>
      </c>
      <c r="BA235" s="70" t="s">
        <v>42</v>
      </c>
      <c r="BB235" s="70" t="s">
        <v>42</v>
      </c>
      <c r="BC235" s="70" t="s">
        <v>42</v>
      </c>
    </row>
    <row r="236" spans="1:68" customFormat="1">
      <c r="A236" t="str">
        <f t="shared" si="3"/>
        <v>SA-41153</v>
      </c>
      <c r="B236" t="s">
        <v>6</v>
      </c>
      <c r="C236" s="54">
        <v>41153</v>
      </c>
      <c r="D236" s="55">
        <v>18.467343893480255</v>
      </c>
      <c r="E236" s="55">
        <v>0.96418732782369176</v>
      </c>
      <c r="F236" s="55">
        <v>-19.793101469237833</v>
      </c>
      <c r="G236" s="55">
        <v>-28.741040731892078</v>
      </c>
      <c r="H236" s="55">
        <v>-37.081037649219461</v>
      </c>
      <c r="I236" s="55">
        <v>-2.6443411386593203</v>
      </c>
      <c r="J236" s="58">
        <v>92.304389312977094</v>
      </c>
      <c r="K236" s="55">
        <v>-13.131313131313133</v>
      </c>
      <c r="L236" s="55">
        <v>-4.6874999999999982</v>
      </c>
      <c r="M236" s="55">
        <v>-3.597050045913682</v>
      </c>
      <c r="N236" s="55">
        <v>-3.0432162534435254</v>
      </c>
      <c r="O236" s="55">
        <v>-10.123966942148762</v>
      </c>
      <c r="P236" s="55">
        <v>17.820247933884296</v>
      </c>
      <c r="Q236" s="55">
        <v>-2.4276859504132231</v>
      </c>
      <c r="R236" s="55">
        <v>-2.0661157024793391</v>
      </c>
      <c r="S236" s="55">
        <v>5.5397727272727275</v>
      </c>
      <c r="T236" s="55">
        <v>4.6487603305785141</v>
      </c>
      <c r="U236" s="55">
        <v>0.51652892561983432</v>
      </c>
      <c r="V236" s="55">
        <v>30.555555555555557</v>
      </c>
      <c r="W236" s="55">
        <v>6.3906106519742885</v>
      </c>
      <c r="X236" t="s">
        <v>42</v>
      </c>
      <c r="Y236" t="s">
        <v>42</v>
      </c>
      <c r="Z236" s="70" t="s">
        <v>42</v>
      </c>
      <c r="AA236" s="70" t="s">
        <v>42</v>
      </c>
      <c r="AB236" s="70" t="s">
        <v>42</v>
      </c>
      <c r="AC236" s="70" t="s">
        <v>42</v>
      </c>
      <c r="AD236" s="70" t="s">
        <v>42</v>
      </c>
      <c r="AE236" s="70" t="s">
        <v>42</v>
      </c>
      <c r="AF236" s="70" t="s">
        <v>42</v>
      </c>
      <c r="AG236" s="70" t="s">
        <v>42</v>
      </c>
      <c r="AH236" s="70" t="s">
        <v>42</v>
      </c>
      <c r="AI236" s="70" t="s">
        <v>42</v>
      </c>
      <c r="AJ236" s="70" t="s">
        <v>42</v>
      </c>
      <c r="AK236" s="70" t="s">
        <v>42</v>
      </c>
      <c r="AL236" s="70" t="s">
        <v>42</v>
      </c>
      <c r="AM236" s="70" t="s">
        <v>42</v>
      </c>
      <c r="AN236" s="70" t="s">
        <v>42</v>
      </c>
      <c r="AO236" s="70" t="s">
        <v>42</v>
      </c>
      <c r="AP236" s="70" t="s">
        <v>42</v>
      </c>
      <c r="AQ236" s="70" t="s">
        <v>42</v>
      </c>
      <c r="AR236" s="70" t="s">
        <v>42</v>
      </c>
      <c r="AS236" s="70" t="s">
        <v>42</v>
      </c>
      <c r="AT236" s="70" t="s">
        <v>42</v>
      </c>
      <c r="AU236" s="70" t="s">
        <v>42</v>
      </c>
      <c r="AV236" s="70" t="s">
        <v>42</v>
      </c>
      <c r="AW236" s="70" t="s">
        <v>42</v>
      </c>
      <c r="AX236" s="70" t="s">
        <v>42</v>
      </c>
      <c r="AY236" s="70" t="s">
        <v>42</v>
      </c>
      <c r="AZ236" s="70" t="s">
        <v>42</v>
      </c>
      <c r="BA236" s="70" t="s">
        <v>42</v>
      </c>
      <c r="BB236" s="70" t="s">
        <v>42</v>
      </c>
      <c r="BC236" s="70" t="s">
        <v>42</v>
      </c>
    </row>
    <row r="237" spans="1:68" customFormat="1">
      <c r="A237" t="str">
        <f t="shared" si="3"/>
        <v>SA-41244</v>
      </c>
      <c r="B237" t="s">
        <v>6</v>
      </c>
      <c r="C237" s="54">
        <v>41244</v>
      </c>
      <c r="D237" s="55">
        <v>19.470663265306122</v>
      </c>
      <c r="E237" s="55">
        <v>1.8061224489795924</v>
      </c>
      <c r="F237" s="55">
        <v>-11.954081632653061</v>
      </c>
      <c r="G237" s="55">
        <v>-22.837519060589866</v>
      </c>
      <c r="H237" s="55">
        <v>-56.095663265306115</v>
      </c>
      <c r="I237" s="55">
        <v>-4.2538265306122431</v>
      </c>
      <c r="J237" s="58">
        <v>99.503771273852507</v>
      </c>
      <c r="K237" s="55">
        <v>-13.760204081632651</v>
      </c>
      <c r="L237" s="55">
        <v>-0.34183673469387765</v>
      </c>
      <c r="M237" s="55">
        <v>-5.9094387755102051</v>
      </c>
      <c r="N237" s="55">
        <v>-4.1798469387755093</v>
      </c>
      <c r="O237" s="55">
        <v>-4.6262755102040813</v>
      </c>
      <c r="P237" s="55">
        <v>19.049744897959179</v>
      </c>
      <c r="Q237" s="55">
        <v>-1.2767857142857142</v>
      </c>
      <c r="R237" s="55">
        <v>10.494897959183675</v>
      </c>
      <c r="S237" s="55">
        <v>2.1607142857142851</v>
      </c>
      <c r="T237" s="55">
        <v>3.2270408163265309</v>
      </c>
      <c r="U237" s="55">
        <v>6.9311224489795906</v>
      </c>
      <c r="V237" s="55">
        <v>38.640306122448983</v>
      </c>
      <c r="W237" s="55">
        <v>9.795918367346939</v>
      </c>
      <c r="X237" t="s">
        <v>42</v>
      </c>
      <c r="Y237" t="s">
        <v>42</v>
      </c>
      <c r="Z237" s="70" t="s">
        <v>42</v>
      </c>
      <c r="AA237" s="70" t="s">
        <v>42</v>
      </c>
      <c r="AB237" s="70" t="s">
        <v>42</v>
      </c>
      <c r="AC237" s="70" t="s">
        <v>42</v>
      </c>
      <c r="AD237" s="70" t="s">
        <v>42</v>
      </c>
      <c r="AE237" s="70" t="s">
        <v>42</v>
      </c>
      <c r="AF237" s="70" t="s">
        <v>42</v>
      </c>
      <c r="AG237" s="70" t="s">
        <v>42</v>
      </c>
      <c r="AH237" s="70" t="s">
        <v>42</v>
      </c>
      <c r="AI237" s="70" t="s">
        <v>42</v>
      </c>
      <c r="AJ237" s="70" t="s">
        <v>42</v>
      </c>
      <c r="AK237" s="70" t="s">
        <v>42</v>
      </c>
      <c r="AL237" s="70" t="s">
        <v>42</v>
      </c>
      <c r="AM237" s="70" t="s">
        <v>42</v>
      </c>
      <c r="AN237" s="70" t="s">
        <v>42</v>
      </c>
      <c r="AO237" s="70" t="s">
        <v>42</v>
      </c>
      <c r="AP237" s="70" t="s">
        <v>42</v>
      </c>
      <c r="AQ237" s="70" t="s">
        <v>42</v>
      </c>
      <c r="AR237" s="70" t="s">
        <v>42</v>
      </c>
      <c r="AS237" s="70" t="s">
        <v>42</v>
      </c>
      <c r="AT237" s="70" t="s">
        <v>42</v>
      </c>
      <c r="AU237" s="70" t="s">
        <v>42</v>
      </c>
      <c r="AV237" s="70" t="s">
        <v>42</v>
      </c>
      <c r="AW237" s="70" t="s">
        <v>42</v>
      </c>
      <c r="AX237" s="70" t="s">
        <v>42</v>
      </c>
      <c r="AY237" s="70" t="s">
        <v>42</v>
      </c>
      <c r="AZ237" s="70" t="s">
        <v>42</v>
      </c>
      <c r="BA237" s="70" t="s">
        <v>42</v>
      </c>
      <c r="BB237" s="70" t="s">
        <v>42</v>
      </c>
      <c r="BC237" s="70" t="s">
        <v>42</v>
      </c>
    </row>
    <row r="238" spans="1:68" customFormat="1">
      <c r="A238" t="str">
        <f t="shared" si="3"/>
        <v>SA-41334</v>
      </c>
      <c r="B238" t="s">
        <v>6</v>
      </c>
      <c r="C238" s="54">
        <v>41334</v>
      </c>
      <c r="D238" s="55">
        <v>25.084710743801658</v>
      </c>
      <c r="E238" s="55">
        <v>1.8409090909090899</v>
      </c>
      <c r="F238" s="55">
        <v>0.22107438016528932</v>
      </c>
      <c r="G238" s="55">
        <v>-13.780405689756753</v>
      </c>
      <c r="H238" s="55">
        <v>-8.617768595041321</v>
      </c>
      <c r="I238" s="55">
        <v>6.0847107438016534</v>
      </c>
      <c r="J238" s="58">
        <v>107.6326105087573</v>
      </c>
      <c r="K238" s="55">
        <v>-19.909090909090907</v>
      </c>
      <c r="L238" s="55">
        <v>13.388429752066115</v>
      </c>
      <c r="M238" s="55">
        <v>-1.0847107438016532</v>
      </c>
      <c r="N238" s="55">
        <v>-1.0909090909090915</v>
      </c>
      <c r="O238" s="55">
        <v>-0.18388429752066121</v>
      </c>
      <c r="P238" s="55">
        <v>26.25</v>
      </c>
      <c r="Q238" s="55">
        <v>0.61157024793388448</v>
      </c>
      <c r="R238" s="55">
        <v>12.601239669421485</v>
      </c>
      <c r="S238" s="55">
        <v>4.8471074380165282</v>
      </c>
      <c r="T238" s="55">
        <v>7.0661157024793368</v>
      </c>
      <c r="U238" s="55">
        <v>10.227272727272727</v>
      </c>
      <c r="V238" s="55">
        <v>49.524793388429742</v>
      </c>
      <c r="W238" s="55">
        <v>12.84090909090909</v>
      </c>
      <c r="X238" s="55">
        <v>0.41795267489711924</v>
      </c>
      <c r="Y238" s="55">
        <v>1.980452674897119</v>
      </c>
      <c r="Z238" s="70" t="s">
        <v>42</v>
      </c>
      <c r="AA238" s="70" t="s">
        <v>42</v>
      </c>
      <c r="AB238" s="70" t="s">
        <v>42</v>
      </c>
      <c r="AC238" s="70" t="s">
        <v>42</v>
      </c>
      <c r="AD238" s="70" t="s">
        <v>42</v>
      </c>
      <c r="AE238" s="70" t="s">
        <v>42</v>
      </c>
      <c r="AF238" s="70" t="s">
        <v>42</v>
      </c>
      <c r="AG238" s="70" t="s">
        <v>42</v>
      </c>
      <c r="AH238" s="70" t="s">
        <v>42</v>
      </c>
      <c r="AI238" s="70" t="s">
        <v>42</v>
      </c>
      <c r="AJ238" s="70" t="s">
        <v>42</v>
      </c>
      <c r="AK238" s="70" t="s">
        <v>42</v>
      </c>
      <c r="AL238" s="70" t="s">
        <v>42</v>
      </c>
      <c r="AM238" s="70" t="s">
        <v>42</v>
      </c>
      <c r="AN238" s="70" t="s">
        <v>42</v>
      </c>
      <c r="AO238" s="70" t="s">
        <v>42</v>
      </c>
      <c r="AP238" s="70" t="s">
        <v>42</v>
      </c>
      <c r="AQ238" s="70" t="s">
        <v>42</v>
      </c>
      <c r="AR238" s="70" t="s">
        <v>42</v>
      </c>
      <c r="AS238" s="70" t="s">
        <v>42</v>
      </c>
      <c r="AT238" s="70" t="s">
        <v>42</v>
      </c>
      <c r="AU238" s="70" t="s">
        <v>42</v>
      </c>
      <c r="AV238" s="70" t="s">
        <v>42</v>
      </c>
      <c r="AW238" s="70" t="s">
        <v>42</v>
      </c>
      <c r="AX238" s="70" t="s">
        <v>42</v>
      </c>
      <c r="AY238" s="70" t="s">
        <v>42</v>
      </c>
      <c r="AZ238" s="70" t="s">
        <v>42</v>
      </c>
      <c r="BA238" s="70" t="s">
        <v>42</v>
      </c>
      <c r="BB238" s="70" t="s">
        <v>42</v>
      </c>
      <c r="BC238" s="70" t="s">
        <v>42</v>
      </c>
    </row>
    <row r="239" spans="1:68" customFormat="1">
      <c r="A239" t="str">
        <f t="shared" si="3"/>
        <v>SA-41426</v>
      </c>
      <c r="B239" t="s">
        <v>6</v>
      </c>
      <c r="C239" s="54">
        <v>41426</v>
      </c>
      <c r="D239" s="55">
        <v>25.718021262002743</v>
      </c>
      <c r="E239" s="55">
        <v>-2.6775510204081625</v>
      </c>
      <c r="F239" s="55">
        <v>0.44581618655692801</v>
      </c>
      <c r="G239" s="55">
        <v>-13.678050484758494</v>
      </c>
      <c r="H239" s="55">
        <v>-29.933061224489794</v>
      </c>
      <c r="I239" s="55">
        <v>1.5771428571428572</v>
      </c>
      <c r="J239" s="58">
        <v>103.37467734757455</v>
      </c>
      <c r="K239" s="55">
        <v>-22.309356408869657</v>
      </c>
      <c r="L239" s="55">
        <v>2.1551020408163262</v>
      </c>
      <c r="M239" s="55">
        <v>-7.5493877551020407</v>
      </c>
      <c r="N239" s="55">
        <v>-5.6326530612244889</v>
      </c>
      <c r="O239" s="55">
        <v>-0.44408163265306116</v>
      </c>
      <c r="P239" s="55">
        <v>23.431836734693878</v>
      </c>
      <c r="Q239" s="55">
        <v>0.19265306122449027</v>
      </c>
      <c r="R239" s="55">
        <v>7.973877551020407</v>
      </c>
      <c r="S239" s="55">
        <v>-1.1591836734693881</v>
      </c>
      <c r="T239" s="55">
        <v>1.76</v>
      </c>
      <c r="U239" s="55">
        <v>5.0285714285714285</v>
      </c>
      <c r="V239" s="55">
        <v>45.668571428571425</v>
      </c>
      <c r="W239" s="55">
        <v>10.057142857142859</v>
      </c>
      <c r="X239" s="55">
        <v>1.8808163265306126</v>
      </c>
      <c r="Y239" s="55">
        <v>3.4481632653061229</v>
      </c>
      <c r="Z239" s="70" t="s">
        <v>42</v>
      </c>
      <c r="AA239" s="70" t="s">
        <v>42</v>
      </c>
      <c r="AB239" s="70" t="s">
        <v>42</v>
      </c>
      <c r="AC239" s="70" t="s">
        <v>42</v>
      </c>
      <c r="AD239" s="70" t="s">
        <v>42</v>
      </c>
      <c r="AE239" s="70" t="s">
        <v>42</v>
      </c>
      <c r="AF239" s="70" t="s">
        <v>42</v>
      </c>
      <c r="AG239" s="70" t="s">
        <v>42</v>
      </c>
      <c r="AH239" s="70" t="s">
        <v>42</v>
      </c>
      <c r="AI239" s="70" t="s">
        <v>42</v>
      </c>
      <c r="AJ239" s="70" t="s">
        <v>42</v>
      </c>
      <c r="AK239" s="70" t="s">
        <v>42</v>
      </c>
      <c r="AL239" s="70" t="s">
        <v>42</v>
      </c>
      <c r="AM239" s="70" t="s">
        <v>42</v>
      </c>
      <c r="AN239" s="70" t="s">
        <v>42</v>
      </c>
      <c r="AO239" s="70" t="s">
        <v>42</v>
      </c>
      <c r="AP239" s="70" t="s">
        <v>42</v>
      </c>
      <c r="AQ239" s="70" t="s">
        <v>42</v>
      </c>
      <c r="AR239" s="70" t="s">
        <v>42</v>
      </c>
      <c r="AS239" s="70" t="s">
        <v>42</v>
      </c>
      <c r="AT239" s="70" t="s">
        <v>42</v>
      </c>
      <c r="AU239" s="70" t="s">
        <v>42</v>
      </c>
      <c r="AV239" s="70" t="s">
        <v>42</v>
      </c>
      <c r="AW239" s="70" t="s">
        <v>42</v>
      </c>
      <c r="AX239" s="70" t="s">
        <v>42</v>
      </c>
      <c r="AY239" s="70" t="s">
        <v>42</v>
      </c>
      <c r="AZ239" s="70" t="s">
        <v>42</v>
      </c>
      <c r="BA239" s="70" t="s">
        <v>42</v>
      </c>
      <c r="BB239" s="70" t="s">
        <v>42</v>
      </c>
      <c r="BC239" s="70" t="s">
        <v>42</v>
      </c>
    </row>
    <row r="240" spans="1:68" customFormat="1">
      <c r="A240" t="str">
        <f t="shared" si="3"/>
        <v>SA-41518</v>
      </c>
      <c r="B240" t="s">
        <v>6</v>
      </c>
      <c r="C240" s="54">
        <v>41518</v>
      </c>
      <c r="D240" s="55">
        <v>30.807129933004056</v>
      </c>
      <c r="E240" s="55">
        <v>1.3533669128074732</v>
      </c>
      <c r="F240" s="55">
        <v>22.944887280551619</v>
      </c>
      <c r="G240" s="55">
        <v>1.2763460315907873</v>
      </c>
      <c r="H240" s="55">
        <v>-1.54469656217908</v>
      </c>
      <c r="I240" s="55">
        <v>4.3229497774952312</v>
      </c>
      <c r="J240" s="58">
        <v>114</v>
      </c>
      <c r="K240" s="55">
        <v>-16.649506705417767</v>
      </c>
      <c r="L240" s="55">
        <v>29.738618025331316</v>
      </c>
      <c r="M240" s="55">
        <v>-2.6712797691818668</v>
      </c>
      <c r="N240" s="55">
        <v>1.2213311164360112</v>
      </c>
      <c r="O240" s="55">
        <v>1.6272189349112429</v>
      </c>
      <c r="P240" s="55">
        <v>28.027042887182745</v>
      </c>
      <c r="Q240" s="55">
        <v>1.7995990023962047</v>
      </c>
      <c r="R240" s="55">
        <v>39.097266369993648</v>
      </c>
      <c r="S240" s="55">
        <v>6.3572790845518119</v>
      </c>
      <c r="T240" s="55">
        <v>7.4526871729668924</v>
      </c>
      <c r="U240" s="55">
        <v>12.88571568291848</v>
      </c>
      <c r="V240" s="55">
        <v>40.237908944202644</v>
      </c>
      <c r="W240" s="55">
        <v>11.631375617389603</v>
      </c>
      <c r="X240" s="55">
        <v>1.0403200984918439</v>
      </c>
      <c r="Y240" s="55">
        <v>1.6706678978147123</v>
      </c>
      <c r="Z240" s="70" t="s">
        <v>42</v>
      </c>
      <c r="AA240" s="70" t="s">
        <v>42</v>
      </c>
      <c r="AB240" s="70" t="s">
        <v>42</v>
      </c>
      <c r="AC240" s="70" t="s">
        <v>42</v>
      </c>
      <c r="AD240" s="70" t="s">
        <v>42</v>
      </c>
      <c r="AE240" s="70" t="s">
        <v>42</v>
      </c>
      <c r="AF240" s="70" t="s">
        <v>42</v>
      </c>
      <c r="AG240" s="70" t="s">
        <v>42</v>
      </c>
      <c r="AH240" s="70" t="s">
        <v>42</v>
      </c>
      <c r="AI240" s="70" t="s">
        <v>42</v>
      </c>
      <c r="AJ240" s="70" t="s">
        <v>42</v>
      </c>
      <c r="AK240" s="70" t="s">
        <v>42</v>
      </c>
      <c r="AL240" s="70" t="s">
        <v>42</v>
      </c>
      <c r="AM240" s="70" t="s">
        <v>42</v>
      </c>
      <c r="AN240" s="70" t="s">
        <v>42</v>
      </c>
      <c r="AO240" s="70" t="s">
        <v>42</v>
      </c>
      <c r="AP240" s="70" t="s">
        <v>42</v>
      </c>
      <c r="AQ240" s="70" t="s">
        <v>42</v>
      </c>
      <c r="AR240" s="70" t="s">
        <v>42</v>
      </c>
      <c r="AS240" s="70" t="s">
        <v>42</v>
      </c>
      <c r="AT240" s="70" t="s">
        <v>42</v>
      </c>
      <c r="AU240" s="70" t="s">
        <v>42</v>
      </c>
      <c r="AV240" s="70" t="s">
        <v>42</v>
      </c>
      <c r="AW240" s="70" t="s">
        <v>42</v>
      </c>
      <c r="AX240" s="70" t="s">
        <v>42</v>
      </c>
      <c r="AY240" s="70" t="s">
        <v>42</v>
      </c>
      <c r="AZ240" s="70" t="s">
        <v>42</v>
      </c>
      <c r="BA240" s="70" t="s">
        <v>42</v>
      </c>
      <c r="BB240" s="70" t="s">
        <v>42</v>
      </c>
      <c r="BC240" s="70" t="s">
        <v>42</v>
      </c>
    </row>
    <row r="241" spans="1:55" customFormat="1">
      <c r="A241" t="str">
        <f t="shared" si="3"/>
        <v>SA-41609</v>
      </c>
      <c r="B241" t="s">
        <v>6</v>
      </c>
      <c r="C241" s="54">
        <v>41609</v>
      </c>
      <c r="D241" s="55">
        <v>35.364852922610787</v>
      </c>
      <c r="E241" s="55">
        <v>10.907713672516097</v>
      </c>
      <c r="F241" s="55">
        <v>27.114631990910237</v>
      </c>
      <c r="G241" s="55">
        <v>7.8367346938775491</v>
      </c>
      <c r="H241" s="55">
        <v>6.8346799646509266</v>
      </c>
      <c r="I241" s="55">
        <v>9.7052139881328134</v>
      </c>
      <c r="J241" s="58">
        <v>130</v>
      </c>
      <c r="K241" s="55">
        <v>-14.564780235564493</v>
      </c>
      <c r="L241" s="55">
        <v>40.045448806968814</v>
      </c>
      <c r="M241" s="55">
        <v>4.8636535790935502</v>
      </c>
      <c r="N241" s="55">
        <v>4.4407271809115008</v>
      </c>
      <c r="O241" s="55">
        <v>5.9178134073980564</v>
      </c>
      <c r="P241" s="55">
        <v>27.733240752430245</v>
      </c>
      <c r="Q241" s="55">
        <v>8.6352733240752411</v>
      </c>
      <c r="R241" s="55">
        <v>44.937507890417876</v>
      </c>
      <c r="S241" s="55">
        <v>10.339603585405884</v>
      </c>
      <c r="T241" s="55">
        <v>15.310566847620251</v>
      </c>
      <c r="U241" s="55">
        <v>18.747632874637038</v>
      </c>
      <c r="V241" s="55">
        <v>48.933215503093038</v>
      </c>
      <c r="W241" s="55">
        <v>17.939654084080296</v>
      </c>
      <c r="X241" s="55">
        <v>-0.51330061983471031</v>
      </c>
      <c r="Y241" s="55">
        <v>1.7422042671379878</v>
      </c>
      <c r="Z241" s="70" t="s">
        <v>42</v>
      </c>
      <c r="AA241" s="70" t="s">
        <v>42</v>
      </c>
      <c r="AB241" s="70" t="s">
        <v>42</v>
      </c>
      <c r="AC241" s="70" t="s">
        <v>42</v>
      </c>
      <c r="AD241" s="70" t="s">
        <v>42</v>
      </c>
      <c r="AE241" s="70" t="s">
        <v>42</v>
      </c>
      <c r="AF241" s="70" t="s">
        <v>42</v>
      </c>
      <c r="AG241" s="70" t="s">
        <v>42</v>
      </c>
      <c r="AH241" s="70" t="s">
        <v>42</v>
      </c>
      <c r="AI241" s="70" t="s">
        <v>42</v>
      </c>
      <c r="AJ241" s="70" t="s">
        <v>42</v>
      </c>
      <c r="AK241" s="70" t="s">
        <v>42</v>
      </c>
      <c r="AL241" s="70" t="s">
        <v>42</v>
      </c>
      <c r="AM241" s="70" t="s">
        <v>42</v>
      </c>
      <c r="AN241" s="70" t="s">
        <v>42</v>
      </c>
      <c r="AO241" s="70" t="s">
        <v>42</v>
      </c>
      <c r="AP241" s="70" t="s">
        <v>42</v>
      </c>
      <c r="AQ241" s="70" t="s">
        <v>42</v>
      </c>
      <c r="AR241" s="70" t="s">
        <v>42</v>
      </c>
      <c r="AS241" s="70" t="s">
        <v>42</v>
      </c>
      <c r="AT241" s="70" t="s">
        <v>42</v>
      </c>
      <c r="AU241" s="70" t="s">
        <v>42</v>
      </c>
      <c r="AV241" s="70" t="s">
        <v>42</v>
      </c>
      <c r="AW241" s="70" t="s">
        <v>42</v>
      </c>
      <c r="AX241" s="70" t="s">
        <v>42</v>
      </c>
      <c r="AY241" s="70" t="s">
        <v>42</v>
      </c>
      <c r="AZ241" s="70" t="s">
        <v>42</v>
      </c>
      <c r="BA241" s="70" t="s">
        <v>42</v>
      </c>
      <c r="BB241" s="70" t="s">
        <v>42</v>
      </c>
      <c r="BC241" s="70" t="s">
        <v>42</v>
      </c>
    </row>
    <row r="242" spans="1:55" customFormat="1">
      <c r="A242" t="str">
        <f t="shared" si="3"/>
        <v>SA-41699</v>
      </c>
      <c r="B242" t="s">
        <v>6</v>
      </c>
      <c r="C242" s="54">
        <v>41699</v>
      </c>
      <c r="D242" s="55">
        <v>27.181709959999999</v>
      </c>
      <c r="E242" s="55">
        <v>4.7861786879999997</v>
      </c>
      <c r="F242" s="55">
        <v>3.1226153050000001</v>
      </c>
      <c r="G242" s="55">
        <v>-21.521530259999999</v>
      </c>
      <c r="H242" s="55">
        <v>2.594548396</v>
      </c>
      <c r="I242" s="55">
        <v>4.0017093499999996</v>
      </c>
      <c r="J242" s="58">
        <v>110</v>
      </c>
      <c r="K242" s="55">
        <v>-26.9</v>
      </c>
      <c r="L242" s="55">
        <v>24.6</v>
      </c>
      <c r="M242" s="55">
        <v>-6.2</v>
      </c>
      <c r="N242" s="55">
        <v>-2.2999999999999998</v>
      </c>
      <c r="O242" s="55">
        <v>1.8</v>
      </c>
      <c r="P242" s="55">
        <v>22.3</v>
      </c>
      <c r="Q242" s="55">
        <v>1.5</v>
      </c>
      <c r="R242" s="55">
        <v>38.680137968926466</v>
      </c>
      <c r="S242" s="55">
        <v>0.69594945209242753</v>
      </c>
      <c r="T242" s="55">
        <v>2.4541375415890854</v>
      </c>
      <c r="U242" s="55">
        <v>9.5693049662708702</v>
      </c>
      <c r="V242" s="55">
        <v>46.219590366594424</v>
      </c>
      <c r="W242" s="55">
        <v>15.726015689386772</v>
      </c>
      <c r="X242" s="55">
        <v>2.1066758216035706</v>
      </c>
      <c r="Y242" s="55">
        <v>2.7380116602057325</v>
      </c>
      <c r="Z242" s="70" t="s">
        <v>42</v>
      </c>
      <c r="AA242" s="70" t="s">
        <v>42</v>
      </c>
      <c r="AB242" s="70" t="s">
        <v>42</v>
      </c>
      <c r="AC242" s="70" t="s">
        <v>42</v>
      </c>
      <c r="AD242" s="70" t="s">
        <v>42</v>
      </c>
      <c r="AE242" s="70" t="s">
        <v>42</v>
      </c>
      <c r="AF242" s="70" t="s">
        <v>42</v>
      </c>
      <c r="AG242" s="70" t="s">
        <v>42</v>
      </c>
      <c r="AH242" s="70" t="s">
        <v>42</v>
      </c>
      <c r="AI242" s="70" t="s">
        <v>42</v>
      </c>
      <c r="AJ242" s="70" t="s">
        <v>42</v>
      </c>
      <c r="AK242" s="70" t="s">
        <v>42</v>
      </c>
      <c r="AL242" s="70" t="s">
        <v>42</v>
      </c>
      <c r="AM242" s="70" t="s">
        <v>42</v>
      </c>
      <c r="AN242" s="70" t="s">
        <v>42</v>
      </c>
      <c r="AO242" s="70" t="s">
        <v>42</v>
      </c>
      <c r="AP242" s="70" t="s">
        <v>42</v>
      </c>
      <c r="AQ242" s="70" t="s">
        <v>42</v>
      </c>
      <c r="AR242" s="70" t="s">
        <v>42</v>
      </c>
      <c r="AS242" s="70" t="s">
        <v>42</v>
      </c>
      <c r="AT242" s="70" t="s">
        <v>42</v>
      </c>
      <c r="AU242" s="70" t="s">
        <v>42</v>
      </c>
      <c r="AV242" s="70" t="s">
        <v>42</v>
      </c>
      <c r="AW242" s="70" t="s">
        <v>42</v>
      </c>
      <c r="AX242" s="70" t="s">
        <v>42</v>
      </c>
      <c r="AY242" s="70" t="s">
        <v>42</v>
      </c>
      <c r="AZ242" s="70" t="s">
        <v>42</v>
      </c>
      <c r="BA242" s="70" t="s">
        <v>42</v>
      </c>
      <c r="BB242" s="70" t="s">
        <v>42</v>
      </c>
      <c r="BC242" s="70" t="s">
        <v>42</v>
      </c>
    </row>
    <row r="243" spans="1:55" customFormat="1">
      <c r="A243" t="str">
        <f t="shared" si="3"/>
        <v>SA-41791</v>
      </c>
      <c r="B243" s="57" t="s">
        <v>6</v>
      </c>
      <c r="C243" s="54">
        <v>41791</v>
      </c>
      <c r="D243" s="55">
        <v>27.476813317479191</v>
      </c>
      <c r="E243" s="55">
        <v>5.8216409036860872</v>
      </c>
      <c r="F243" s="55">
        <v>1.769322235434007</v>
      </c>
      <c r="G243" s="55">
        <v>-10.653983353151011</v>
      </c>
      <c r="H243" s="55">
        <v>6.4542211652794297</v>
      </c>
      <c r="I243" s="55">
        <v>3.8002378121284179</v>
      </c>
      <c r="J243" s="58">
        <v>114</v>
      </c>
      <c r="K243" s="55">
        <v>-14.482060185185187</v>
      </c>
      <c r="L243" s="55">
        <v>15.747919143876334</v>
      </c>
      <c r="M243" s="55">
        <v>-1.5648038049940551</v>
      </c>
      <c r="N243" s="55">
        <v>2.054696789536266</v>
      </c>
      <c r="O243" s="55">
        <v>4.4470868014268721</v>
      </c>
      <c r="P243" s="55">
        <v>30.397146254458978</v>
      </c>
      <c r="Q243" s="55">
        <v>2.853745541022592</v>
      </c>
      <c r="R243" s="55">
        <v>32.161712247324616</v>
      </c>
      <c r="S243" s="55">
        <v>-0.2853745541022587</v>
      </c>
      <c r="T243" s="55">
        <v>7.2532699167657544</v>
      </c>
      <c r="U243" s="55">
        <v>12.651605231866823</v>
      </c>
      <c r="V243" s="55">
        <v>50.52080856123662</v>
      </c>
      <c r="W243" s="55">
        <v>18.620689655172413</v>
      </c>
      <c r="X243" s="55">
        <v>-0.46296296296296285</v>
      </c>
      <c r="Y243" s="55">
        <v>0.76099881093935817</v>
      </c>
      <c r="Z243" s="70" t="s">
        <v>42</v>
      </c>
      <c r="AA243" s="70">
        <v>0.27480916030534353</v>
      </c>
      <c r="AB243" s="70">
        <v>0.17557251908396945</v>
      </c>
      <c r="AC243" s="70">
        <v>3.0534351145038167E-2</v>
      </c>
      <c r="AD243" s="70">
        <v>7.6335877862595417E-3</v>
      </c>
      <c r="AE243" s="70">
        <v>0</v>
      </c>
      <c r="AF243" s="70" t="s">
        <v>42</v>
      </c>
      <c r="AG243" s="70" t="s">
        <v>42</v>
      </c>
      <c r="AH243" s="70" t="s">
        <v>42</v>
      </c>
      <c r="AI243" s="70" t="s">
        <v>42</v>
      </c>
      <c r="AJ243" s="70" t="s">
        <v>42</v>
      </c>
      <c r="AK243" s="70" t="s">
        <v>42</v>
      </c>
      <c r="AL243" s="70" t="s">
        <v>42</v>
      </c>
      <c r="AM243" s="70" t="s">
        <v>42</v>
      </c>
      <c r="AN243" s="70" t="s">
        <v>42</v>
      </c>
      <c r="AO243" s="70" t="s">
        <v>42</v>
      </c>
      <c r="AP243" s="70" t="s">
        <v>42</v>
      </c>
      <c r="AQ243" s="70" t="s">
        <v>42</v>
      </c>
      <c r="AR243" s="70" t="s">
        <v>42</v>
      </c>
      <c r="AS243" s="70" t="s">
        <v>42</v>
      </c>
      <c r="AT243" s="70" t="s">
        <v>42</v>
      </c>
      <c r="AU243" s="70" t="s">
        <v>42</v>
      </c>
      <c r="AV243" s="70" t="s">
        <v>42</v>
      </c>
      <c r="AW243" s="70" t="s">
        <v>42</v>
      </c>
      <c r="AX243" s="70" t="s">
        <v>42</v>
      </c>
      <c r="AY243" s="70" t="s">
        <v>42</v>
      </c>
      <c r="AZ243" s="70" t="s">
        <v>42</v>
      </c>
      <c r="BA243" s="70" t="s">
        <v>42</v>
      </c>
      <c r="BB243" s="70" t="s">
        <v>42</v>
      </c>
      <c r="BC243" s="70" t="s">
        <v>42</v>
      </c>
    </row>
    <row r="244" spans="1:55" customFormat="1">
      <c r="A244" t="str">
        <f t="shared" si="3"/>
        <v>SA-41883</v>
      </c>
      <c r="B244" s="57" t="s">
        <v>6</v>
      </c>
      <c r="C244" s="54">
        <v>41883</v>
      </c>
      <c r="D244" s="55">
        <v>40.406122538485143</v>
      </c>
      <c r="E244" s="55">
        <v>9.3548528573308189</v>
      </c>
      <c r="F244" s="55">
        <v>9.1180211394237105</v>
      </c>
      <c r="G244" s="55">
        <v>-4.9777777777777787</v>
      </c>
      <c r="H244" s="55">
        <v>2.6095346695320387</v>
      </c>
      <c r="I244" s="55">
        <v>4.2498136046664605</v>
      </c>
      <c r="J244" s="58">
        <v>123</v>
      </c>
      <c r="K244" s="55">
        <v>-11.697777777777778</v>
      </c>
      <c r="L244" s="55">
        <v>42.011315293188893</v>
      </c>
      <c r="M244" s="55">
        <v>0</v>
      </c>
      <c r="N244" s="55">
        <v>-2.0349984649796053</v>
      </c>
      <c r="O244" s="55">
        <v>4.5831323187579489</v>
      </c>
      <c r="P244" s="55">
        <v>34.735318626376035</v>
      </c>
      <c r="Q244" s="55">
        <v>5.0524099820183315</v>
      </c>
      <c r="R244" s="55">
        <v>42.546379544756817</v>
      </c>
      <c r="S244" s="55">
        <v>3.6489627647910186</v>
      </c>
      <c r="T244" s="55">
        <v>5.3681856058944781</v>
      </c>
      <c r="U244" s="55">
        <v>12.15736151923161</v>
      </c>
      <c r="V244" s="55">
        <v>63.497215034428322</v>
      </c>
      <c r="W244" s="55">
        <v>19.735976492259113</v>
      </c>
      <c r="X244" s="55">
        <v>-0.71219868517165807</v>
      </c>
      <c r="Y244" s="55">
        <v>1.2244323512854194</v>
      </c>
      <c r="Z244" s="70" t="s">
        <v>42</v>
      </c>
      <c r="AA244" s="70">
        <v>0.2537313432835821</v>
      </c>
      <c r="AB244" s="70">
        <v>6.7164179104477612E-2</v>
      </c>
      <c r="AC244" s="70">
        <v>5.9701492537313432E-2</v>
      </c>
      <c r="AD244" s="70">
        <v>2.2388059701492536E-2</v>
      </c>
      <c r="AE244" s="70">
        <v>7.462686567164179E-3</v>
      </c>
      <c r="AF244" s="70" t="s">
        <v>42</v>
      </c>
      <c r="AG244" s="70">
        <v>0.20799999999999999</v>
      </c>
      <c r="AH244" s="70">
        <v>0.13600000000000001</v>
      </c>
      <c r="AI244" s="70">
        <v>6.4000000000000001E-2</v>
      </c>
      <c r="AJ244" s="70">
        <v>8.0000000000000002E-3</v>
      </c>
      <c r="AK244" s="70">
        <v>0</v>
      </c>
      <c r="AL244" s="70" t="s">
        <v>42</v>
      </c>
      <c r="AM244" s="70">
        <v>0.21774193548387097</v>
      </c>
      <c r="AN244" s="70">
        <v>8.8709677419354843E-2</v>
      </c>
      <c r="AO244" s="70">
        <v>5.6451612903225805E-2</v>
      </c>
      <c r="AP244" s="70">
        <v>0</v>
      </c>
      <c r="AQ244" s="70">
        <v>0</v>
      </c>
      <c r="AR244" s="70" t="s">
        <v>42</v>
      </c>
      <c r="AS244" s="70">
        <v>0.29365079365079366</v>
      </c>
      <c r="AT244" s="70">
        <v>3.968253968253968E-2</v>
      </c>
      <c r="AU244" s="70">
        <v>3.968253968253968E-2</v>
      </c>
      <c r="AV244" s="70">
        <v>7.9365079365079361E-3</v>
      </c>
      <c r="AW244" s="70">
        <v>0</v>
      </c>
      <c r="AX244" s="70" t="s">
        <v>42</v>
      </c>
      <c r="AY244" s="70">
        <v>0.22580645161290322</v>
      </c>
      <c r="AZ244" s="70">
        <v>8.0645161290322578E-2</v>
      </c>
      <c r="BA244" s="70">
        <v>6.4516129032258063E-2</v>
      </c>
      <c r="BB244" s="70">
        <v>8.0645161290322578E-3</v>
      </c>
      <c r="BC244" s="70">
        <v>8.0645161290322578E-3</v>
      </c>
    </row>
    <row r="245" spans="1:55" customFormat="1">
      <c r="A245" t="str">
        <f t="shared" si="3"/>
        <v>SA-41974</v>
      </c>
      <c r="B245" s="57" t="s">
        <v>6</v>
      </c>
      <c r="C245" s="54">
        <v>41974</v>
      </c>
      <c r="D245" s="55">
        <v>36.939791760977819</v>
      </c>
      <c r="E245" s="55">
        <v>3.52094965042</v>
      </c>
      <c r="F245" s="55">
        <v>-2.7161611588954271</v>
      </c>
      <c r="G245" s="55">
        <v>-13.405797101449274</v>
      </c>
      <c r="H245" s="55">
        <v>2.7287359790754997</v>
      </c>
      <c r="I245" s="55">
        <v>3.3952014486192854</v>
      </c>
      <c r="J245" s="58">
        <v>114</v>
      </c>
      <c r="K245" s="55">
        <v>-17.836734693877553</v>
      </c>
      <c r="L245" s="55">
        <v>24.520899351139278</v>
      </c>
      <c r="M245" s="55">
        <v>-0.8299381318847141</v>
      </c>
      <c r="N245" s="55">
        <v>-2.3338866254212567</v>
      </c>
      <c r="O245" s="55">
        <v>9.1997384437402552</v>
      </c>
      <c r="P245" s="55">
        <v>35.445903123585332</v>
      </c>
      <c r="Q245" s="55">
        <v>6.6545948392937966</v>
      </c>
      <c r="R245" s="55">
        <v>43.835823147728995</v>
      </c>
      <c r="S245" s="55">
        <v>1.6095769830491422</v>
      </c>
      <c r="T245" s="55">
        <v>4.1849001559277701</v>
      </c>
      <c r="U245" s="55">
        <v>19.963784517881397</v>
      </c>
      <c r="V245" s="55">
        <v>58.261656858306921</v>
      </c>
      <c r="W245" s="55">
        <v>21.24641617624868</v>
      </c>
      <c r="X245" s="55">
        <v>1.0699588477366262</v>
      </c>
      <c r="Y245" s="55">
        <v>3.2318244170096015</v>
      </c>
      <c r="Z245" s="70">
        <v>8.8235294117647065E-2</v>
      </c>
      <c r="AA245" s="70">
        <v>0.13970588235294118</v>
      </c>
      <c r="AB245" s="70">
        <v>5.8823529411764705E-2</v>
      </c>
      <c r="AC245" s="70">
        <v>4.4117647058823532E-2</v>
      </c>
      <c r="AD245" s="70">
        <v>1.4705882352941176E-2</v>
      </c>
      <c r="AE245" s="70">
        <v>0</v>
      </c>
      <c r="AF245" s="70">
        <v>7.5187969924812026E-2</v>
      </c>
      <c r="AG245" s="70">
        <v>0.14285714285714285</v>
      </c>
      <c r="AH245" s="70">
        <v>9.0225563909774431E-2</v>
      </c>
      <c r="AI245" s="70">
        <v>5.2631578947368418E-2</v>
      </c>
      <c r="AJ245" s="70">
        <v>0</v>
      </c>
      <c r="AK245" s="70">
        <v>0</v>
      </c>
      <c r="AL245" s="70">
        <v>9.0909090909090912E-2</v>
      </c>
      <c r="AM245" s="70">
        <v>0.14393939393939395</v>
      </c>
      <c r="AN245" s="70">
        <v>6.8181818181818177E-2</v>
      </c>
      <c r="AO245" s="70">
        <v>3.787878787878788E-2</v>
      </c>
      <c r="AP245" s="70">
        <v>0</v>
      </c>
      <c r="AQ245" s="70">
        <v>0</v>
      </c>
      <c r="AR245" s="70">
        <v>0.11278195488721804</v>
      </c>
      <c r="AS245" s="70">
        <v>0.15037593984962405</v>
      </c>
      <c r="AT245" s="70">
        <v>4.5112781954887216E-2</v>
      </c>
      <c r="AU245" s="70">
        <v>1.5037593984962405E-2</v>
      </c>
      <c r="AV245" s="70">
        <v>7.5187969924812026E-3</v>
      </c>
      <c r="AW245" s="70">
        <v>0</v>
      </c>
      <c r="AX245" s="70">
        <v>0.1076923076923077</v>
      </c>
      <c r="AY245" s="70">
        <v>6.9230769230769235E-2</v>
      </c>
      <c r="AZ245" s="70">
        <v>7.6923076923076927E-2</v>
      </c>
      <c r="BA245" s="70">
        <v>3.0769230769230771E-2</v>
      </c>
      <c r="BB245" s="70">
        <v>7.6923076923076927E-3</v>
      </c>
      <c r="BC245" s="70">
        <v>7.6923076923076927E-3</v>
      </c>
    </row>
    <row r="246" spans="1:55" customFormat="1">
      <c r="A246" t="str">
        <f t="shared" si="3"/>
        <v>SA-42064</v>
      </c>
      <c r="B246" s="57" t="s">
        <v>6</v>
      </c>
      <c r="C246" s="54">
        <v>42064</v>
      </c>
      <c r="D246" s="55">
        <v>27.941250440118708</v>
      </c>
      <c r="E246" s="55">
        <v>8.4502791610079964</v>
      </c>
      <c r="F246" s="55">
        <v>-6.4383079321965688</v>
      </c>
      <c r="G246" s="55">
        <v>-20.382653061224492</v>
      </c>
      <c r="H246" s="55">
        <v>-13.568230974297069</v>
      </c>
      <c r="I246" s="55">
        <v>8.2842915346310537</v>
      </c>
      <c r="J246" s="58">
        <v>110</v>
      </c>
      <c r="K246" s="55">
        <v>-26</v>
      </c>
      <c r="L246" s="55">
        <v>26.3970625220059</v>
      </c>
      <c r="M246" s="55">
        <v>-2.0773602937478004</v>
      </c>
      <c r="N246" s="55">
        <v>-7.7460892309239995</v>
      </c>
      <c r="O246" s="55">
        <v>0</v>
      </c>
      <c r="P246" s="55">
        <v>35.471052763945472</v>
      </c>
      <c r="Q246" s="55">
        <v>2.5149640360142844</v>
      </c>
      <c r="R246" s="55">
        <v>38.34314169307379</v>
      </c>
      <c r="S246" s="55">
        <v>2.8167597203359995</v>
      </c>
      <c r="T246" s="55">
        <v>-2.5702932448065985</v>
      </c>
      <c r="U246" s="55">
        <v>12.630149388863742</v>
      </c>
      <c r="V246" s="55">
        <v>64.046074141139769</v>
      </c>
      <c r="W246" s="55">
        <v>17.101755444897133</v>
      </c>
      <c r="X246" s="55">
        <v>0.84651370015593697</v>
      </c>
      <c r="Y246" s="55">
        <v>3.3057851239669422</v>
      </c>
      <c r="Z246" s="70">
        <v>0.10948905109489052</v>
      </c>
      <c r="AA246" s="70">
        <v>0.13138686131386862</v>
      </c>
      <c r="AB246" s="70">
        <v>6.569343065693431E-2</v>
      </c>
      <c r="AC246" s="70">
        <v>2.1897810218978103E-2</v>
      </c>
      <c r="AD246" s="70">
        <v>1.4598540145985401E-2</v>
      </c>
      <c r="AE246" s="70">
        <v>1.4598540145985401E-2</v>
      </c>
      <c r="AF246" s="70">
        <v>0.15441176470588236</v>
      </c>
      <c r="AG246" s="70">
        <v>0.14705882352941177</v>
      </c>
      <c r="AH246" s="70">
        <v>6.6176470588235295E-2</v>
      </c>
      <c r="AI246" s="70">
        <v>1.4705882352941176E-2</v>
      </c>
      <c r="AJ246" s="70">
        <v>0</v>
      </c>
      <c r="AK246" s="70">
        <v>1.4705882352941176E-2</v>
      </c>
      <c r="AL246" s="70">
        <v>0.18382352941176472</v>
      </c>
      <c r="AM246" s="70">
        <v>8.8235294117647065E-2</v>
      </c>
      <c r="AN246" s="70">
        <v>5.8823529411764705E-2</v>
      </c>
      <c r="AO246" s="70">
        <v>3.6764705882352942E-2</v>
      </c>
      <c r="AP246" s="70">
        <v>7.3529411764705881E-3</v>
      </c>
      <c r="AQ246" s="70">
        <v>0</v>
      </c>
      <c r="AR246" s="70">
        <v>0.22222222222222221</v>
      </c>
      <c r="AS246" s="70">
        <v>9.6296296296296297E-2</v>
      </c>
      <c r="AT246" s="70">
        <v>2.9629629629629631E-2</v>
      </c>
      <c r="AU246" s="70">
        <v>1.4814814814814815E-2</v>
      </c>
      <c r="AV246" s="70">
        <v>0</v>
      </c>
      <c r="AW246" s="70">
        <v>7.4074074074074077E-3</v>
      </c>
      <c r="AX246" s="70">
        <v>0.14705882352941177</v>
      </c>
      <c r="AY246" s="70">
        <v>0.125</v>
      </c>
      <c r="AZ246" s="70">
        <v>4.4117647058823532E-2</v>
      </c>
      <c r="BA246" s="70">
        <v>1.4705882352941176E-2</v>
      </c>
      <c r="BB246" s="70">
        <v>0</v>
      </c>
      <c r="BC246" s="70">
        <v>0</v>
      </c>
    </row>
    <row r="247" spans="1:55" customFormat="1">
      <c r="A247" t="str">
        <f t="shared" si="3"/>
        <v>SA-42156</v>
      </c>
      <c r="B247" s="57" t="s">
        <v>6</v>
      </c>
      <c r="C247" s="54">
        <v>42156</v>
      </c>
      <c r="D247" s="55">
        <v>38.58495937063298</v>
      </c>
      <c r="E247" s="55">
        <v>9.4663837275503351</v>
      </c>
      <c r="F247" s="55">
        <v>2.7327778065317534</v>
      </c>
      <c r="G247" s="55">
        <v>-11.46817895400126</v>
      </c>
      <c r="H247" s="55">
        <v>-1.0972516950468407</v>
      </c>
      <c r="I247" s="55">
        <v>5.6932870969411526</v>
      </c>
      <c r="J247" s="58">
        <v>120</v>
      </c>
      <c r="K247" s="55">
        <v>-15.458937198067634</v>
      </c>
      <c r="L247" s="55">
        <v>27.824646757414211</v>
      </c>
      <c r="M247" s="55">
        <v>4.8444697479426519</v>
      </c>
      <c r="N247" s="55">
        <v>0</v>
      </c>
      <c r="O247" s="55">
        <v>7.0648517157497039</v>
      </c>
      <c r="P247" s="55">
        <v>37.265151907251173</v>
      </c>
      <c r="Q247" s="55">
        <v>10.32555250763418</v>
      </c>
      <c r="R247" s="55">
        <v>47.823611614305683</v>
      </c>
      <c r="S247" s="55">
        <v>5.9624243051601891</v>
      </c>
      <c r="T247" s="55">
        <v>0.90057450442523579</v>
      </c>
      <c r="U247" s="55">
        <v>13.374048962269031</v>
      </c>
      <c r="V247" s="55">
        <v>60.638683297965954</v>
      </c>
      <c r="W247" s="55">
        <v>23.756534340872626</v>
      </c>
      <c r="X247" s="55">
        <v>-1.7742021418296123</v>
      </c>
      <c r="Y247" s="55">
        <v>0.77255048217805933</v>
      </c>
      <c r="Z247" s="70">
        <v>6.7164179104477612E-2</v>
      </c>
      <c r="AA247" s="70">
        <v>0.17910447761194029</v>
      </c>
      <c r="AB247" s="70">
        <v>5.9701492537313432E-2</v>
      </c>
      <c r="AC247" s="70">
        <v>3.7313432835820892E-2</v>
      </c>
      <c r="AD247" s="70">
        <v>2.9850746268656716E-2</v>
      </c>
      <c r="AE247" s="70">
        <v>0</v>
      </c>
      <c r="AF247" s="70">
        <v>9.8484848484848481E-2</v>
      </c>
      <c r="AG247" s="70">
        <v>0.18181818181818182</v>
      </c>
      <c r="AH247" s="70">
        <v>0.12121212121212122</v>
      </c>
      <c r="AI247" s="70">
        <v>4.5454545454545456E-2</v>
      </c>
      <c r="AJ247" s="70">
        <v>0</v>
      </c>
      <c r="AK247" s="70">
        <v>0</v>
      </c>
      <c r="AL247" s="70">
        <v>0.10606060606060606</v>
      </c>
      <c r="AM247" s="70">
        <v>0.13636363636363635</v>
      </c>
      <c r="AN247" s="70">
        <v>8.3333333333333329E-2</v>
      </c>
      <c r="AO247" s="70">
        <v>3.787878787878788E-2</v>
      </c>
      <c r="AP247" s="70">
        <v>1.5151515151515152E-2</v>
      </c>
      <c r="AQ247" s="70">
        <v>0</v>
      </c>
      <c r="AR247" s="70">
        <v>0.16923076923076924</v>
      </c>
      <c r="AS247" s="70">
        <v>0.1076923076923077</v>
      </c>
      <c r="AT247" s="70">
        <v>7.6923076923076927E-2</v>
      </c>
      <c r="AU247" s="70">
        <v>1.5384615384615385E-2</v>
      </c>
      <c r="AV247" s="70">
        <v>7.6923076923076927E-3</v>
      </c>
      <c r="AW247" s="70">
        <v>0</v>
      </c>
      <c r="AX247" s="71">
        <v>0.13076923076923078</v>
      </c>
      <c r="AY247" s="71">
        <v>0.1</v>
      </c>
      <c r="AZ247" s="71">
        <v>6.9230769230769235E-2</v>
      </c>
      <c r="BA247" s="71">
        <v>1.5384615384615385E-2</v>
      </c>
      <c r="BB247" s="71">
        <v>1.5384615384615385E-2</v>
      </c>
      <c r="BC247" s="71">
        <v>0</v>
      </c>
    </row>
    <row r="248" spans="1:55" customFormat="1">
      <c r="A248" t="str">
        <f t="shared" si="3"/>
        <v>SA-42248</v>
      </c>
      <c r="B248" s="57" t="s">
        <v>6</v>
      </c>
      <c r="C248" s="54">
        <v>42248</v>
      </c>
      <c r="D248" s="55">
        <v>32.9</v>
      </c>
      <c r="E248" s="55">
        <v>16.3</v>
      </c>
      <c r="F248" s="55">
        <v>-2.6</v>
      </c>
      <c r="G248" s="55">
        <v>-13.2</v>
      </c>
      <c r="H248" s="55">
        <v>2.1</v>
      </c>
      <c r="I248" s="55">
        <v>0</v>
      </c>
      <c r="J248" s="58">
        <v>118</v>
      </c>
      <c r="K248" s="55">
        <v>-10.6</v>
      </c>
      <c r="L248" s="55">
        <v>25.5</v>
      </c>
      <c r="M248" s="55">
        <v>-0.3</v>
      </c>
      <c r="N248" s="55">
        <v>-2.1</v>
      </c>
      <c r="O248" s="55">
        <v>2.6</v>
      </c>
      <c r="P248" s="55">
        <v>43.3</v>
      </c>
      <c r="Q248" s="55">
        <v>3.9</v>
      </c>
      <c r="R248" s="55">
        <v>30.957475994513025</v>
      </c>
      <c r="S248" s="55">
        <v>4.1481481481481488</v>
      </c>
      <c r="T248" s="55">
        <v>4.7407407407407387</v>
      </c>
      <c r="U248" s="55">
        <v>14.787379972565157</v>
      </c>
      <c r="V248" s="55">
        <v>66.25514403292182</v>
      </c>
      <c r="W248" s="55">
        <v>22.496570644718791</v>
      </c>
      <c r="X248" s="55">
        <v>0.7</v>
      </c>
      <c r="Y248">
        <v>1.6</v>
      </c>
      <c r="Z248" s="70">
        <v>0.1</v>
      </c>
      <c r="AA248" s="70">
        <v>0.11</v>
      </c>
      <c r="AB248" s="70">
        <v>0.05</v>
      </c>
      <c r="AC248" s="70">
        <v>0.04</v>
      </c>
      <c r="AD248" s="70">
        <v>0.04</v>
      </c>
      <c r="AE248" s="70">
        <v>0.02</v>
      </c>
      <c r="AF248" s="70">
        <v>0.13</v>
      </c>
      <c r="AG248" s="70">
        <v>0.11</v>
      </c>
      <c r="AH248" s="70">
        <v>0.08</v>
      </c>
      <c r="AI248" s="70">
        <v>7.0000000000000007E-2</v>
      </c>
      <c r="AJ248" s="70">
        <v>0.01</v>
      </c>
      <c r="AK248" s="70">
        <v>0</v>
      </c>
      <c r="AL248" s="70">
        <v>0.11</v>
      </c>
      <c r="AM248" s="70">
        <v>0.12</v>
      </c>
      <c r="AN248" s="70">
        <v>0.06</v>
      </c>
      <c r="AO248" s="70">
        <v>0.08</v>
      </c>
      <c r="AP248" s="70">
        <v>0</v>
      </c>
      <c r="AQ248" s="70">
        <v>0</v>
      </c>
      <c r="AR248" s="70">
        <v>0.15</v>
      </c>
      <c r="AS248" s="70">
        <v>0.13</v>
      </c>
      <c r="AT248" s="70">
        <v>0.04</v>
      </c>
      <c r="AU248" s="70">
        <v>0.02</v>
      </c>
      <c r="AV248" s="70">
        <v>0.01</v>
      </c>
      <c r="AW248" s="70">
        <v>0</v>
      </c>
      <c r="AX248" s="70">
        <v>0.1</v>
      </c>
      <c r="AY248" s="70">
        <v>0.06</v>
      </c>
      <c r="AZ248" s="70">
        <v>0.06</v>
      </c>
      <c r="BA248" s="70">
        <v>0.08</v>
      </c>
      <c r="BB248" s="70">
        <v>0.01</v>
      </c>
      <c r="BC248" s="70">
        <v>0</v>
      </c>
    </row>
    <row r="249" spans="1:55" customFormat="1">
      <c r="A249" t="str">
        <f t="shared" si="3"/>
        <v>SA-42339</v>
      </c>
      <c r="B249" s="57" t="s">
        <v>6</v>
      </c>
      <c r="C249" s="54">
        <v>42339</v>
      </c>
      <c r="D249" s="55">
        <v>38.9</v>
      </c>
      <c r="E249" s="55">
        <v>14.4</v>
      </c>
      <c r="F249" s="55">
        <v>1.6</v>
      </c>
      <c r="G249" s="55">
        <v>-19.399999999999999</v>
      </c>
      <c r="H249" s="55">
        <v>6.3</v>
      </c>
      <c r="I249" s="55">
        <v>-0.5</v>
      </c>
      <c r="J249" s="58">
        <v>119</v>
      </c>
      <c r="K249" s="55">
        <v>-27.7</v>
      </c>
      <c r="L249" s="55">
        <v>16.5</v>
      </c>
      <c r="M249" s="55">
        <v>-3.8</v>
      </c>
      <c r="N249" s="55">
        <v>-6.6</v>
      </c>
      <c r="O249" s="55">
        <v>4.5999999999999996</v>
      </c>
      <c r="P249" s="55">
        <v>39.299999999999997</v>
      </c>
      <c r="Q249" s="55">
        <v>11</v>
      </c>
      <c r="R249" s="55">
        <v>32.911312673217431</v>
      </c>
      <c r="S249" s="55">
        <v>1.8896447467876036</v>
      </c>
      <c r="T249" s="55">
        <v>2.8722600151171576</v>
      </c>
      <c r="U249" s="55">
        <v>16.994205089443184</v>
      </c>
      <c r="V249" s="55">
        <v>60.846560846560863</v>
      </c>
      <c r="W249" s="55">
        <v>30.832703451751069</v>
      </c>
      <c r="X249" s="55">
        <v>-0.61471346420781314</v>
      </c>
      <c r="Y249" s="55">
        <v>2.4973985431841834</v>
      </c>
      <c r="Z249" s="70">
        <v>0.08</v>
      </c>
      <c r="AA249" s="70">
        <v>0.11</v>
      </c>
      <c r="AB249" s="70">
        <v>0.06</v>
      </c>
      <c r="AC249" s="70">
        <v>0.03</v>
      </c>
      <c r="AD249" s="70">
        <v>0.01</v>
      </c>
      <c r="AE249" s="70">
        <v>0.01</v>
      </c>
      <c r="AF249" s="70">
        <v>0.11</v>
      </c>
      <c r="AG249" s="70">
        <v>0.12</v>
      </c>
      <c r="AH249" s="70">
        <v>0.08</v>
      </c>
      <c r="AI249" s="70">
        <v>0.06</v>
      </c>
      <c r="AJ249" s="70">
        <v>0</v>
      </c>
      <c r="AK249" s="70">
        <v>0.01</v>
      </c>
      <c r="AL249" s="70">
        <v>0.14000000000000001</v>
      </c>
      <c r="AM249" s="70">
        <v>0.09</v>
      </c>
      <c r="AN249" s="70">
        <v>0.06</v>
      </c>
      <c r="AO249" s="70">
        <v>0.03</v>
      </c>
      <c r="AP249" s="70">
        <v>0.01</v>
      </c>
      <c r="AQ249" s="70">
        <v>0</v>
      </c>
      <c r="AR249" s="70">
        <v>0.13</v>
      </c>
      <c r="AS249" s="70">
        <v>0.13</v>
      </c>
      <c r="AT249" s="70">
        <v>7.0000000000000007E-2</v>
      </c>
      <c r="AU249" s="70">
        <v>0.02</v>
      </c>
      <c r="AV249" s="70">
        <v>0</v>
      </c>
      <c r="AW249" s="70">
        <v>0.01</v>
      </c>
      <c r="AX249" s="70">
        <v>0.1</v>
      </c>
      <c r="AY249" s="70">
        <v>0.08</v>
      </c>
      <c r="AZ249" s="70">
        <v>0.03</v>
      </c>
      <c r="BA249" s="70">
        <v>0.03</v>
      </c>
      <c r="BB249" s="70">
        <v>0.01</v>
      </c>
      <c r="BC249" s="71">
        <v>0.01</v>
      </c>
    </row>
    <row r="250" spans="1:55" customFormat="1">
      <c r="A250" t="str">
        <f t="shared" si="3"/>
        <v>SA-42430</v>
      </c>
      <c r="B250" s="57" t="s">
        <v>6</v>
      </c>
      <c r="C250" s="54">
        <v>42430</v>
      </c>
      <c r="D250" s="55">
        <v>45.224083295608871</v>
      </c>
      <c r="E250" s="55">
        <v>20.201448619284747</v>
      </c>
      <c r="F250" s="55">
        <v>6.3490267089180623</v>
      </c>
      <c r="G250" s="55">
        <v>-7.9221367134449965</v>
      </c>
      <c r="H250" s="55">
        <v>3.1688546853779989</v>
      </c>
      <c r="I250" s="55">
        <v>-2.897238569488457</v>
      </c>
      <c r="J250" s="58">
        <v>122.79255319148936</v>
      </c>
      <c r="K250" s="55">
        <v>-22.815753734721593</v>
      </c>
      <c r="L250" s="55">
        <v>14.995473064735174</v>
      </c>
      <c r="M250" s="55">
        <v>-4.606156631960161</v>
      </c>
      <c r="N250" s="55">
        <v>-9.5065640561339961</v>
      </c>
      <c r="O250" s="55">
        <v>-1.4486192847442285</v>
      </c>
      <c r="P250" s="55">
        <v>30.556813037573566</v>
      </c>
      <c r="Q250" s="55">
        <v>5.0701674966047987</v>
      </c>
      <c r="R250" s="55">
        <v>28.383884110457217</v>
      </c>
      <c r="S250" s="55">
        <v>-1.1770031688546856</v>
      </c>
      <c r="T250" s="55">
        <v>-2.0371208691715696</v>
      </c>
      <c r="U250" s="55">
        <v>12.222725215029424</v>
      </c>
      <c r="V250" s="55">
        <v>65.086011770031689</v>
      </c>
      <c r="W250" s="55">
        <v>26.075147125396107</v>
      </c>
      <c r="X250" s="55">
        <v>-0.18113754377490643</v>
      </c>
      <c r="Y250" s="55">
        <v>2.8518518518518516</v>
      </c>
      <c r="Z250" s="70">
        <v>5.434782608695652E-2</v>
      </c>
      <c r="AA250" s="70">
        <v>0.19565217391304349</v>
      </c>
      <c r="AB250" s="70">
        <v>5.434782608695652E-2</v>
      </c>
      <c r="AC250" s="70">
        <v>2.1739130434782608E-2</v>
      </c>
      <c r="AD250" s="70">
        <v>5.434782608695652E-2</v>
      </c>
      <c r="AE250" s="70">
        <v>0</v>
      </c>
      <c r="AF250" s="70">
        <v>7.8651685393258425E-2</v>
      </c>
      <c r="AG250" s="70">
        <v>0.16853932584269662</v>
      </c>
      <c r="AH250" s="70">
        <v>8.98876404494382E-2</v>
      </c>
      <c r="AI250" s="70">
        <v>3.3707865168539325E-2</v>
      </c>
      <c r="AJ250" s="70">
        <v>1.1235955056179775E-2</v>
      </c>
      <c r="AK250" s="70">
        <v>1.1235955056179775E-2</v>
      </c>
      <c r="AL250" s="70">
        <v>0.10227272727272728</v>
      </c>
      <c r="AM250" s="70">
        <v>0.11363636363636363</v>
      </c>
      <c r="AN250" s="70">
        <v>7.9545454545454544E-2</v>
      </c>
      <c r="AO250" s="70">
        <v>2.2727272727272728E-2</v>
      </c>
      <c r="AP250" s="70">
        <v>0</v>
      </c>
      <c r="AQ250" s="70">
        <v>0</v>
      </c>
      <c r="AR250" s="70">
        <v>0.11363636363636363</v>
      </c>
      <c r="AS250" s="70">
        <v>0.15909090909090909</v>
      </c>
      <c r="AT250" s="70">
        <v>2.2727272727272728E-2</v>
      </c>
      <c r="AU250" s="70">
        <v>1.1363636363636364E-2</v>
      </c>
      <c r="AV250" s="70">
        <v>0</v>
      </c>
      <c r="AW250" s="70">
        <v>0</v>
      </c>
      <c r="AX250" s="70">
        <v>7.8651685393258425E-2</v>
      </c>
      <c r="AY250" s="70">
        <v>0.12359550561797752</v>
      </c>
      <c r="AZ250" s="70">
        <v>5.6179775280898875E-2</v>
      </c>
      <c r="BA250" s="70">
        <v>5.6179775280898875E-2</v>
      </c>
      <c r="BB250" s="70">
        <v>0</v>
      </c>
      <c r="BC250" s="70">
        <v>0</v>
      </c>
    </row>
    <row r="251" spans="1:55" customFormat="1">
      <c r="A251" t="str">
        <f t="shared" si="3"/>
        <v>SA-42522</v>
      </c>
      <c r="B251" s="57" t="s">
        <v>6</v>
      </c>
      <c r="C251" s="54">
        <v>42522</v>
      </c>
      <c r="D251" s="58">
        <v>46.4</v>
      </c>
      <c r="E251" s="55">
        <v>27.2</v>
      </c>
      <c r="F251" s="55">
        <v>10.3</v>
      </c>
      <c r="G251" s="55">
        <v>1.8</v>
      </c>
      <c r="H251" s="55">
        <v>-6.2</v>
      </c>
      <c r="I251" s="55">
        <v>4.9000000000000004</v>
      </c>
      <c r="J251" s="58">
        <v>133.28282828282829</v>
      </c>
      <c r="K251" s="55">
        <v>-16.399999999999999</v>
      </c>
      <c r="L251" s="55">
        <v>17.3</v>
      </c>
      <c r="M251" s="55">
        <v>1.9</v>
      </c>
      <c r="N251" s="55">
        <v>-2.6</v>
      </c>
      <c r="O251" s="55">
        <v>7</v>
      </c>
      <c r="P251" s="55">
        <v>52.9</v>
      </c>
      <c r="Q251" s="55">
        <v>9.6</v>
      </c>
      <c r="R251" s="55">
        <v>35.261707988980717</v>
      </c>
      <c r="S251" s="55">
        <v>6.7646158555249469</v>
      </c>
      <c r="T251" s="55">
        <v>0.44893378226711478</v>
      </c>
      <c r="U251" s="55">
        <v>13.223140495867767</v>
      </c>
      <c r="V251" s="55">
        <v>71.900826446280988</v>
      </c>
      <c r="W251" s="55">
        <v>21.6712580348944</v>
      </c>
      <c r="X251" s="55">
        <v>-2.7488546438983756</v>
      </c>
      <c r="Y251" s="55">
        <v>0.64279155188246107</v>
      </c>
      <c r="Z251" s="70">
        <v>5.2631578947368418E-2</v>
      </c>
      <c r="AA251" s="70">
        <v>0.11578947368421053</v>
      </c>
      <c r="AB251" s="70">
        <v>5.2631578947368418E-2</v>
      </c>
      <c r="AC251" s="70">
        <v>6.3157894736842107E-2</v>
      </c>
      <c r="AD251" s="70">
        <v>5.2631578947368418E-2</v>
      </c>
      <c r="AE251" s="70">
        <v>0</v>
      </c>
      <c r="AF251" s="70">
        <v>8.7912087912087919E-2</v>
      </c>
      <c r="AG251" s="70">
        <v>0.14285714285714285</v>
      </c>
      <c r="AH251" s="70">
        <v>0.10989010989010989</v>
      </c>
      <c r="AI251" s="70">
        <v>6.5934065934065936E-2</v>
      </c>
      <c r="AJ251" s="70">
        <v>3.2967032967032968E-2</v>
      </c>
      <c r="AK251" s="70">
        <v>1.098901098901099E-2</v>
      </c>
      <c r="AL251" s="70">
        <v>0.13333333333333333</v>
      </c>
      <c r="AM251" s="70">
        <v>0.18888888888888888</v>
      </c>
      <c r="AN251" s="70">
        <v>7.7777777777777779E-2</v>
      </c>
      <c r="AO251" s="70">
        <v>1.1111111111111112E-2</v>
      </c>
      <c r="AP251" s="70">
        <v>2.2222222222222223E-2</v>
      </c>
      <c r="AQ251" s="70">
        <v>0</v>
      </c>
      <c r="AR251" s="70">
        <v>0.16666666666666666</v>
      </c>
      <c r="AS251" s="70">
        <v>0.16666666666666666</v>
      </c>
      <c r="AT251" s="70">
        <v>3.3333333333333333E-2</v>
      </c>
      <c r="AU251" s="70">
        <v>5.5555555555555552E-2</v>
      </c>
      <c r="AV251" s="70">
        <v>0</v>
      </c>
      <c r="AW251" s="70">
        <v>0</v>
      </c>
      <c r="AX251" s="70">
        <v>0.1111111111111111</v>
      </c>
      <c r="AY251" s="70">
        <v>0.1</v>
      </c>
      <c r="AZ251" s="70">
        <v>7.7777777777777779E-2</v>
      </c>
      <c r="BA251" s="70">
        <v>6.6666666666666666E-2</v>
      </c>
      <c r="BB251" s="70">
        <v>1.1111111111111112E-2</v>
      </c>
      <c r="BC251" s="70">
        <v>0</v>
      </c>
    </row>
    <row r="252" spans="1:55" customFormat="1">
      <c r="A252" t="str">
        <f t="shared" si="3"/>
        <v>SA-42614</v>
      </c>
      <c r="B252" s="57" t="s">
        <v>6</v>
      </c>
      <c r="C252" s="54">
        <v>42614</v>
      </c>
      <c r="D252" s="58">
        <v>44.00112986371019</v>
      </c>
      <c r="E252" s="55">
        <v>18.388531883341567</v>
      </c>
      <c r="F252" s="55">
        <v>3.9615846338535419</v>
      </c>
      <c r="G252" s="55">
        <v>-1.9750071818442974</v>
      </c>
      <c r="H252" s="55">
        <v>0.30365087211355124</v>
      </c>
      <c r="I252" s="55">
        <v>0.7838429489442843</v>
      </c>
      <c r="J252" s="58">
        <v>127.63993733086456</v>
      </c>
      <c r="K252" s="55">
        <v>-5.1709278942832508</v>
      </c>
      <c r="L252" s="55">
        <v>23.56472000564932</v>
      </c>
      <c r="M252" s="55">
        <v>1.0380622837370239</v>
      </c>
      <c r="N252" s="55">
        <v>-2.3727137913989127</v>
      </c>
      <c r="O252" s="55">
        <v>5.1903114186851207</v>
      </c>
      <c r="P252" s="55">
        <v>40.611538733140321</v>
      </c>
      <c r="Q252" s="55">
        <v>9.0954028670291631</v>
      </c>
      <c r="R252" s="55">
        <v>44.488383588729612</v>
      </c>
      <c r="S252" s="55">
        <v>8.1915118988771987</v>
      </c>
      <c r="T252" s="55">
        <v>4.2369889132123442</v>
      </c>
      <c r="U252" s="55">
        <v>18.042511122095895</v>
      </c>
      <c r="V252" s="55">
        <v>74.740484429065745</v>
      </c>
      <c r="W252" s="55">
        <v>29.531812725090035</v>
      </c>
      <c r="X252" s="55">
        <v>-1.1194343910445246</v>
      </c>
      <c r="Y252" s="55">
        <v>1.2120191903038466</v>
      </c>
      <c r="Z252" s="70">
        <v>7.8947368421052627E-2</v>
      </c>
      <c r="AA252" s="70">
        <v>0.14035087719298245</v>
      </c>
      <c r="AB252" s="70">
        <v>4.3859649122807015E-2</v>
      </c>
      <c r="AC252" s="70">
        <v>3.5087719298245612E-2</v>
      </c>
      <c r="AD252" s="70">
        <v>8.771929824561403E-3</v>
      </c>
      <c r="AE252" s="70">
        <v>8.771929824561403E-3</v>
      </c>
      <c r="AF252" s="70">
        <v>7.0796460176991149E-2</v>
      </c>
      <c r="AG252" s="70">
        <v>0.20353982300884957</v>
      </c>
      <c r="AH252" s="70">
        <v>7.0796460176991149E-2</v>
      </c>
      <c r="AI252" s="70">
        <v>2.6548672566371681E-2</v>
      </c>
      <c r="AJ252" s="70">
        <v>1.7699115044247787E-2</v>
      </c>
      <c r="AK252" s="70">
        <v>0</v>
      </c>
      <c r="AL252" s="70">
        <v>7.9646017699115043E-2</v>
      </c>
      <c r="AM252" s="70">
        <v>0.15044247787610621</v>
      </c>
      <c r="AN252" s="70">
        <v>5.3097345132743362E-2</v>
      </c>
      <c r="AO252" s="70">
        <v>2.6548672566371681E-2</v>
      </c>
      <c r="AP252" s="70">
        <v>0</v>
      </c>
      <c r="AQ252" s="70">
        <v>0</v>
      </c>
      <c r="AR252" s="70">
        <v>8.8495575221238937E-2</v>
      </c>
      <c r="AS252" s="70">
        <v>0.18584070796460178</v>
      </c>
      <c r="AT252" s="70">
        <v>2.6548672566371681E-2</v>
      </c>
      <c r="AU252" s="70">
        <v>1.7699115044247787E-2</v>
      </c>
      <c r="AV252" s="70">
        <v>0</v>
      </c>
      <c r="AW252" s="70">
        <v>0</v>
      </c>
      <c r="AX252" s="70">
        <v>5.3097345132743362E-2</v>
      </c>
      <c r="AY252" s="70">
        <v>0.13274336283185842</v>
      </c>
      <c r="AZ252" s="70">
        <v>4.4247787610619468E-2</v>
      </c>
      <c r="BA252" s="70">
        <v>2.6548672566371681E-2</v>
      </c>
      <c r="BB252" s="70">
        <v>8.8495575221238937E-3</v>
      </c>
      <c r="BC252" s="70">
        <v>8.8495575221238937E-3</v>
      </c>
    </row>
    <row r="253" spans="1:55" customFormat="1">
      <c r="A253" t="str">
        <f t="shared" si="3"/>
        <v>SA-42705</v>
      </c>
      <c r="B253" s="57" t="s">
        <v>6</v>
      </c>
      <c r="C253" s="54">
        <v>42705</v>
      </c>
      <c r="D253" s="58">
        <v>41.842772612003387</v>
      </c>
      <c r="E253" s="55">
        <v>21.289699311677335</v>
      </c>
      <c r="F253" s="55">
        <v>2.1132713440405748</v>
      </c>
      <c r="G253" s="55">
        <v>-2.6083806303586496</v>
      </c>
      <c r="H253" s="55">
        <v>3.4234995773457308</v>
      </c>
      <c r="I253" s="55">
        <v>1.3404178239343072</v>
      </c>
      <c r="J253" s="58">
        <v>129.72527472527472</v>
      </c>
      <c r="K253" s="55">
        <v>-6.1111111111111134</v>
      </c>
      <c r="L253" s="55">
        <v>21.555367709213861</v>
      </c>
      <c r="M253" s="55">
        <v>1.6423137302258184</v>
      </c>
      <c r="N253" s="55">
        <v>0.67624683009298414</v>
      </c>
      <c r="O253" s="55">
        <v>5.9533872720685901</v>
      </c>
      <c r="P253" s="55">
        <v>35.164835164835168</v>
      </c>
      <c r="Q253" s="55">
        <v>8.368554522400677</v>
      </c>
      <c r="R253" s="55">
        <v>28.317836010143704</v>
      </c>
      <c r="S253" s="55">
        <v>14.974036952058929</v>
      </c>
      <c r="T253" s="55">
        <v>3.9850259630479408</v>
      </c>
      <c r="U253" s="55">
        <v>20.311556575292837</v>
      </c>
      <c r="V253" s="55">
        <v>64.050235478806911</v>
      </c>
      <c r="W253" s="55">
        <v>28.148774302620456</v>
      </c>
      <c r="X253" s="55">
        <v>0.25249337204898387</v>
      </c>
      <c r="Y253" s="55">
        <v>0.71960611033960353</v>
      </c>
      <c r="Z253" s="70">
        <v>3.4090909090909088E-2</v>
      </c>
      <c r="AA253" s="70">
        <v>0.13636363636363635</v>
      </c>
      <c r="AB253" s="70">
        <v>0.10227272727272728</v>
      </c>
      <c r="AC253" s="70">
        <v>5.6818181818181816E-2</v>
      </c>
      <c r="AD253" s="70">
        <v>1.1363636363636364E-2</v>
      </c>
      <c r="AE253" s="70">
        <v>0</v>
      </c>
      <c r="AF253" s="70">
        <v>7.9545454545454544E-2</v>
      </c>
      <c r="AG253" s="70">
        <v>0.13636363636363635</v>
      </c>
      <c r="AH253" s="70">
        <v>0.10227272727272728</v>
      </c>
      <c r="AI253" s="70">
        <v>2.2727272727272728E-2</v>
      </c>
      <c r="AJ253" s="70">
        <v>2.2727272727272728E-2</v>
      </c>
      <c r="AK253" s="70">
        <v>2.2727272727272728E-2</v>
      </c>
      <c r="AL253" s="70">
        <v>0.13636363636363635</v>
      </c>
      <c r="AM253" s="70">
        <v>0.125</v>
      </c>
      <c r="AN253" s="70">
        <v>6.8181818181818177E-2</v>
      </c>
      <c r="AO253" s="70">
        <v>2.2727272727272728E-2</v>
      </c>
      <c r="AP253" s="70">
        <v>2.2727272727272728E-2</v>
      </c>
      <c r="AQ253" s="70">
        <v>0</v>
      </c>
      <c r="AR253" s="70">
        <v>0.12643678160919541</v>
      </c>
      <c r="AS253" s="70">
        <v>0.16091954022988506</v>
      </c>
      <c r="AT253" s="70">
        <v>2.2988505747126436E-2</v>
      </c>
      <c r="AU253" s="70">
        <v>1.1494252873563218E-2</v>
      </c>
      <c r="AV253" s="70">
        <v>1.1494252873563218E-2</v>
      </c>
      <c r="AW253" s="70">
        <v>0</v>
      </c>
      <c r="AX253" s="70">
        <v>9.3023255813953487E-2</v>
      </c>
      <c r="AY253" s="70">
        <v>0.11627906976744186</v>
      </c>
      <c r="AZ253" s="70">
        <v>4.6511627906976744E-2</v>
      </c>
      <c r="BA253" s="70">
        <v>2.3255813953488372E-2</v>
      </c>
      <c r="BB253" s="70">
        <v>2.3255813953488372E-2</v>
      </c>
      <c r="BC253" s="70">
        <v>0</v>
      </c>
    </row>
    <row r="254" spans="1:55" customFormat="1">
      <c r="A254" t="str">
        <f t="shared" si="3"/>
        <v>SA-42795</v>
      </c>
      <c r="B254" s="57" t="s">
        <v>6</v>
      </c>
      <c r="C254" s="54">
        <v>42795</v>
      </c>
      <c r="D254" s="58">
        <v>41.05263157894737</v>
      </c>
      <c r="E254" s="55">
        <v>16.842105263157894</v>
      </c>
      <c r="F254" s="55">
        <v>8.0997229916897489</v>
      </c>
      <c r="G254" s="55">
        <v>2.3933518005540177</v>
      </c>
      <c r="H254" s="55">
        <v>26.504155124653739</v>
      </c>
      <c r="I254" s="55">
        <v>-6.7368421052631575</v>
      </c>
      <c r="J254" s="58">
        <v>133.39473684210526</v>
      </c>
      <c r="K254" s="55">
        <v>-10.01584427342689</v>
      </c>
      <c r="L254" s="55">
        <v>31.767313019390581</v>
      </c>
      <c r="M254" s="55">
        <v>6.8144044321329629</v>
      </c>
      <c r="N254" s="55">
        <v>4.5096952908587253</v>
      </c>
      <c r="O254" s="55">
        <v>7.1468144044321331</v>
      </c>
      <c r="P254" s="55">
        <v>43.966759002770075</v>
      </c>
      <c r="Q254" s="55">
        <v>15.512465373961223</v>
      </c>
      <c r="R254" s="55">
        <v>37.639889196675902</v>
      </c>
      <c r="S254" s="55">
        <v>6.3379501385041559</v>
      </c>
      <c r="T254" s="55">
        <v>13.828254847645431</v>
      </c>
      <c r="U254" s="55">
        <v>13.296398891966762</v>
      </c>
      <c r="V254" s="55">
        <v>68.875346260387815</v>
      </c>
      <c r="W254" s="55">
        <v>38.991689750692522</v>
      </c>
      <c r="X254" s="55">
        <v>1.2742382271468138</v>
      </c>
      <c r="Y254" s="55">
        <v>4.2085790264770484</v>
      </c>
      <c r="Z254" s="70">
        <v>0.1111111111111111</v>
      </c>
      <c r="AA254" s="70">
        <v>0.16666666666666666</v>
      </c>
      <c r="AB254" s="70">
        <v>4.4444444444444446E-2</v>
      </c>
      <c r="AC254" s="70">
        <v>2.2222222222222223E-2</v>
      </c>
      <c r="AD254" s="70">
        <v>2.2222222222222223E-2</v>
      </c>
      <c r="AE254" s="70">
        <v>0</v>
      </c>
      <c r="AF254" s="70">
        <v>0.13186813186813187</v>
      </c>
      <c r="AG254" s="70">
        <v>0.17582417582417584</v>
      </c>
      <c r="AH254" s="70">
        <v>3.2967032967032968E-2</v>
      </c>
      <c r="AI254" s="70">
        <v>5.4945054945054944E-2</v>
      </c>
      <c r="AJ254" s="70">
        <v>0</v>
      </c>
      <c r="AK254" s="70">
        <v>0</v>
      </c>
      <c r="AL254" s="70">
        <v>0.13333333333333333</v>
      </c>
      <c r="AM254" s="70">
        <v>0.15555555555555556</v>
      </c>
      <c r="AN254" s="70">
        <v>2.2222222222222223E-2</v>
      </c>
      <c r="AO254" s="70">
        <v>2.2222222222222223E-2</v>
      </c>
      <c r="AP254" s="70">
        <v>0</v>
      </c>
      <c r="AQ254" s="70">
        <v>0</v>
      </c>
      <c r="AR254" s="70">
        <v>0.14606741573033707</v>
      </c>
      <c r="AS254" s="70">
        <v>0.1797752808988764</v>
      </c>
      <c r="AT254" s="70">
        <v>2.247191011235955E-2</v>
      </c>
      <c r="AU254" s="70">
        <v>1.1235955056179775E-2</v>
      </c>
      <c r="AV254" s="70">
        <v>0</v>
      </c>
      <c r="AW254" s="70">
        <v>0</v>
      </c>
      <c r="AX254" s="70">
        <v>0.10112359550561797</v>
      </c>
      <c r="AY254" s="70">
        <v>0.12359550561797752</v>
      </c>
      <c r="AZ254" s="70">
        <v>2.247191011235955E-2</v>
      </c>
      <c r="BA254" s="70">
        <v>4.49438202247191E-2</v>
      </c>
      <c r="BB254" s="70">
        <v>0</v>
      </c>
      <c r="BC254" s="70">
        <v>0</v>
      </c>
    </row>
    <row r="255" spans="1:55" customFormat="1">
      <c r="A255" t="str">
        <f t="shared" si="3"/>
        <v>SA-42887</v>
      </c>
      <c r="B255" s="57" t="s">
        <v>6</v>
      </c>
      <c r="C255" s="54">
        <v>42887</v>
      </c>
      <c r="D255" s="58">
        <v>53.493386166307324</v>
      </c>
      <c r="E255" s="55">
        <v>29.001806421537207</v>
      </c>
      <c r="F255" s="55">
        <v>0.82163044111648542</v>
      </c>
      <c r="G255" s="55">
        <v>-3.5680473372781059</v>
      </c>
      <c r="H255" s="55">
        <v>13.868655672746344</v>
      </c>
      <c r="I255" s="55">
        <v>-3.4962997494318513</v>
      </c>
      <c r="J255" s="58">
        <v>132.81385789782735</v>
      </c>
      <c r="K255" s="55">
        <v>-16.729794301031404</v>
      </c>
      <c r="L255" s="55">
        <v>32.515587669716218</v>
      </c>
      <c r="M255" s="55">
        <v>7.8317114387273481</v>
      </c>
      <c r="N255" s="55">
        <v>2.9893362857642316</v>
      </c>
      <c r="O255" s="55">
        <v>6.3108210477244908</v>
      </c>
      <c r="P255" s="55">
        <v>41.093176388322355</v>
      </c>
      <c r="Q255" s="55">
        <v>11.427073014393102</v>
      </c>
      <c r="R255" s="55">
        <v>44.26898199405629</v>
      </c>
      <c r="S255" s="55">
        <v>15.173940912534231</v>
      </c>
      <c r="T255" s="55">
        <v>9.9294912883864583</v>
      </c>
      <c r="U255" s="55">
        <v>14.993298758813591</v>
      </c>
      <c r="V255" s="55">
        <v>74.197307849192939</v>
      </c>
      <c r="W255" s="55">
        <v>29.910844356389489</v>
      </c>
      <c r="X255" s="55">
        <v>-1.0255812598333427</v>
      </c>
      <c r="Y255" s="55">
        <v>1.7306683759687664</v>
      </c>
      <c r="Z255" s="70">
        <v>5.6451612903225805E-2</v>
      </c>
      <c r="AA255" s="70">
        <v>0.11290322580645161</v>
      </c>
      <c r="AB255" s="70">
        <v>0.11290322580645161</v>
      </c>
      <c r="AC255" s="70">
        <v>4.8387096774193547E-2</v>
      </c>
      <c r="AD255" s="70">
        <v>2.4193548387096774E-2</v>
      </c>
      <c r="AE255" s="70">
        <v>0</v>
      </c>
      <c r="AF255" s="70">
        <v>0.11475409836065574</v>
      </c>
      <c r="AG255" s="70">
        <v>0.11475409836065574</v>
      </c>
      <c r="AH255" s="70">
        <v>0.14754098360655737</v>
      </c>
      <c r="AI255" s="70">
        <v>4.0983606557377046E-2</v>
      </c>
      <c r="AJ255" s="70">
        <v>1.6393442622950821E-2</v>
      </c>
      <c r="AK255" s="70">
        <v>8.1967213114754103E-3</v>
      </c>
      <c r="AL255" s="70">
        <v>0.10569105691056911</v>
      </c>
      <c r="AM255" s="70">
        <v>0.15447154471544716</v>
      </c>
      <c r="AN255" s="70">
        <v>7.3170731707317069E-2</v>
      </c>
      <c r="AO255" s="70">
        <v>5.6910569105691054E-2</v>
      </c>
      <c r="AP255" s="70">
        <v>2.4390243902439025E-2</v>
      </c>
      <c r="AQ255" s="70">
        <v>0</v>
      </c>
      <c r="AR255" s="70">
        <v>0.14754098360655737</v>
      </c>
      <c r="AS255" s="70">
        <v>0.18032786885245902</v>
      </c>
      <c r="AT255" s="70">
        <v>3.2786885245901641E-2</v>
      </c>
      <c r="AU255" s="70">
        <v>4.0983606557377046E-2</v>
      </c>
      <c r="AV255" s="70">
        <v>8.1967213114754103E-3</v>
      </c>
      <c r="AW255" s="70">
        <v>0</v>
      </c>
      <c r="AX255" s="70">
        <v>9.9173553719008267E-2</v>
      </c>
      <c r="AY255" s="70">
        <v>0.13223140495867769</v>
      </c>
      <c r="AZ255" s="70">
        <v>8.2644628099173556E-2</v>
      </c>
      <c r="BA255" s="70">
        <v>4.1322314049586778E-2</v>
      </c>
      <c r="BB255" s="70">
        <v>8.2644628099173556E-3</v>
      </c>
      <c r="BC255" s="70">
        <v>0</v>
      </c>
    </row>
    <row r="256" spans="1:55" customFormat="1">
      <c r="A256" t="str">
        <f t="shared" si="3"/>
        <v>SA-42979</v>
      </c>
      <c r="B256" s="57" t="s">
        <v>6</v>
      </c>
      <c r="C256" s="54">
        <v>42979</v>
      </c>
      <c r="D256" s="58">
        <v>59.651360544217688</v>
      </c>
      <c r="E256" s="55">
        <v>27.210884353741498</v>
      </c>
      <c r="F256" s="55">
        <v>18.013038548752835</v>
      </c>
      <c r="G256" s="55">
        <v>9.5238095238095255</v>
      </c>
      <c r="H256" s="55">
        <v>11.302437641723357</v>
      </c>
      <c r="I256" s="55">
        <v>-4.0816326530612255</v>
      </c>
      <c r="J256" s="58">
        <v>144.03099044109925</v>
      </c>
      <c r="K256" s="55">
        <v>-18.362607054724926</v>
      </c>
      <c r="L256" s="55">
        <v>33.729922665080309</v>
      </c>
      <c r="M256" s="55">
        <v>5.6067816775728732</v>
      </c>
      <c r="N256" s="55">
        <v>9.2292901778561145</v>
      </c>
      <c r="O256" s="55">
        <v>10.625000000000002</v>
      </c>
      <c r="P256" s="55">
        <v>58.588629782045423</v>
      </c>
      <c r="Q256" s="55">
        <v>23.073225444640283</v>
      </c>
      <c r="R256" s="55">
        <v>33.985495024456064</v>
      </c>
      <c r="S256" s="55">
        <v>23.504273504273506</v>
      </c>
      <c r="T256" s="55">
        <v>20.716832426346404</v>
      </c>
      <c r="U256" s="55">
        <v>24.60180055401662</v>
      </c>
      <c r="V256" s="55">
        <v>75.410913872452326</v>
      </c>
      <c r="W256" s="55">
        <v>44.586666666666666</v>
      </c>
      <c r="X256" s="55">
        <v>-0.96668649613325419</v>
      </c>
      <c r="Y256" s="55">
        <v>0.94353316881985749</v>
      </c>
      <c r="Z256" s="70">
        <v>8.7499999999999994E-2</v>
      </c>
      <c r="AA256" s="70">
        <v>0.15</v>
      </c>
      <c r="AB256" s="70">
        <v>6.25E-2</v>
      </c>
      <c r="AC256" s="70">
        <v>2.5000000000000001E-2</v>
      </c>
      <c r="AD256" s="70">
        <v>1.2500000000000001E-2</v>
      </c>
      <c r="AE256" s="70">
        <v>0</v>
      </c>
      <c r="AF256" s="70">
        <v>0.13580246913580246</v>
      </c>
      <c r="AG256" s="70">
        <v>0.1111111111111111</v>
      </c>
      <c r="AH256" s="70">
        <v>4.9382716049382713E-2</v>
      </c>
      <c r="AI256" s="70">
        <v>2.4691358024691357E-2</v>
      </c>
      <c r="AJ256" s="70">
        <v>1.2345679012345678E-2</v>
      </c>
      <c r="AK256" s="70">
        <v>0</v>
      </c>
      <c r="AL256" s="70">
        <v>0.1125</v>
      </c>
      <c r="AM256" s="70">
        <v>0.15</v>
      </c>
      <c r="AN256" s="70">
        <v>1.2500000000000001E-2</v>
      </c>
      <c r="AO256" s="70">
        <v>1.2500000000000001E-2</v>
      </c>
      <c r="AP256" s="70">
        <v>1.2500000000000001E-2</v>
      </c>
      <c r="AQ256" s="70">
        <v>0</v>
      </c>
      <c r="AR256" s="70">
        <v>0.1125</v>
      </c>
      <c r="AS256" s="70">
        <v>0.16250000000000001</v>
      </c>
      <c r="AT256" s="70">
        <v>1.2500000000000001E-2</v>
      </c>
      <c r="AU256" s="70">
        <v>0</v>
      </c>
      <c r="AV256" s="70">
        <v>1.2500000000000001E-2</v>
      </c>
      <c r="AW256" s="70">
        <v>0</v>
      </c>
      <c r="AX256" s="70">
        <v>8.7499999999999994E-2</v>
      </c>
      <c r="AY256" s="70">
        <v>8.7499999999999994E-2</v>
      </c>
      <c r="AZ256" s="70">
        <v>0.05</v>
      </c>
      <c r="BA256" s="70">
        <v>2.5000000000000001E-2</v>
      </c>
      <c r="BB256" s="70">
        <v>1.2500000000000001E-2</v>
      </c>
      <c r="BC256" s="70">
        <v>0</v>
      </c>
    </row>
    <row r="257" spans="1:68" customFormat="1">
      <c r="A257" t="str">
        <f t="shared" si="3"/>
        <v>SA-43070</v>
      </c>
      <c r="B257" s="57" t="s">
        <v>6</v>
      </c>
      <c r="C257" s="54">
        <v>43070</v>
      </c>
      <c r="D257" s="58">
        <v>46.00694444444445</v>
      </c>
      <c r="E257" s="55">
        <v>23.321759259259263</v>
      </c>
      <c r="F257" s="55">
        <v>9.5100308641975317</v>
      </c>
      <c r="G257" s="55">
        <v>9.1242283950617278</v>
      </c>
      <c r="H257" s="55">
        <v>6.9637345679012332</v>
      </c>
      <c r="I257" s="55">
        <v>-2.4112654320987654</v>
      </c>
      <c r="J257" s="58">
        <v>138.13511194961092</v>
      </c>
      <c r="K257" s="55">
        <v>-19.222376512596703</v>
      </c>
      <c r="L257" s="55">
        <v>35.918367346938773</v>
      </c>
      <c r="M257" s="55">
        <v>8.8216761184625074</v>
      </c>
      <c r="N257" s="55">
        <v>6.8987889273356418</v>
      </c>
      <c r="O257" s="55">
        <v>17.643352236925018</v>
      </c>
      <c r="P257" s="55">
        <v>46.39577594123049</v>
      </c>
      <c r="Q257" s="55">
        <v>23.38461538461538</v>
      </c>
      <c r="R257" s="55">
        <v>32.892249527410208</v>
      </c>
      <c r="S257" s="55">
        <v>2.9405212742258851</v>
      </c>
      <c r="T257" s="55">
        <v>20.751953125</v>
      </c>
      <c r="U257" s="55">
        <v>18.044107819113389</v>
      </c>
      <c r="V257" s="55">
        <v>77.344620182668734</v>
      </c>
      <c r="W257" s="55">
        <v>39.370982552800733</v>
      </c>
      <c r="X257" s="55">
        <v>0</v>
      </c>
      <c r="Y257" s="55">
        <v>4.2653061224489797</v>
      </c>
      <c r="Z257" s="70">
        <v>0.12857142857142856</v>
      </c>
      <c r="AA257" s="70">
        <v>0.17142857142857143</v>
      </c>
      <c r="AB257" s="70">
        <v>7.1428571428571425E-2</v>
      </c>
      <c r="AC257" s="70">
        <v>4.2857142857142858E-2</v>
      </c>
      <c r="AD257" s="70">
        <v>0</v>
      </c>
      <c r="AE257" s="70">
        <v>1.4285714285714285E-2</v>
      </c>
      <c r="AF257" s="70">
        <v>0.10144927536231885</v>
      </c>
      <c r="AG257" s="70">
        <v>7.2463768115942032E-2</v>
      </c>
      <c r="AH257" s="70">
        <v>0.13043478260869565</v>
      </c>
      <c r="AI257" s="70">
        <v>5.7971014492753624E-2</v>
      </c>
      <c r="AJ257" s="70">
        <v>1.4492753623188406E-2</v>
      </c>
      <c r="AK257" s="70">
        <v>0</v>
      </c>
      <c r="AL257" s="70">
        <v>8.8235294117647065E-2</v>
      </c>
      <c r="AM257" s="70">
        <v>0.13235294117647059</v>
      </c>
      <c r="AN257" s="70">
        <v>0.11764705882352941</v>
      </c>
      <c r="AO257" s="70">
        <v>2.9411764705882353E-2</v>
      </c>
      <c r="AP257" s="70">
        <v>0</v>
      </c>
      <c r="AQ257" s="70">
        <v>0</v>
      </c>
      <c r="AR257" s="70">
        <v>7.2463768115942032E-2</v>
      </c>
      <c r="AS257" s="70">
        <v>0.2318840579710145</v>
      </c>
      <c r="AT257" s="70">
        <v>2.8985507246376812E-2</v>
      </c>
      <c r="AU257" s="70">
        <v>2.8985507246376812E-2</v>
      </c>
      <c r="AV257" s="70">
        <v>0</v>
      </c>
      <c r="AW257" s="70">
        <v>0</v>
      </c>
      <c r="AX257" s="70">
        <v>8.8235294117647065E-2</v>
      </c>
      <c r="AY257" s="70">
        <v>0.10294117647058823</v>
      </c>
      <c r="AZ257" s="70">
        <v>4.4117647058823532E-2</v>
      </c>
      <c r="BA257" s="70">
        <v>7.3529411764705885E-2</v>
      </c>
      <c r="BB257" s="70">
        <v>1.4705882352941176E-2</v>
      </c>
      <c r="BC257" s="70">
        <v>1.4705882352941176E-2</v>
      </c>
    </row>
    <row r="258" spans="1:68" customFormat="1">
      <c r="A258" t="str">
        <f t="shared" ref="A258:A321" si="4">B258&amp;"-"&amp;C258</f>
        <v>SA-43160</v>
      </c>
      <c r="B258" s="57" t="s">
        <v>6</v>
      </c>
      <c r="C258" s="54">
        <v>43160</v>
      </c>
      <c r="D258" s="58">
        <v>49.276024996189612</v>
      </c>
      <c r="E258" s="55">
        <v>18.533760097546104</v>
      </c>
      <c r="F258" s="55">
        <v>21.947873799725649</v>
      </c>
      <c r="G258" s="55">
        <v>39.272552475564822</v>
      </c>
      <c r="H258" s="55">
        <v>9.5259868922420381</v>
      </c>
      <c r="I258" s="55">
        <v>-2.682517908855357</v>
      </c>
      <c r="J258" s="58">
        <v>148.15940665388393</v>
      </c>
      <c r="K258" s="55">
        <v>2.4386526444139611</v>
      </c>
      <c r="L258" s="55">
        <v>35.897435897435898</v>
      </c>
      <c r="M258" s="55">
        <v>11.583600060966315</v>
      </c>
      <c r="N258" s="55">
        <v>11.536612722320141</v>
      </c>
      <c r="O258" s="55">
        <v>5.2031249999999991</v>
      </c>
      <c r="P258" s="55">
        <v>34.989612188365655</v>
      </c>
      <c r="Q258" s="55">
        <v>17.636423405654174</v>
      </c>
      <c r="R258" s="55">
        <v>42.493190193879187</v>
      </c>
      <c r="S258" s="55">
        <v>21.582075903063558</v>
      </c>
      <c r="T258" s="55">
        <v>31.994459833795016</v>
      </c>
      <c r="U258" s="55">
        <v>10.422437673130192</v>
      </c>
      <c r="V258" s="55">
        <v>63.360000000000007</v>
      </c>
      <c r="W258" s="55">
        <v>41.828301568561308</v>
      </c>
      <c r="X258" s="55">
        <v>-1.2802926383173296</v>
      </c>
      <c r="Y258" s="55">
        <v>0.4267642127724432</v>
      </c>
      <c r="Z258" s="70">
        <v>6.25E-2</v>
      </c>
      <c r="AA258" s="70">
        <v>0.13750000000000001</v>
      </c>
      <c r="AB258" s="70">
        <v>2.5000000000000001E-2</v>
      </c>
      <c r="AC258" s="70">
        <v>3.7499999999999999E-2</v>
      </c>
      <c r="AD258" s="70">
        <v>1.2500000000000001E-2</v>
      </c>
      <c r="AE258" s="70">
        <v>1.2500000000000001E-2</v>
      </c>
      <c r="AF258" s="70">
        <v>0.1</v>
      </c>
      <c r="AG258" s="70">
        <v>0.1125</v>
      </c>
      <c r="AH258" s="70">
        <v>8.7499999999999994E-2</v>
      </c>
      <c r="AI258" s="70">
        <v>3.7499999999999999E-2</v>
      </c>
      <c r="AJ258" s="70">
        <v>1.2500000000000001E-2</v>
      </c>
      <c r="AK258" s="70">
        <v>2.5000000000000001E-2</v>
      </c>
      <c r="AL258" s="70">
        <v>0.11392405063291139</v>
      </c>
      <c r="AM258" s="70">
        <v>7.5949367088607597E-2</v>
      </c>
      <c r="AN258" s="70">
        <v>6.3291139240506333E-2</v>
      </c>
      <c r="AO258" s="70">
        <v>5.0632911392405063E-2</v>
      </c>
      <c r="AP258" s="70">
        <v>0</v>
      </c>
      <c r="AQ258" s="70">
        <v>0</v>
      </c>
      <c r="AR258" s="70">
        <v>0.15189873417721519</v>
      </c>
      <c r="AS258" s="70">
        <v>0.12658227848101267</v>
      </c>
      <c r="AT258" s="70">
        <v>3.7974683544303799E-2</v>
      </c>
      <c r="AU258" s="70">
        <v>3.7974683544303799E-2</v>
      </c>
      <c r="AV258" s="70">
        <v>0</v>
      </c>
      <c r="AW258" s="70">
        <v>0</v>
      </c>
      <c r="AX258" s="70">
        <v>0.12658227848101267</v>
      </c>
      <c r="AY258" s="70">
        <v>7.5949367088607597E-2</v>
      </c>
      <c r="AZ258" s="70">
        <v>6.3291139240506333E-2</v>
      </c>
      <c r="BA258" s="70">
        <v>1.2658227848101266E-2</v>
      </c>
      <c r="BB258" s="70">
        <v>1.2658227848101266E-2</v>
      </c>
      <c r="BC258" s="70">
        <v>1.2658227848101266E-2</v>
      </c>
    </row>
    <row r="259" spans="1:68" customFormat="1">
      <c r="A259" t="str">
        <f t="shared" si="4"/>
        <v>SA-43252</v>
      </c>
      <c r="B259" s="57" t="s">
        <v>6</v>
      </c>
      <c r="C259" s="54">
        <v>43252</v>
      </c>
      <c r="D259" s="55">
        <v>56.449704142011839</v>
      </c>
      <c r="E259" s="55">
        <v>26.508875739644971</v>
      </c>
      <c r="F259" s="55">
        <v>26.982248520710055</v>
      </c>
      <c r="G259" s="55">
        <v>37.017751479289942</v>
      </c>
      <c r="H259" s="55">
        <v>9.1124260355029598</v>
      </c>
      <c r="I259" s="55">
        <v>-7.1005917159763312</v>
      </c>
      <c r="J259" s="58">
        <v>148.60600819140893</v>
      </c>
      <c r="K259" s="55">
        <v>19.053254437869825</v>
      </c>
      <c r="L259" s="55">
        <v>25.342649825315782</v>
      </c>
      <c r="M259" s="55">
        <v>9.3333333333333321</v>
      </c>
      <c r="N259" s="55">
        <v>15.479709755442087</v>
      </c>
      <c r="O259" s="55">
        <v>5.2809573361082212</v>
      </c>
      <c r="P259" s="55">
        <v>55.587474863544962</v>
      </c>
      <c r="Q259" s="55">
        <v>18.460166468489891</v>
      </c>
      <c r="R259" s="55">
        <v>25.396398817522172</v>
      </c>
      <c r="S259" s="55">
        <v>10.749798441279225</v>
      </c>
      <c r="T259" s="55">
        <v>25.107727664464235</v>
      </c>
      <c r="U259" s="55">
        <v>11.111111111111111</v>
      </c>
      <c r="V259" s="55">
        <v>73.573127229488705</v>
      </c>
      <c r="W259" s="55">
        <v>44.844567559248993</v>
      </c>
      <c r="X259" s="55">
        <v>1.0078105316200554</v>
      </c>
      <c r="Y259" s="55">
        <v>1.7578125</v>
      </c>
      <c r="Z259" s="70">
        <v>0.12698412698412698</v>
      </c>
      <c r="AA259" s="70">
        <v>0.1111111111111111</v>
      </c>
      <c r="AB259" s="70">
        <v>7.9365079365079361E-2</v>
      </c>
      <c r="AC259" s="70">
        <v>3.1746031746031744E-2</v>
      </c>
      <c r="AD259" s="70">
        <v>0</v>
      </c>
      <c r="AE259" s="70">
        <v>1.5873015873015872E-2</v>
      </c>
      <c r="AF259" s="70">
        <v>9.8360655737704916E-2</v>
      </c>
      <c r="AG259" s="70">
        <v>0.18032786885245902</v>
      </c>
      <c r="AH259" s="70">
        <v>8.1967213114754092E-2</v>
      </c>
      <c r="AI259" s="70">
        <v>1.6393442622950821E-2</v>
      </c>
      <c r="AJ259" s="70">
        <v>0</v>
      </c>
      <c r="AK259" s="70">
        <v>0</v>
      </c>
      <c r="AL259" s="70">
        <v>0.19672131147540983</v>
      </c>
      <c r="AM259" s="70">
        <v>0.13114754098360656</v>
      </c>
      <c r="AN259" s="70">
        <v>4.9180327868852458E-2</v>
      </c>
      <c r="AO259" s="70">
        <v>3.2786885245901641E-2</v>
      </c>
      <c r="AP259" s="70">
        <v>0</v>
      </c>
      <c r="AQ259" s="70">
        <v>0</v>
      </c>
      <c r="AR259" s="70">
        <v>0.18333333333333332</v>
      </c>
      <c r="AS259" s="70">
        <v>0.13333333333333333</v>
      </c>
      <c r="AT259" s="70">
        <v>0.05</v>
      </c>
      <c r="AU259" s="70">
        <v>0</v>
      </c>
      <c r="AV259" s="70">
        <v>0</v>
      </c>
      <c r="AW259" s="70">
        <v>1.6666666666666666E-2</v>
      </c>
      <c r="AX259" s="70">
        <v>0.12903225806451613</v>
      </c>
      <c r="AY259" s="70">
        <v>6.4516129032258063E-2</v>
      </c>
      <c r="AZ259" s="70">
        <v>9.6774193548387094E-2</v>
      </c>
      <c r="BA259" s="70">
        <v>1.6129032258064516E-2</v>
      </c>
      <c r="BB259" s="70">
        <v>1.6129032258064516E-2</v>
      </c>
      <c r="BC259" s="70">
        <v>0</v>
      </c>
    </row>
    <row r="260" spans="1:68" customFormat="1">
      <c r="A260" t="str">
        <f t="shared" si="4"/>
        <v>SA-43344</v>
      </c>
      <c r="B260" s="57" t="s">
        <v>6</v>
      </c>
      <c r="C260" s="54">
        <v>43344</v>
      </c>
      <c r="D260" s="55">
        <v>62.975778546712789</v>
      </c>
      <c r="E260" s="55">
        <v>23.010380622837371</v>
      </c>
      <c r="F260" s="55">
        <v>6.812283737024222</v>
      </c>
      <c r="G260" s="55">
        <v>35.294117647058819</v>
      </c>
      <c r="H260" s="55">
        <v>31.628460207612459</v>
      </c>
      <c r="I260" s="55">
        <v>-14.013840830449825</v>
      </c>
      <c r="J260" s="58">
        <v>144.49460987879016</v>
      </c>
      <c r="K260" s="55">
        <v>12.089100346020761</v>
      </c>
      <c r="L260" s="55">
        <v>25.951557093425603</v>
      </c>
      <c r="M260" s="55">
        <v>22.00935620405436</v>
      </c>
      <c r="N260" s="55">
        <v>16.528925619834713</v>
      </c>
      <c r="O260" s="55">
        <v>7.1005917159763312</v>
      </c>
      <c r="P260" s="55">
        <v>47.2412109375</v>
      </c>
      <c r="Q260" s="55">
        <v>29.100529100529098</v>
      </c>
      <c r="R260" s="55">
        <v>41.873278236914594</v>
      </c>
      <c r="S260" s="55">
        <v>31.4453125</v>
      </c>
      <c r="T260" s="55">
        <v>33.055630206933628</v>
      </c>
      <c r="U260" s="55">
        <v>10.212308519215265</v>
      </c>
      <c r="V260" s="55">
        <v>71.996775060467627</v>
      </c>
      <c r="W260" s="55">
        <v>42.777777777777786</v>
      </c>
      <c r="X260" s="55">
        <v>-1.3366005791935842</v>
      </c>
      <c r="Y260" s="55">
        <v>1.2626262626262625</v>
      </c>
      <c r="Z260" s="70">
        <v>0.10606060606060606</v>
      </c>
      <c r="AA260" s="70">
        <v>0.15151515151515152</v>
      </c>
      <c r="AB260" s="70">
        <v>6.0606060606060608E-2</v>
      </c>
      <c r="AC260" s="70">
        <v>1.5151515151515152E-2</v>
      </c>
      <c r="AD260" s="70">
        <v>3.0303030303030304E-2</v>
      </c>
      <c r="AE260" s="70">
        <v>0</v>
      </c>
      <c r="AF260" s="70">
        <v>0.109375</v>
      </c>
      <c r="AG260" s="70">
        <v>7.8125E-2</v>
      </c>
      <c r="AH260" s="70">
        <v>4.6875E-2</v>
      </c>
      <c r="AI260" s="70">
        <v>3.125E-2</v>
      </c>
      <c r="AJ260" s="70">
        <v>3.125E-2</v>
      </c>
      <c r="AK260" s="70">
        <v>0</v>
      </c>
      <c r="AL260" s="70">
        <v>0.109375</v>
      </c>
      <c r="AM260" s="70">
        <v>7.8125E-2</v>
      </c>
      <c r="AN260" s="70">
        <v>3.125E-2</v>
      </c>
      <c r="AO260" s="70">
        <v>4.6875E-2</v>
      </c>
      <c r="AP260" s="70">
        <v>0</v>
      </c>
      <c r="AQ260" s="70">
        <v>0</v>
      </c>
      <c r="AR260" s="70">
        <v>0.109375</v>
      </c>
      <c r="AS260" s="70">
        <v>6.25E-2</v>
      </c>
      <c r="AT260" s="70">
        <v>4.6875E-2</v>
      </c>
      <c r="AU260" s="70">
        <v>3.125E-2</v>
      </c>
      <c r="AV260" s="70">
        <v>0</v>
      </c>
      <c r="AW260" s="70">
        <v>1.5625E-2</v>
      </c>
      <c r="AX260" s="70">
        <v>4.6875E-2</v>
      </c>
      <c r="AY260" s="70">
        <v>7.8125E-2</v>
      </c>
      <c r="AZ260" s="70">
        <v>7.8125E-2</v>
      </c>
      <c r="BA260" s="70">
        <v>4.6875E-2</v>
      </c>
      <c r="BB260" s="70">
        <v>0</v>
      </c>
      <c r="BC260" s="70">
        <v>0</v>
      </c>
    </row>
    <row r="261" spans="1:68" customFormat="1">
      <c r="A261" t="str">
        <f t="shared" si="4"/>
        <v>SA-43435</v>
      </c>
      <c r="B261" s="57" t="s">
        <v>6</v>
      </c>
      <c r="C261" s="54">
        <v>43435</v>
      </c>
      <c r="D261" s="55">
        <v>41.269841269841272</v>
      </c>
      <c r="E261" s="55">
        <v>35.204081632653065</v>
      </c>
      <c r="F261" s="55">
        <v>9.1836734693877577</v>
      </c>
      <c r="G261" s="55">
        <v>32.426303854875279</v>
      </c>
      <c r="H261" s="55">
        <v>9.1836734693877542</v>
      </c>
      <c r="I261" s="55">
        <v>-17.460317460317459</v>
      </c>
      <c r="J261" s="58">
        <v>144.22634204769179</v>
      </c>
      <c r="K261" s="55">
        <v>14.271541950113376</v>
      </c>
      <c r="L261" s="55">
        <v>27.943097691972707</v>
      </c>
      <c r="M261" s="55">
        <v>11.243307555026769</v>
      </c>
      <c r="N261" s="55">
        <v>15.499671268902034</v>
      </c>
      <c r="O261" s="55">
        <v>7.9059829059829072</v>
      </c>
      <c r="P261" s="55">
        <v>43.5</v>
      </c>
      <c r="Q261" s="55">
        <v>20.249673392364642</v>
      </c>
      <c r="R261" s="55">
        <v>26.154549611339739</v>
      </c>
      <c r="S261" s="55">
        <v>21.921875</v>
      </c>
      <c r="T261" s="55">
        <v>31.78670360110803</v>
      </c>
      <c r="U261" s="55">
        <v>10.093490304709142</v>
      </c>
      <c r="V261" s="55">
        <v>65.25</v>
      </c>
      <c r="W261" s="55">
        <v>52.583447645176044</v>
      </c>
      <c r="X261" s="55">
        <v>-0.81796549672813812</v>
      </c>
      <c r="Y261" s="55">
        <v>0.94353316881985749</v>
      </c>
      <c r="Z261" s="70">
        <v>0.1</v>
      </c>
      <c r="AA261" s="70">
        <v>0.13750000000000001</v>
      </c>
      <c r="AB261" s="70">
        <v>6.25E-2</v>
      </c>
      <c r="AC261" s="70">
        <v>1.2500000000000001E-2</v>
      </c>
      <c r="AD261" s="70">
        <v>2.5000000000000001E-2</v>
      </c>
      <c r="AE261" s="70">
        <v>1.2500000000000001E-2</v>
      </c>
      <c r="AF261" s="70">
        <v>0.12345679012345678</v>
      </c>
      <c r="AG261" s="70">
        <v>0.1111111111111111</v>
      </c>
      <c r="AH261" s="70">
        <v>0.12345679012345678</v>
      </c>
      <c r="AI261" s="70">
        <v>2.4691358024691357E-2</v>
      </c>
      <c r="AJ261" s="70">
        <v>0</v>
      </c>
      <c r="AK261" s="70">
        <v>0</v>
      </c>
      <c r="AL261" s="70">
        <v>0.125</v>
      </c>
      <c r="AM261" s="70">
        <v>0.125</v>
      </c>
      <c r="AN261" s="70">
        <v>3.7499999999999999E-2</v>
      </c>
      <c r="AO261" s="70">
        <v>2.5000000000000001E-2</v>
      </c>
      <c r="AP261" s="70">
        <v>0</v>
      </c>
      <c r="AQ261" s="70">
        <v>0</v>
      </c>
      <c r="AR261" s="70">
        <v>0.125</v>
      </c>
      <c r="AS261" s="70">
        <v>0.1125</v>
      </c>
      <c r="AT261" s="70">
        <v>2.5000000000000001E-2</v>
      </c>
      <c r="AU261" s="70">
        <v>2.5000000000000001E-2</v>
      </c>
      <c r="AV261" s="70">
        <v>0</v>
      </c>
      <c r="AW261" s="70">
        <v>1.2500000000000001E-2</v>
      </c>
      <c r="AX261" s="70">
        <v>0.11392405063291139</v>
      </c>
      <c r="AY261" s="70">
        <v>6.3291139240506333E-2</v>
      </c>
      <c r="AZ261" s="70">
        <v>7.5949367088607597E-2</v>
      </c>
      <c r="BA261" s="70">
        <v>2.5316455696202531E-2</v>
      </c>
      <c r="BB261" s="70">
        <v>1.2658227848101266E-2</v>
      </c>
      <c r="BC261" s="70">
        <v>0</v>
      </c>
    </row>
    <row r="262" spans="1:68" customFormat="1">
      <c r="A262" t="str">
        <f t="shared" si="4"/>
        <v>SA-43525</v>
      </c>
      <c r="B262" s="57" t="s">
        <v>6</v>
      </c>
      <c r="C262" s="54">
        <v>43525</v>
      </c>
      <c r="D262" s="55">
        <v>42.848641142630434</v>
      </c>
      <c r="E262" s="55">
        <v>22.217813925808372</v>
      </c>
      <c r="F262" s="55">
        <v>-3.1739734179726233</v>
      </c>
      <c r="G262" s="55">
        <v>23.269192620511802</v>
      </c>
      <c r="H262" s="55">
        <v>2.4102360642729619</v>
      </c>
      <c r="I262" s="55">
        <v>-16.246776433247369</v>
      </c>
      <c r="J262" s="58">
        <v>136.86391645192651</v>
      </c>
      <c r="K262" s="55">
        <v>27.375520730013886</v>
      </c>
      <c r="L262" s="55">
        <v>12.938458307078344</v>
      </c>
      <c r="M262" s="55">
        <v>24.740484429065742</v>
      </c>
      <c r="N262" s="55">
        <v>12.0849609375</v>
      </c>
      <c r="O262" s="55">
        <v>7.7880859375</v>
      </c>
      <c r="P262" s="55">
        <v>42.8466796875</v>
      </c>
      <c r="Q262" s="55">
        <v>32.023179642227262</v>
      </c>
      <c r="R262" s="55">
        <v>9.640831758034027</v>
      </c>
      <c r="S262" s="55">
        <v>39.141414141414145</v>
      </c>
      <c r="T262" s="55">
        <v>29.760665972944849</v>
      </c>
      <c r="U262" s="55">
        <v>25.396398817522172</v>
      </c>
      <c r="V262" s="55">
        <v>61.753590325018905</v>
      </c>
      <c r="W262" s="55">
        <v>49.499999999999993</v>
      </c>
      <c r="X262" s="55">
        <v>-0.95219202539178738</v>
      </c>
      <c r="Y262" s="55">
        <v>0.26530612244897972</v>
      </c>
      <c r="Z262" s="70">
        <v>0.14492753623188406</v>
      </c>
      <c r="AA262" s="70">
        <v>0.15942028985507245</v>
      </c>
      <c r="AB262" s="70">
        <v>1.4492753623188406E-2</v>
      </c>
      <c r="AC262" s="70">
        <v>4.3478260869565216E-2</v>
      </c>
      <c r="AD262" s="70">
        <v>0</v>
      </c>
      <c r="AE262" s="70">
        <v>0</v>
      </c>
      <c r="AF262" s="70">
        <v>0.17142857142857143</v>
      </c>
      <c r="AG262" s="70">
        <v>7.1428571428571425E-2</v>
      </c>
      <c r="AH262" s="70">
        <v>5.7142857142857141E-2</v>
      </c>
      <c r="AI262" s="70">
        <v>4.2857142857142858E-2</v>
      </c>
      <c r="AJ262" s="70">
        <v>0</v>
      </c>
      <c r="AK262" s="70">
        <v>1.4285714285714285E-2</v>
      </c>
      <c r="AL262" s="70">
        <v>0.15492957746478872</v>
      </c>
      <c r="AM262" s="70">
        <v>0.11267605633802817</v>
      </c>
      <c r="AN262" s="70">
        <v>4.2253521126760563E-2</v>
      </c>
      <c r="AO262" s="70">
        <v>1.4084507042253521E-2</v>
      </c>
      <c r="AP262" s="70">
        <v>0</v>
      </c>
      <c r="AQ262" s="70">
        <v>1.4084507042253521E-2</v>
      </c>
      <c r="AR262" s="70">
        <v>0.17142857142857143</v>
      </c>
      <c r="AS262" s="70">
        <v>7.1428571428571425E-2</v>
      </c>
      <c r="AT262" s="70">
        <v>2.8571428571428571E-2</v>
      </c>
      <c r="AU262" s="70">
        <v>1.4285714285714285E-2</v>
      </c>
      <c r="AV262" s="70">
        <v>0</v>
      </c>
      <c r="AW262" s="70">
        <v>1.4285714285714285E-2</v>
      </c>
      <c r="AX262" s="70">
        <v>0.13043478260869565</v>
      </c>
      <c r="AY262" s="70">
        <v>0.10144927536231885</v>
      </c>
      <c r="AZ262" s="70">
        <v>7.2463768115942032E-2</v>
      </c>
      <c r="BA262" s="70">
        <v>1.4492753623188406E-2</v>
      </c>
      <c r="BB262" s="70">
        <v>0</v>
      </c>
      <c r="BC262" s="70">
        <v>0</v>
      </c>
    </row>
    <row r="263" spans="1:68" customFormat="1">
      <c r="A263" t="str">
        <f t="shared" si="4"/>
        <v>SA-43617</v>
      </c>
      <c r="B263" s="57" t="s">
        <v>6</v>
      </c>
      <c r="C263" s="54">
        <v>43617</v>
      </c>
      <c r="D263" s="55">
        <v>58.45145557079713</v>
      </c>
      <c r="E263" s="55">
        <v>28.044505410760561</v>
      </c>
      <c r="F263" s="55">
        <v>12.17802164304222</v>
      </c>
      <c r="G263" s="55">
        <v>24.386526444139616</v>
      </c>
      <c r="H263" s="55">
        <v>-20.5761316872428</v>
      </c>
      <c r="I263" s="55">
        <v>0.65538789818625209</v>
      </c>
      <c r="J263" s="58">
        <v>144.37988004235507</v>
      </c>
      <c r="K263" s="55">
        <v>20.312499999999996</v>
      </c>
      <c r="L263" s="55">
        <v>19.996795385354911</v>
      </c>
      <c r="M263" s="55">
        <v>14.464168310322156</v>
      </c>
      <c r="N263" s="55">
        <v>15.235457063711912</v>
      </c>
      <c r="O263" s="55">
        <v>2.2189349112426053</v>
      </c>
      <c r="P263" s="55">
        <v>40.499671268902034</v>
      </c>
      <c r="Q263" s="55">
        <v>22.111841051113604</v>
      </c>
      <c r="R263" s="55">
        <v>15.647600262984877</v>
      </c>
      <c r="S263" s="55">
        <v>30.571992110453646</v>
      </c>
      <c r="T263" s="55">
        <v>33.959183673469397</v>
      </c>
      <c r="U263" s="55">
        <v>12.750885478158205</v>
      </c>
      <c r="V263" s="55">
        <v>58.492157193455895</v>
      </c>
      <c r="W263" s="55">
        <v>42.800788954635109</v>
      </c>
      <c r="X263" s="55">
        <v>2.4538942234415488</v>
      </c>
      <c r="Y263" s="55">
        <v>2.880658436213992</v>
      </c>
      <c r="Z263" s="70">
        <v>6.4102564102564097E-2</v>
      </c>
      <c r="AA263" s="70">
        <v>0.14102564102564102</v>
      </c>
      <c r="AB263" s="70">
        <v>2.564102564102564E-2</v>
      </c>
      <c r="AC263" s="70">
        <v>2.564102564102564E-2</v>
      </c>
      <c r="AD263" s="70">
        <v>1.282051282051282E-2</v>
      </c>
      <c r="AE263" s="70">
        <v>0</v>
      </c>
      <c r="AF263" s="70">
        <v>3.7974683544303799E-2</v>
      </c>
      <c r="AG263" s="70">
        <v>0.12658227848101267</v>
      </c>
      <c r="AH263" s="70">
        <v>8.8607594936708861E-2</v>
      </c>
      <c r="AI263" s="70">
        <v>5.0632911392405063E-2</v>
      </c>
      <c r="AJ263" s="70">
        <v>2.5316455696202531E-2</v>
      </c>
      <c r="AK263" s="70">
        <v>0</v>
      </c>
      <c r="AL263" s="70">
        <v>7.6923076923076927E-2</v>
      </c>
      <c r="AM263" s="70">
        <v>0.12820512820512819</v>
      </c>
      <c r="AN263" s="70">
        <v>5.128205128205128E-2</v>
      </c>
      <c r="AO263" s="70">
        <v>3.8461538461538464E-2</v>
      </c>
      <c r="AP263" s="70">
        <v>1.282051282051282E-2</v>
      </c>
      <c r="AQ263" s="70">
        <v>0</v>
      </c>
      <c r="AR263" s="70">
        <v>5.128205128205128E-2</v>
      </c>
      <c r="AS263" s="70">
        <v>0.16666666666666666</v>
      </c>
      <c r="AT263" s="70">
        <v>3.8461538461538464E-2</v>
      </c>
      <c r="AU263" s="70">
        <v>1.282051282051282E-2</v>
      </c>
      <c r="AV263" s="70">
        <v>0</v>
      </c>
      <c r="AW263" s="70">
        <v>0</v>
      </c>
      <c r="AX263" s="70">
        <v>2.564102564102564E-2</v>
      </c>
      <c r="AY263" s="70">
        <v>0.12820512820512819</v>
      </c>
      <c r="AZ263" s="70">
        <v>6.4102564102564097E-2</v>
      </c>
      <c r="BA263" s="70">
        <v>3.8461538461538464E-2</v>
      </c>
      <c r="BB263" s="70">
        <v>0</v>
      </c>
      <c r="BC263" s="70">
        <v>0</v>
      </c>
    </row>
    <row r="264" spans="1:68" customFormat="1">
      <c r="A264" t="str">
        <f t="shared" si="4"/>
        <v>SA-43709</v>
      </c>
      <c r="B264" s="57" t="s">
        <v>6</v>
      </c>
      <c r="C264" s="54">
        <v>43709</v>
      </c>
      <c r="D264" s="55">
        <v>14.665228899127536</v>
      </c>
      <c r="E264" s="55">
        <v>3.6074894618174693</v>
      </c>
      <c r="F264" s="55">
        <v>-23.576119988236446</v>
      </c>
      <c r="G264" s="55">
        <v>-20.968532496814035</v>
      </c>
      <c r="H264" s="55">
        <v>-18.262915400450936</v>
      </c>
      <c r="I264" s="55">
        <v>-3.1761592000784238</v>
      </c>
      <c r="J264" s="58">
        <v>100.81124139570049</v>
      </c>
      <c r="K264" s="55">
        <v>-27.36</v>
      </c>
      <c r="L264" s="55">
        <v>6.4800000000000013</v>
      </c>
      <c r="M264" s="55">
        <v>-6.4993368023671056</v>
      </c>
      <c r="N264" s="55">
        <v>-4.5269352648257133</v>
      </c>
      <c r="O264" s="55">
        <v>-20.811654526534859</v>
      </c>
      <c r="P264" s="55">
        <v>13.911363361912809</v>
      </c>
      <c r="Q264" s="55">
        <v>-1.0869565217391297</v>
      </c>
      <c r="R264" s="55">
        <v>6.6319481347645874</v>
      </c>
      <c r="S264" s="55">
        <v>10.774105930285197</v>
      </c>
      <c r="T264" s="55">
        <v>13.634642090645118</v>
      </c>
      <c r="U264" s="55">
        <v>-3.0016224986479183</v>
      </c>
      <c r="V264" s="55">
        <v>28.273809523809522</v>
      </c>
      <c r="W264" s="55">
        <v>24.037037037037038</v>
      </c>
      <c r="X264" s="55">
        <v>-0.73461891643709798</v>
      </c>
      <c r="Y264" s="55">
        <v>2.3546006944444438</v>
      </c>
      <c r="Z264" s="70">
        <v>0.16161616161616163</v>
      </c>
      <c r="AA264" s="70">
        <v>0.10101010101010101</v>
      </c>
      <c r="AB264" s="70">
        <v>3.0303030303030304E-2</v>
      </c>
      <c r="AC264" s="70">
        <v>1.0101010101010102E-2</v>
      </c>
      <c r="AD264" s="70">
        <v>1.0101010101010102E-2</v>
      </c>
      <c r="AE264" s="70">
        <v>0</v>
      </c>
      <c r="AF264" s="70">
        <v>0.17</v>
      </c>
      <c r="AG264" s="70">
        <v>0.05</v>
      </c>
      <c r="AH264" s="70">
        <v>7.0000000000000007E-2</v>
      </c>
      <c r="AI264" s="70">
        <v>0.03</v>
      </c>
      <c r="AJ264" s="70">
        <v>0.01</v>
      </c>
      <c r="AK264" s="70">
        <v>0</v>
      </c>
      <c r="AL264" s="70">
        <v>0.16161616161616163</v>
      </c>
      <c r="AM264" s="70">
        <v>7.0707070707070704E-2</v>
      </c>
      <c r="AN264" s="70">
        <v>4.0404040404040407E-2</v>
      </c>
      <c r="AO264" s="70">
        <v>3.0303030303030304E-2</v>
      </c>
      <c r="AP264" s="70">
        <v>1.0101010101010102E-2</v>
      </c>
      <c r="AQ264" s="70">
        <v>0</v>
      </c>
      <c r="AR264" s="70">
        <v>0.16161616161616163</v>
      </c>
      <c r="AS264" s="70">
        <v>4.0404040404040407E-2</v>
      </c>
      <c r="AT264" s="70">
        <v>5.0505050505050504E-2</v>
      </c>
      <c r="AU264" s="70">
        <v>4.0404040404040407E-2</v>
      </c>
      <c r="AV264" s="70">
        <v>1.0101010101010102E-2</v>
      </c>
      <c r="AW264" s="70">
        <v>0</v>
      </c>
      <c r="AX264" s="70">
        <v>0.17171717171717171</v>
      </c>
      <c r="AY264" s="70">
        <v>3.0303030303030304E-2</v>
      </c>
      <c r="AZ264" s="70">
        <v>1.0101010101010102E-2</v>
      </c>
      <c r="BA264" s="70">
        <v>3.0303030303030304E-2</v>
      </c>
      <c r="BB264" s="70">
        <v>1.0101010101010102E-2</v>
      </c>
      <c r="BC264" s="70">
        <v>1.0101010101010102E-2</v>
      </c>
    </row>
    <row r="265" spans="1:68" customFormat="1">
      <c r="A265" t="str">
        <f t="shared" si="4"/>
        <v>SA-43800</v>
      </c>
      <c r="B265" s="57" t="s">
        <v>6</v>
      </c>
      <c r="C265" s="54">
        <v>43800</v>
      </c>
      <c r="D265" s="55">
        <v>20.184544405997691</v>
      </c>
      <c r="E265" s="55">
        <v>8.6505190311418687</v>
      </c>
      <c r="F265" s="55">
        <v>-2.3068050749711633</v>
      </c>
      <c r="G265" s="55">
        <v>3.5755478662053037</v>
      </c>
      <c r="H265" s="55">
        <v>-8.6120722798923488</v>
      </c>
      <c r="I265" s="55">
        <v>6.9204152249134951</v>
      </c>
      <c r="J265" s="58">
        <v>116.95127840823207</v>
      </c>
      <c r="K265" s="55">
        <v>-13.110342176086121</v>
      </c>
      <c r="L265" s="55">
        <v>27.032136105860115</v>
      </c>
      <c r="M265" s="55">
        <v>8.6805555555555536</v>
      </c>
      <c r="N265" s="55">
        <v>15.407407407407407</v>
      </c>
      <c r="O265" s="55">
        <v>-3.544423440453687</v>
      </c>
      <c r="P265" s="55">
        <v>19.239474875509277</v>
      </c>
      <c r="Q265" s="55">
        <v>3.1604938271604932</v>
      </c>
      <c r="R265" s="55">
        <v>14.440923494794024</v>
      </c>
      <c r="S265" s="55">
        <v>16.666666666666668</v>
      </c>
      <c r="T265" s="55">
        <v>39.112720688094171</v>
      </c>
      <c r="U265" s="55">
        <v>-4.9149338374291123</v>
      </c>
      <c r="V265" s="55">
        <v>50.619834710743802</v>
      </c>
      <c r="W265" s="55">
        <v>34.223630602082395</v>
      </c>
      <c r="X265" s="55">
        <v>-1.7301038062283738</v>
      </c>
      <c r="Y265" s="55">
        <v>-0.52000000000000046</v>
      </c>
      <c r="Z265" s="70">
        <v>0.1276595744680851</v>
      </c>
      <c r="AA265" s="70">
        <v>0.1702127659574468</v>
      </c>
      <c r="AB265" s="70">
        <v>2.1276595744680851E-2</v>
      </c>
      <c r="AC265" s="70">
        <v>2.1276595744680851E-2</v>
      </c>
      <c r="AD265" s="70">
        <v>0</v>
      </c>
      <c r="AE265" s="70">
        <v>0</v>
      </c>
      <c r="AF265" s="70">
        <v>0.10638297872340426</v>
      </c>
      <c r="AG265" s="70">
        <v>0.1702127659574468</v>
      </c>
      <c r="AH265" s="70">
        <v>8.5106382978723402E-2</v>
      </c>
      <c r="AI265" s="70">
        <v>2.1276595744680851E-2</v>
      </c>
      <c r="AJ265" s="70">
        <v>2.1276595744680851E-2</v>
      </c>
      <c r="AK265" s="70">
        <v>0</v>
      </c>
      <c r="AL265" s="70">
        <v>0.125</v>
      </c>
      <c r="AM265" s="70">
        <v>0.1875</v>
      </c>
      <c r="AN265" s="70">
        <v>2.0833333333333332E-2</v>
      </c>
      <c r="AO265" s="70">
        <v>0</v>
      </c>
      <c r="AP265" s="70">
        <v>0</v>
      </c>
      <c r="AQ265" s="70">
        <v>0</v>
      </c>
      <c r="AR265" s="70">
        <v>8.5106382978723402E-2</v>
      </c>
      <c r="AS265" s="70">
        <v>0.27659574468085107</v>
      </c>
      <c r="AT265" s="70">
        <v>2.1276595744680851E-2</v>
      </c>
      <c r="AU265" s="70">
        <v>0</v>
      </c>
      <c r="AV265" s="70">
        <v>0</v>
      </c>
      <c r="AW265" s="70">
        <v>0</v>
      </c>
      <c r="AX265" s="70">
        <v>0.10638297872340426</v>
      </c>
      <c r="AY265" s="70">
        <v>0.1702127659574468</v>
      </c>
      <c r="AZ265" s="70">
        <v>4.2553191489361701E-2</v>
      </c>
      <c r="BA265" s="70">
        <v>0</v>
      </c>
      <c r="BB265" s="70">
        <v>0</v>
      </c>
      <c r="BC265" s="70">
        <v>0</v>
      </c>
    </row>
    <row r="266" spans="1:68" customFormat="1">
      <c r="A266" t="str">
        <f t="shared" si="4"/>
        <v>SA-43891</v>
      </c>
      <c r="B266" s="57" t="s">
        <v>6</v>
      </c>
      <c r="C266" s="54">
        <v>43891</v>
      </c>
      <c r="D266" s="55">
        <v>-27.428571428571431</v>
      </c>
      <c r="E266" s="55">
        <v>-13.224489795918368</v>
      </c>
      <c r="F266" s="55">
        <v>-80.816326530612244</v>
      </c>
      <c r="G266" s="55">
        <v>-73.142857142857139</v>
      </c>
      <c r="H266" s="55">
        <v>-55.183673469387763</v>
      </c>
      <c r="I266" s="55">
        <v>-10.999999999999998</v>
      </c>
      <c r="J266" s="58">
        <v>60.454100559397844</v>
      </c>
      <c r="K266" s="55">
        <v>-1.877551020408164</v>
      </c>
      <c r="L266" s="55">
        <v>-20.293847566574836</v>
      </c>
      <c r="M266" s="55">
        <v>-41.538461538461547</v>
      </c>
      <c r="N266" s="55">
        <v>-21.585798816568047</v>
      </c>
      <c r="O266" s="55">
        <v>-66.85032139577595</v>
      </c>
      <c r="P266" s="55">
        <v>-16.402366863905328</v>
      </c>
      <c r="Q266" s="55">
        <v>-93.939393939393938</v>
      </c>
      <c r="R266" s="55">
        <v>-5.6436441816715943</v>
      </c>
      <c r="S266" s="55">
        <v>-0.8056640625</v>
      </c>
      <c r="T266" s="55">
        <v>-0.88449531737773224</v>
      </c>
      <c r="U266" s="55">
        <v>-9.5857988165680474</v>
      </c>
      <c r="V266" s="55">
        <v>0.88685837140553703</v>
      </c>
      <c r="W266" s="55">
        <v>-10.603550295857989</v>
      </c>
      <c r="X266" s="55">
        <v>9.848484848484846</v>
      </c>
      <c r="Y266" s="55">
        <v>17.355371900826444</v>
      </c>
      <c r="Z266" s="70">
        <v>9.2307692307692313E-2</v>
      </c>
      <c r="AA266" s="70">
        <v>0.15384615384615385</v>
      </c>
      <c r="AB266" s="70">
        <v>1.5384615384615385E-2</v>
      </c>
      <c r="AC266" s="70">
        <v>0</v>
      </c>
      <c r="AD266" s="70">
        <v>1.5384615384615385E-2</v>
      </c>
      <c r="AE266" s="70">
        <v>0</v>
      </c>
      <c r="AF266" s="70">
        <v>7.6923076923076927E-2</v>
      </c>
      <c r="AG266" s="70">
        <v>0.1076923076923077</v>
      </c>
      <c r="AH266" s="70">
        <v>7.6923076923076927E-2</v>
      </c>
      <c r="AI266" s="70">
        <v>3.0769230769230771E-2</v>
      </c>
      <c r="AJ266" s="70">
        <v>1.5384615384615385E-2</v>
      </c>
      <c r="AK266" s="70">
        <v>1.5384615384615385E-2</v>
      </c>
      <c r="AL266" s="70">
        <v>7.575757575757576E-2</v>
      </c>
      <c r="AM266" s="70">
        <v>0.10606060606060606</v>
      </c>
      <c r="AN266" s="70">
        <v>4.5454545454545456E-2</v>
      </c>
      <c r="AO266" s="70">
        <v>1.5151515151515152E-2</v>
      </c>
      <c r="AP266" s="70">
        <v>1.5151515151515152E-2</v>
      </c>
      <c r="AQ266" s="70">
        <v>0</v>
      </c>
      <c r="AR266" s="70">
        <v>9.375E-2</v>
      </c>
      <c r="AS266" s="70">
        <v>0.109375</v>
      </c>
      <c r="AT266" s="70">
        <v>6.25E-2</v>
      </c>
      <c r="AU266" s="70">
        <v>0</v>
      </c>
      <c r="AV266" s="70">
        <v>4.6875E-2</v>
      </c>
      <c r="AW266" s="70">
        <v>1.5625E-2</v>
      </c>
      <c r="AX266" s="70">
        <v>7.6923076923076927E-2</v>
      </c>
      <c r="AY266" s="70">
        <v>0.1076923076923077</v>
      </c>
      <c r="AZ266" s="70">
        <v>4.6153846153846156E-2</v>
      </c>
      <c r="BA266" s="70">
        <v>0</v>
      </c>
      <c r="BB266" s="70">
        <v>3.0769230769230771E-2</v>
      </c>
      <c r="BC266" s="70">
        <v>0</v>
      </c>
    </row>
    <row r="267" spans="1:68" customFormat="1">
      <c r="A267" t="str">
        <f t="shared" si="4"/>
        <v>SA-43983</v>
      </c>
      <c r="B267" s="57" t="s">
        <v>6</v>
      </c>
      <c r="C267" s="54">
        <v>43983</v>
      </c>
      <c r="D267" s="55">
        <v>-3.8781959207124412</v>
      </c>
      <c r="E267" s="55">
        <v>-0.83309393852341196</v>
      </c>
      <c r="F267" s="55">
        <v>-48.513674197384063</v>
      </c>
      <c r="G267" s="55">
        <v>-42.487790864694055</v>
      </c>
      <c r="H267" s="55">
        <v>-7.5802615933412616</v>
      </c>
      <c r="I267" s="55">
        <v>-8.1153388822829982</v>
      </c>
      <c r="J267" s="58">
        <v>85.979393856322645</v>
      </c>
      <c r="K267" s="55">
        <v>32.318299339270325</v>
      </c>
      <c r="L267" s="55">
        <v>-11.444708680142689</v>
      </c>
      <c r="M267" s="55">
        <v>-59.464450600184669</v>
      </c>
      <c r="N267" s="55">
        <v>-3.1893004115226353</v>
      </c>
      <c r="O267" s="55">
        <v>-70.3125</v>
      </c>
      <c r="P267" s="55">
        <v>-1.4030612244897953</v>
      </c>
      <c r="Q267" s="55">
        <v>-64.850723299476755</v>
      </c>
      <c r="R267" s="55">
        <v>13.604185903354878</v>
      </c>
      <c r="S267" s="55">
        <v>-3.8473376423514929</v>
      </c>
      <c r="T267" s="55">
        <v>17.159999999999997</v>
      </c>
      <c r="U267" s="55">
        <v>-22.92630829476682</v>
      </c>
      <c r="V267" s="55">
        <v>10.983727810650889</v>
      </c>
      <c r="W267" s="55">
        <v>-17.219387755102041</v>
      </c>
      <c r="X267" s="55">
        <v>8.1652892561983457</v>
      </c>
      <c r="Y267" s="55">
        <v>14.636479591836732</v>
      </c>
      <c r="Z267" s="70">
        <v>0.10526315789473684</v>
      </c>
      <c r="AA267" s="70">
        <v>0.10526315789473684</v>
      </c>
      <c r="AB267" s="70">
        <v>5.2631578947368418E-2</v>
      </c>
      <c r="AC267" s="70">
        <v>1.7543859649122806E-2</v>
      </c>
      <c r="AD267" s="70">
        <v>0</v>
      </c>
      <c r="AE267" s="70">
        <v>0</v>
      </c>
      <c r="AF267" s="70">
        <v>0.19642857142857142</v>
      </c>
      <c r="AG267" s="70">
        <v>0.125</v>
      </c>
      <c r="AH267" s="70">
        <v>3.5714285714285712E-2</v>
      </c>
      <c r="AI267" s="70">
        <v>3.5714285714285712E-2</v>
      </c>
      <c r="AJ267" s="70">
        <v>1.7857142857142856E-2</v>
      </c>
      <c r="AK267" s="70">
        <v>0</v>
      </c>
      <c r="AL267" s="70">
        <v>0.14285714285714285</v>
      </c>
      <c r="AM267" s="70">
        <v>0.125</v>
      </c>
      <c r="AN267" s="70">
        <v>3.5714285714285712E-2</v>
      </c>
      <c r="AO267" s="70">
        <v>1.7857142857142856E-2</v>
      </c>
      <c r="AP267" s="70">
        <v>0</v>
      </c>
      <c r="AQ267" s="70">
        <v>0</v>
      </c>
      <c r="AR267" s="70">
        <v>0.21818181818181817</v>
      </c>
      <c r="AS267" s="70">
        <v>7.2727272727272724E-2</v>
      </c>
      <c r="AT267" s="70">
        <v>5.4545454545454543E-2</v>
      </c>
      <c r="AU267" s="70">
        <v>1.8181818181818181E-2</v>
      </c>
      <c r="AV267" s="70">
        <v>0</v>
      </c>
      <c r="AW267" s="70">
        <v>0</v>
      </c>
      <c r="AX267" s="70">
        <v>0.16071428571428573</v>
      </c>
      <c r="AY267" s="70">
        <v>8.9285714285714288E-2</v>
      </c>
      <c r="AZ267" s="70">
        <v>1.7857142857142856E-2</v>
      </c>
      <c r="BA267" s="70">
        <v>1.7857142857142856E-2</v>
      </c>
      <c r="BB267" s="70">
        <v>0</v>
      </c>
      <c r="BC267" s="70">
        <v>0</v>
      </c>
    </row>
    <row r="268" spans="1:68" customFormat="1">
      <c r="A268" t="str">
        <f t="shared" si="4"/>
        <v>SA-44075</v>
      </c>
      <c r="B268" s="57" t="s">
        <v>6</v>
      </c>
      <c r="C268" s="54">
        <v>44075</v>
      </c>
      <c r="D268" s="55">
        <v>3.6213017751479288</v>
      </c>
      <c r="E268" s="55">
        <v>3.5400390625</v>
      </c>
      <c r="F268" s="55">
        <v>-42.414201183431963</v>
      </c>
      <c r="G268" s="55">
        <v>-16.68639053254438</v>
      </c>
      <c r="H268" s="55">
        <v>-11.111111111111112</v>
      </c>
      <c r="I268" s="55">
        <v>-1.7988165680473371</v>
      </c>
      <c r="J268" s="58">
        <v>97.637197191341471</v>
      </c>
      <c r="K268" s="55">
        <v>28.307692307692307</v>
      </c>
      <c r="L268" s="55">
        <v>7.0295857988165675</v>
      </c>
      <c r="M268" s="55">
        <v>-45.609467455621299</v>
      </c>
      <c r="N268" s="55">
        <v>9.9365234375</v>
      </c>
      <c r="O268" s="55">
        <v>-37.5</v>
      </c>
      <c r="P268" s="55">
        <v>-3.7460978147762747</v>
      </c>
      <c r="Q268" s="55">
        <v>-54.437869822485204</v>
      </c>
      <c r="R268" s="55">
        <v>38.5986328125</v>
      </c>
      <c r="S268" s="55">
        <v>-1.5117157974300828</v>
      </c>
      <c r="T268" s="55">
        <v>28.240190249702739</v>
      </c>
      <c r="U268" s="55">
        <v>-8.3848427841977973</v>
      </c>
      <c r="V268" s="55">
        <v>13.444412525136453</v>
      </c>
      <c r="W268" s="55">
        <v>-11.791383219954646</v>
      </c>
      <c r="X268" s="55">
        <v>3.8699274388605209</v>
      </c>
      <c r="Y268" s="55">
        <v>10.483870967741936</v>
      </c>
      <c r="Z268" s="70">
        <v>0.13333333333333333</v>
      </c>
      <c r="AA268" s="70">
        <v>8.3333333333333329E-2</v>
      </c>
      <c r="AB268" s="70">
        <v>1.6666666666666666E-2</v>
      </c>
      <c r="AC268" s="70">
        <v>0</v>
      </c>
      <c r="AD268" s="70">
        <v>0</v>
      </c>
      <c r="AE268" s="70">
        <v>0</v>
      </c>
      <c r="AF268" s="70">
        <v>0.16393442622950818</v>
      </c>
      <c r="AG268" s="70">
        <v>3.2786885245901641E-2</v>
      </c>
      <c r="AH268" s="70">
        <v>0.11475409836065574</v>
      </c>
      <c r="AI268" s="70">
        <v>8.1967213114754092E-2</v>
      </c>
      <c r="AJ268" s="70">
        <v>1.6393442622950821E-2</v>
      </c>
      <c r="AK268" s="70">
        <v>0</v>
      </c>
      <c r="AL268" s="70">
        <v>0.16666666666666666</v>
      </c>
      <c r="AM268" s="70">
        <v>6.6666666666666666E-2</v>
      </c>
      <c r="AN268" s="70">
        <v>8.3333333333333329E-2</v>
      </c>
      <c r="AO268" s="70">
        <v>0</v>
      </c>
      <c r="AP268" s="70">
        <v>0</v>
      </c>
      <c r="AQ268" s="70">
        <v>0</v>
      </c>
      <c r="AR268" s="70">
        <v>0.15</v>
      </c>
      <c r="AS268" s="70">
        <v>6.6666666666666666E-2</v>
      </c>
      <c r="AT268" s="70">
        <v>0.11666666666666667</v>
      </c>
      <c r="AU268" s="70">
        <v>1.6666666666666666E-2</v>
      </c>
      <c r="AV268" s="70">
        <v>0</v>
      </c>
      <c r="AW268" s="70">
        <v>1.6666666666666666E-2</v>
      </c>
      <c r="AX268" s="70">
        <v>0.13333333333333333</v>
      </c>
      <c r="AY268" s="70">
        <v>1.6666666666666666E-2</v>
      </c>
      <c r="AZ268" s="70">
        <v>3.3333333333333333E-2</v>
      </c>
      <c r="BA268" s="70">
        <v>1.6666666666666666E-2</v>
      </c>
      <c r="BB268" s="70">
        <v>0</v>
      </c>
      <c r="BC268" s="70">
        <v>0</v>
      </c>
    </row>
    <row r="269" spans="1:68" customFormat="1">
      <c r="A269" t="str">
        <f t="shared" si="4"/>
        <v>SA-44166</v>
      </c>
      <c r="B269" s="57" t="s">
        <v>6</v>
      </c>
      <c r="C269" s="54">
        <v>44166</v>
      </c>
      <c r="D269" s="55">
        <v>44.174579985390793</v>
      </c>
      <c r="E269" s="55">
        <v>19.229364499634769</v>
      </c>
      <c r="F269" s="55">
        <v>12.27173119065011</v>
      </c>
      <c r="G269" s="55">
        <v>16.453615777940101</v>
      </c>
      <c r="H269" s="55">
        <v>-2.1365960555149743</v>
      </c>
      <c r="I269" s="55">
        <v>3.1828703703703707</v>
      </c>
      <c r="J269" s="58">
        <v>128.4422683968312</v>
      </c>
      <c r="K269" s="55">
        <v>32.870708546384215</v>
      </c>
      <c r="L269" s="55">
        <v>38.888888888888893</v>
      </c>
      <c r="M269" s="55">
        <v>-27.546296296296291</v>
      </c>
      <c r="N269" s="55">
        <v>5.4820415879017013</v>
      </c>
      <c r="O269" s="55">
        <v>-33.417349296366311</v>
      </c>
      <c r="P269" s="55">
        <v>1.4081632653061231</v>
      </c>
      <c r="Q269" s="55">
        <v>-49.08632640201639</v>
      </c>
      <c r="R269" s="55">
        <v>52.017264027021952</v>
      </c>
      <c r="S269" s="55">
        <v>0</v>
      </c>
      <c r="T269" s="55">
        <v>27.07692307692308</v>
      </c>
      <c r="U269" s="55">
        <v>-9.6020761245674766</v>
      </c>
      <c r="V269" s="55">
        <v>26.086956521739133</v>
      </c>
      <c r="W269" s="55">
        <v>-6.2374693695700589</v>
      </c>
      <c r="X269" s="55">
        <v>2.856576076175362</v>
      </c>
      <c r="Y269" s="55">
        <v>5.9313628248363415</v>
      </c>
      <c r="Z269" s="70">
        <v>0.13043478260869565</v>
      </c>
      <c r="AA269" s="70">
        <v>0.10144927536231885</v>
      </c>
      <c r="AB269" s="70">
        <v>4.3478260869565216E-2</v>
      </c>
      <c r="AC269" s="70">
        <v>0</v>
      </c>
      <c r="AD269" s="70">
        <v>0</v>
      </c>
      <c r="AE269" s="70">
        <v>0</v>
      </c>
      <c r="AF269" s="70">
        <v>0.14492753623188406</v>
      </c>
      <c r="AG269" s="70">
        <v>8.6956521739130432E-2</v>
      </c>
      <c r="AH269" s="70">
        <v>4.3478260869565216E-2</v>
      </c>
      <c r="AI269" s="70">
        <v>1.4492753623188406E-2</v>
      </c>
      <c r="AJ269" s="70">
        <v>0</v>
      </c>
      <c r="AK269" s="70">
        <v>1.4492753623188406E-2</v>
      </c>
      <c r="AL269" s="70">
        <v>0.11940298507462686</v>
      </c>
      <c r="AM269" s="70">
        <v>5.9701492537313432E-2</v>
      </c>
      <c r="AN269" s="70">
        <v>2.9850746268656716E-2</v>
      </c>
      <c r="AO269" s="70">
        <v>1.4925373134328358E-2</v>
      </c>
      <c r="AP269" s="70">
        <v>0</v>
      </c>
      <c r="AQ269" s="70">
        <v>1.4925373134328358E-2</v>
      </c>
      <c r="AR269" s="70">
        <v>0.1044776119402985</v>
      </c>
      <c r="AS269" s="70">
        <v>7.4626865671641784E-2</v>
      </c>
      <c r="AT269" s="70">
        <v>1.4925373134328358E-2</v>
      </c>
      <c r="AU269" s="70">
        <v>1.4925373134328358E-2</v>
      </c>
      <c r="AV269" s="70">
        <v>0</v>
      </c>
      <c r="AW269" s="70">
        <v>2.9850746268656716E-2</v>
      </c>
      <c r="AX269" s="70">
        <v>9.0909090909090912E-2</v>
      </c>
      <c r="AY269" s="70">
        <v>6.0606060606060608E-2</v>
      </c>
      <c r="AZ269" s="70">
        <v>0</v>
      </c>
      <c r="BA269" s="70">
        <v>3.0303030303030304E-2</v>
      </c>
      <c r="BB269" s="70">
        <v>0</v>
      </c>
      <c r="BC269" s="70">
        <v>1.5151515151515152E-2</v>
      </c>
    </row>
    <row r="270" spans="1:68" customFormat="1">
      <c r="A270" t="str">
        <f t="shared" si="4"/>
        <v>SA-44256</v>
      </c>
      <c r="B270" s="57" t="s">
        <v>6</v>
      </c>
      <c r="C270" s="54">
        <v>44256</v>
      </c>
      <c r="D270" s="55">
        <v>40.928819444444443</v>
      </c>
      <c r="E270" s="55">
        <v>26.432291666666675</v>
      </c>
      <c r="F270" s="55">
        <v>34.939236111111107</v>
      </c>
      <c r="G270" s="55">
        <v>29.513888888888886</v>
      </c>
      <c r="H270" s="55">
        <v>5.2965142598460835</v>
      </c>
      <c r="I270" s="55">
        <v>6.2854442344045358</v>
      </c>
      <c r="J270" s="58">
        <v>142.20958903492436</v>
      </c>
      <c r="K270" s="55">
        <v>29.513888888888886</v>
      </c>
      <c r="L270" s="55">
        <v>91.840277777777786</v>
      </c>
      <c r="M270" s="55">
        <v>2.4305555555555562</v>
      </c>
      <c r="N270" s="55">
        <v>32.277048438207331</v>
      </c>
      <c r="O270" s="55">
        <v>-2.3540063377093712</v>
      </c>
      <c r="P270" s="55">
        <v>27.032136105860115</v>
      </c>
      <c r="Q270" s="55">
        <v>-27.777777777777779</v>
      </c>
      <c r="R270" s="55">
        <v>79.166666666666657</v>
      </c>
      <c r="S270" s="55">
        <v>22.222222222222225</v>
      </c>
      <c r="T270" s="55">
        <v>41.632231404958681</v>
      </c>
      <c r="U270" s="55">
        <v>-3.4074074074074066</v>
      </c>
      <c r="V270" s="55">
        <v>55.102040816326543</v>
      </c>
      <c r="W270" s="55">
        <v>0</v>
      </c>
      <c r="X270" s="55">
        <v>-4.536862003780719</v>
      </c>
      <c r="Y270" s="55">
        <v>6.9135802469135799</v>
      </c>
      <c r="Z270" s="133">
        <v>0.18604651162790697</v>
      </c>
      <c r="AA270" s="133">
        <v>4.6511627906976744E-2</v>
      </c>
      <c r="AB270" s="133">
        <v>6.9767441860465115E-2</v>
      </c>
      <c r="AC270" s="133">
        <v>0</v>
      </c>
      <c r="AD270" s="133">
        <v>0</v>
      </c>
      <c r="AE270" s="133">
        <v>0</v>
      </c>
      <c r="AF270" s="133">
        <v>0.21428571428571427</v>
      </c>
      <c r="AG270" s="133">
        <v>7.1428571428571425E-2</v>
      </c>
      <c r="AH270" s="133">
        <v>4.7619047619047616E-2</v>
      </c>
      <c r="AI270" s="133">
        <v>4.7619047619047616E-2</v>
      </c>
      <c r="AJ270" s="133">
        <v>0</v>
      </c>
      <c r="AK270" s="133">
        <v>0</v>
      </c>
      <c r="AL270" s="133">
        <v>0.19047619047619047</v>
      </c>
      <c r="AM270" s="133">
        <v>9.5238095238095233E-2</v>
      </c>
      <c r="AN270" s="133">
        <v>2.3809523809523808E-2</v>
      </c>
      <c r="AO270" s="133">
        <v>2.3809523809523808E-2</v>
      </c>
      <c r="AP270" s="133">
        <v>0</v>
      </c>
      <c r="AQ270" s="133">
        <v>0</v>
      </c>
      <c r="AR270" s="133">
        <v>0.17073170731707318</v>
      </c>
      <c r="AS270" s="133">
        <v>2.4390243902439025E-2</v>
      </c>
      <c r="AT270" s="133">
        <v>7.3170731707317069E-2</v>
      </c>
      <c r="AU270" s="133">
        <v>4.878048780487805E-2</v>
      </c>
      <c r="AV270" s="133">
        <v>0</v>
      </c>
      <c r="AW270" s="133">
        <v>0</v>
      </c>
      <c r="AX270" s="133">
        <v>0.14634146341463414</v>
      </c>
      <c r="AY270" s="133">
        <v>9.7560975609756101E-2</v>
      </c>
      <c r="AZ270" s="133">
        <v>0</v>
      </c>
      <c r="BA270" s="133">
        <v>0</v>
      </c>
      <c r="BB270" s="133">
        <v>0</v>
      </c>
      <c r="BC270" s="133">
        <v>0</v>
      </c>
      <c r="BD270" s="55"/>
      <c r="BE270" s="55"/>
      <c r="BF270" s="55"/>
      <c r="BG270" s="55"/>
      <c r="BH270" s="55"/>
      <c r="BI270" s="55"/>
      <c r="BJ270" s="55"/>
      <c r="BK270" s="55"/>
      <c r="BL270" s="55"/>
      <c r="BM270" s="55"/>
      <c r="BN270" s="55"/>
      <c r="BO270" s="55"/>
      <c r="BP270" s="55"/>
    </row>
    <row r="271" spans="1:68" customFormat="1">
      <c r="A271" t="str">
        <f t="shared" si="4"/>
        <v>SA-44348</v>
      </c>
      <c r="B271" s="57" t="s">
        <v>6</v>
      </c>
      <c r="C271" s="54">
        <v>44348</v>
      </c>
      <c r="D271" s="55">
        <v>34.448289119569395</v>
      </c>
      <c r="E271" s="55">
        <v>13.840830449826994</v>
      </c>
      <c r="F271" s="55">
        <v>25.374855824682811</v>
      </c>
      <c r="G271" s="55">
        <v>23.068050749711649</v>
      </c>
      <c r="H271" s="55">
        <v>8.1632653061224492</v>
      </c>
      <c r="I271" s="55">
        <v>1.6000000000000003</v>
      </c>
      <c r="J271" s="58">
        <v>135.46043442150824</v>
      </c>
      <c r="K271" s="55">
        <v>7.8046905036524423</v>
      </c>
      <c r="L271" s="55">
        <v>63.960000000000008</v>
      </c>
      <c r="M271" s="55">
        <v>-7.5954861111111089</v>
      </c>
      <c r="N271" s="55">
        <v>20.778632865550026</v>
      </c>
      <c r="O271" s="55">
        <v>-4.3458578542326842</v>
      </c>
      <c r="P271" s="55">
        <v>23.540063377093709</v>
      </c>
      <c r="Q271" s="55">
        <v>-13.580805794477142</v>
      </c>
      <c r="R271" s="55">
        <v>56.768013327780082</v>
      </c>
      <c r="S271" s="55">
        <v>-4.8037190082644647</v>
      </c>
      <c r="T271" s="55">
        <v>44.897959183673471</v>
      </c>
      <c r="U271" s="55">
        <v>-3.8739669421487579</v>
      </c>
      <c r="V271" s="55">
        <v>39.751216873985932</v>
      </c>
      <c r="W271" s="55">
        <v>-1.5143320713899395</v>
      </c>
      <c r="X271" s="55">
        <v>-2.3243801652892566</v>
      </c>
      <c r="Y271" s="55">
        <v>2.1729289271163426</v>
      </c>
      <c r="Z271" s="133">
        <v>0.23404255319148937</v>
      </c>
      <c r="AA271" s="133">
        <v>0.23404255319148937</v>
      </c>
      <c r="AB271" s="133">
        <v>2.1276595744680851E-2</v>
      </c>
      <c r="AC271" s="133">
        <v>4.2553191489361701E-2</v>
      </c>
      <c r="AD271" s="133">
        <v>0</v>
      </c>
      <c r="AE271" s="133">
        <v>0</v>
      </c>
      <c r="AF271" s="133">
        <v>0.21739130434782608</v>
      </c>
      <c r="AG271" s="133">
        <v>8.6956521739130432E-2</v>
      </c>
      <c r="AH271" s="133">
        <v>2.1739130434782608E-2</v>
      </c>
      <c r="AI271" s="133">
        <v>2.1739130434782608E-2</v>
      </c>
      <c r="AJ271" s="133">
        <v>0</v>
      </c>
      <c r="AK271" s="133">
        <v>0</v>
      </c>
      <c r="AL271" s="133">
        <v>0.2</v>
      </c>
      <c r="AM271" s="133">
        <v>6.6666666666666666E-2</v>
      </c>
      <c r="AN271" s="133">
        <v>4.4444444444444446E-2</v>
      </c>
      <c r="AO271" s="133">
        <v>0</v>
      </c>
      <c r="AP271" s="133">
        <v>0</v>
      </c>
      <c r="AQ271" s="133">
        <v>0</v>
      </c>
      <c r="AR271" s="133">
        <v>0.17777777777777778</v>
      </c>
      <c r="AS271" s="133">
        <v>0.1111111111111111</v>
      </c>
      <c r="AT271" s="133">
        <v>2.2222222222222223E-2</v>
      </c>
      <c r="AU271" s="133">
        <v>2.2222222222222223E-2</v>
      </c>
      <c r="AV271" s="133">
        <v>0</v>
      </c>
      <c r="AW271" s="133">
        <v>0</v>
      </c>
      <c r="AX271" s="133">
        <v>0.15217391304347827</v>
      </c>
      <c r="AY271" s="133">
        <v>6.5217391304347824E-2</v>
      </c>
      <c r="AZ271" s="133">
        <v>4.3478260869565216E-2</v>
      </c>
      <c r="BA271" s="133">
        <v>0</v>
      </c>
      <c r="BB271" s="133">
        <v>0</v>
      </c>
      <c r="BC271" s="133">
        <v>2.1739130434782608E-2</v>
      </c>
      <c r="BD271" s="55"/>
      <c r="BE271" s="55"/>
      <c r="BF271" s="55"/>
      <c r="BG271" s="55"/>
      <c r="BH271" s="55"/>
      <c r="BI271" s="55"/>
      <c r="BJ271" s="55"/>
      <c r="BK271" s="55"/>
      <c r="BL271" s="55"/>
      <c r="BM271" s="55"/>
      <c r="BN271" s="55"/>
      <c r="BO271" s="55"/>
      <c r="BP271" s="55"/>
    </row>
    <row r="272" spans="1:68" customFormat="1">
      <c r="A272" t="str">
        <f t="shared" si="4"/>
        <v>SA-44440</v>
      </c>
      <c r="B272" s="57" t="s">
        <v>6</v>
      </c>
      <c r="C272" s="54">
        <v>44440</v>
      </c>
      <c r="D272" s="55">
        <v>43.435794311979322</v>
      </c>
      <c r="E272" s="55">
        <v>25.596093076702097</v>
      </c>
      <c r="F272" s="55">
        <v>13.817868428612465</v>
      </c>
      <c r="G272" s="55">
        <v>18.06952025280092</v>
      </c>
      <c r="H272" s="55">
        <v>5.707491082045185</v>
      </c>
      <c r="I272" s="55">
        <v>-8.532031025567365</v>
      </c>
      <c r="J272" s="58">
        <v>136.93510157414804</v>
      </c>
      <c r="K272" s="55">
        <v>34.47285262855501</v>
      </c>
      <c r="L272" s="55">
        <v>47.532699167657547</v>
      </c>
      <c r="M272" s="55">
        <v>-12.485136741973838</v>
      </c>
      <c r="N272" s="55">
        <v>15.72066326530612</v>
      </c>
      <c r="O272" s="55">
        <v>-8.9917355371900829</v>
      </c>
      <c r="P272" s="55">
        <v>29.45454545454545</v>
      </c>
      <c r="Q272" s="55">
        <v>-16.661157024793386</v>
      </c>
      <c r="R272" s="55">
        <v>55.008264462809919</v>
      </c>
      <c r="S272" s="55">
        <v>6.74380165289256</v>
      </c>
      <c r="T272" s="55">
        <v>32.359467455621306</v>
      </c>
      <c r="U272" s="55">
        <v>1.8454440599769317</v>
      </c>
      <c r="V272" s="55">
        <v>54.561042524005494</v>
      </c>
      <c r="W272" s="55">
        <v>-6.8351726593093627</v>
      </c>
      <c r="X272" s="55">
        <v>-0.46168051708217916</v>
      </c>
      <c r="Y272" s="55">
        <v>2.7578282102844018</v>
      </c>
      <c r="Z272" s="133">
        <v>0.22413793103448276</v>
      </c>
      <c r="AA272" s="133">
        <v>1.7241379310344827E-2</v>
      </c>
      <c r="AB272" s="133">
        <v>1.7241379310344827E-2</v>
      </c>
      <c r="AC272" s="133">
        <v>0</v>
      </c>
      <c r="AD272" s="133">
        <v>0</v>
      </c>
      <c r="AE272" s="133">
        <v>0</v>
      </c>
      <c r="AF272" s="133">
        <v>0.19642857142857142</v>
      </c>
      <c r="AG272" s="133">
        <v>3.5714285714285712E-2</v>
      </c>
      <c r="AH272" s="133">
        <v>7.1428571428571425E-2</v>
      </c>
      <c r="AI272" s="133">
        <v>0</v>
      </c>
      <c r="AJ272" s="133">
        <v>3.5714285714285712E-2</v>
      </c>
      <c r="AK272" s="133">
        <v>0</v>
      </c>
      <c r="AL272" s="133">
        <v>0.17857142857142858</v>
      </c>
      <c r="AM272" s="133">
        <v>1.7857142857142856E-2</v>
      </c>
      <c r="AN272" s="133">
        <v>1.7857142857142856E-2</v>
      </c>
      <c r="AO272" s="133">
        <v>0</v>
      </c>
      <c r="AP272" s="133">
        <v>1.7857142857142856E-2</v>
      </c>
      <c r="AQ272" s="133">
        <v>0</v>
      </c>
      <c r="AR272" s="133">
        <v>0.25</v>
      </c>
      <c r="AS272" s="133">
        <v>1.7857142857142856E-2</v>
      </c>
      <c r="AT272" s="133">
        <v>3.5714285714285712E-2</v>
      </c>
      <c r="AU272" s="133">
        <v>0</v>
      </c>
      <c r="AV272" s="133">
        <v>0</v>
      </c>
      <c r="AW272" s="133">
        <v>0</v>
      </c>
      <c r="AX272" s="133">
        <v>0.2</v>
      </c>
      <c r="AY272" s="133">
        <v>1.8181818181818181E-2</v>
      </c>
      <c r="AZ272" s="133">
        <v>0</v>
      </c>
      <c r="BA272" s="133">
        <v>1.8181818181818181E-2</v>
      </c>
      <c r="BB272" s="133">
        <v>0</v>
      </c>
      <c r="BC272" s="133">
        <v>0</v>
      </c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</row>
    <row r="273" spans="1:68" customFormat="1">
      <c r="A273" t="str">
        <f t="shared" si="4"/>
        <v>SA-44531</v>
      </c>
      <c r="B273" s="57" t="s">
        <v>6</v>
      </c>
      <c r="C273" s="54">
        <v>44531</v>
      </c>
      <c r="D273" s="55">
        <v>39.737221599102703</v>
      </c>
      <c r="E273" s="55">
        <v>30</v>
      </c>
      <c r="F273" s="55">
        <v>22.304404996712691</v>
      </c>
      <c r="G273" s="55">
        <v>21</v>
      </c>
      <c r="H273" s="55">
        <v>31.185697419463654</v>
      </c>
      <c r="I273" s="55">
        <v>1.1536612722320139</v>
      </c>
      <c r="J273" s="58">
        <v>138.12294254255036</v>
      </c>
      <c r="K273" s="55">
        <v>17.094017094017097</v>
      </c>
      <c r="L273" s="55">
        <v>40.499671268902034</v>
      </c>
      <c r="M273" s="55">
        <v>6.2458908612754778</v>
      </c>
      <c r="N273" s="55">
        <v>32.501264968797436</v>
      </c>
      <c r="O273" s="55">
        <v>6.2326869806094187</v>
      </c>
      <c r="P273" s="55">
        <v>33.085180055401665</v>
      </c>
      <c r="Q273" s="55">
        <v>15.230224321133415</v>
      </c>
      <c r="R273" s="55">
        <v>30.359251138471915</v>
      </c>
      <c r="S273" s="55">
        <v>15.512465373961222</v>
      </c>
      <c r="T273" s="55">
        <v>39.444850255661059</v>
      </c>
      <c r="U273" s="55">
        <v>2.3148148148148144</v>
      </c>
      <c r="V273" s="55">
        <v>48.530612244897952</v>
      </c>
      <c r="W273" s="55">
        <v>16.907487333458434</v>
      </c>
      <c r="X273" s="55">
        <v>-0.86017878225670386</v>
      </c>
      <c r="Y273" s="55">
        <v>0</v>
      </c>
      <c r="Z273" s="133">
        <v>0.23376623376623376</v>
      </c>
      <c r="AA273" s="133">
        <v>5.1948051948051951E-2</v>
      </c>
      <c r="AB273" s="133">
        <v>6.4935064935064929E-2</v>
      </c>
      <c r="AC273" s="133">
        <v>1.2987012987012988E-2</v>
      </c>
      <c r="AD273" s="133">
        <v>2.5974025974025976E-2</v>
      </c>
      <c r="AE273" s="133">
        <v>1.2987012987012988E-2</v>
      </c>
      <c r="AF273" s="133">
        <v>0.13157894736842105</v>
      </c>
      <c r="AG273" s="133">
        <v>0.11842105263157894</v>
      </c>
      <c r="AH273" s="133">
        <v>6.5789473684210523E-2</v>
      </c>
      <c r="AI273" s="133">
        <v>1.3157894736842105E-2</v>
      </c>
      <c r="AJ273" s="133">
        <v>1.3157894736842105E-2</v>
      </c>
      <c r="AK273" s="133">
        <v>0</v>
      </c>
      <c r="AL273" s="133">
        <v>0.17105263157894737</v>
      </c>
      <c r="AM273" s="133">
        <v>0.10526315789473684</v>
      </c>
      <c r="AN273" s="133">
        <v>1.3157894736842105E-2</v>
      </c>
      <c r="AO273" s="133">
        <v>2.6315789473684209E-2</v>
      </c>
      <c r="AP273" s="133">
        <v>0</v>
      </c>
      <c r="AQ273" s="133">
        <v>0</v>
      </c>
      <c r="AR273" s="133">
        <v>0.16</v>
      </c>
      <c r="AS273" s="133">
        <v>0.08</v>
      </c>
      <c r="AT273" s="133">
        <v>0.08</v>
      </c>
      <c r="AU273" s="133">
        <v>0.04</v>
      </c>
      <c r="AV273" s="133">
        <v>0</v>
      </c>
      <c r="AW273" s="133">
        <v>0</v>
      </c>
      <c r="AX273" s="133">
        <v>0.17105263157894737</v>
      </c>
      <c r="AY273" s="133">
        <v>6.5789473684210523E-2</v>
      </c>
      <c r="AZ273" s="133">
        <v>2.6315789473684209E-2</v>
      </c>
      <c r="BA273" s="133">
        <v>2.6315789473684209E-2</v>
      </c>
      <c r="BB273" s="133">
        <v>0</v>
      </c>
      <c r="BC273" s="133">
        <v>1.3157894736842105E-2</v>
      </c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</row>
    <row r="274" spans="1:68" customFormat="1">
      <c r="A274" t="str">
        <f t="shared" si="4"/>
        <v>SA-44621</v>
      </c>
      <c r="B274" t="s">
        <v>6</v>
      </c>
      <c r="C274" s="54">
        <v>44621</v>
      </c>
      <c r="D274" s="55">
        <v>48.234374999999993</v>
      </c>
      <c r="E274" s="55">
        <v>42.013830325518633</v>
      </c>
      <c r="F274" s="55">
        <v>13.5</v>
      </c>
      <c r="G274" s="55">
        <v>12.890625</v>
      </c>
      <c r="H274" s="55">
        <v>74.026598301554245</v>
      </c>
      <c r="I274" s="55">
        <v>-3.1244992789617032</v>
      </c>
      <c r="J274" s="58">
        <v>139.27816579377713</v>
      </c>
      <c r="K274" s="55">
        <v>11.015625000000002</v>
      </c>
      <c r="L274" s="55">
        <v>32.953125000000007</v>
      </c>
      <c r="M274" s="55">
        <v>4.8229450408588388</v>
      </c>
      <c r="N274" s="55">
        <v>36.650362624388592</v>
      </c>
      <c r="O274" s="55">
        <v>4.8406139315230234</v>
      </c>
      <c r="P274" s="55">
        <v>26.928129104897732</v>
      </c>
      <c r="Q274" s="55">
        <v>2.7527700831024902</v>
      </c>
      <c r="R274" s="55">
        <v>34.385515141804198</v>
      </c>
      <c r="S274" s="55">
        <v>13.067061143984221</v>
      </c>
      <c r="T274" s="55">
        <v>52.866494743106529</v>
      </c>
      <c r="U274" s="55">
        <v>0</v>
      </c>
      <c r="V274" s="55">
        <v>56.704152249134957</v>
      </c>
      <c r="W274" s="55">
        <v>15.449233016800584</v>
      </c>
      <c r="X274" s="55">
        <v>-1.8215550683083146</v>
      </c>
      <c r="Y274" s="55">
        <v>2.1082813290605502</v>
      </c>
      <c r="Z274" s="70">
        <v>0.2</v>
      </c>
      <c r="AA274" s="70">
        <v>0.08</v>
      </c>
      <c r="AB274" s="70">
        <v>2.6666666666666668E-2</v>
      </c>
      <c r="AC274" s="70">
        <v>5.3333333333333337E-2</v>
      </c>
      <c r="AD274" s="70">
        <v>0</v>
      </c>
      <c r="AE274" s="70">
        <v>0</v>
      </c>
      <c r="AF274" s="70">
        <v>0.18421052631578946</v>
      </c>
      <c r="AG274" s="70">
        <v>0.13157894736842105</v>
      </c>
      <c r="AH274" s="70">
        <v>6.5789473684210523E-2</v>
      </c>
      <c r="AI274" s="70">
        <v>5.2631578947368418E-2</v>
      </c>
      <c r="AJ274" s="70">
        <v>1.3157894736842105E-2</v>
      </c>
      <c r="AK274" s="70">
        <v>0</v>
      </c>
      <c r="AL274" s="70">
        <v>0.18421052631578946</v>
      </c>
      <c r="AM274" s="70">
        <v>9.2105263157894732E-2</v>
      </c>
      <c r="AN274" s="70">
        <v>6.5789473684210523E-2</v>
      </c>
      <c r="AO274" s="70">
        <v>3.9473684210526314E-2</v>
      </c>
      <c r="AP274" s="70">
        <v>0</v>
      </c>
      <c r="AQ274" s="70">
        <v>0</v>
      </c>
      <c r="AR274" s="70">
        <v>0.22368421052631579</v>
      </c>
      <c r="AS274" s="70">
        <v>6.5789473684210523E-2</v>
      </c>
      <c r="AT274" s="70">
        <v>7.8947368421052627E-2</v>
      </c>
      <c r="AU274" s="70">
        <v>2.6315789473684209E-2</v>
      </c>
      <c r="AV274" s="70">
        <v>0</v>
      </c>
      <c r="AW274" s="70">
        <v>0</v>
      </c>
      <c r="AX274" s="70">
        <v>0.14666666666666667</v>
      </c>
      <c r="AY274" s="70">
        <v>9.3333333333333338E-2</v>
      </c>
      <c r="AZ274" s="70">
        <v>5.3333333333333337E-2</v>
      </c>
      <c r="BA274" s="70">
        <v>2.6666666666666668E-2</v>
      </c>
      <c r="BB274" s="70">
        <v>0</v>
      </c>
      <c r="BC274" s="70">
        <v>0</v>
      </c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</row>
    <row r="275" spans="1:68" customFormat="1">
      <c r="A275" t="str">
        <f t="shared" si="4"/>
        <v>SA-44713</v>
      </c>
      <c r="B275" t="s">
        <v>6</v>
      </c>
      <c r="C275" s="54">
        <v>44713</v>
      </c>
      <c r="D275" s="55">
        <v>43.40650536772953</v>
      </c>
      <c r="E275" s="55">
        <v>16.420118343195263</v>
      </c>
      <c r="F275" s="55">
        <v>-19.674556213017752</v>
      </c>
      <c r="G275" s="55">
        <v>-9.693959301394008</v>
      </c>
      <c r="H275" s="55">
        <v>97.452333990795537</v>
      </c>
      <c r="I275" s="55">
        <v>-21.230572023714149</v>
      </c>
      <c r="J275" s="58">
        <v>117.74681141643167</v>
      </c>
      <c r="K275" s="55">
        <v>2.2333795013850422</v>
      </c>
      <c r="L275" s="55">
        <v>-14.201183431952662</v>
      </c>
      <c r="M275" s="55">
        <v>-7.8895463510848112</v>
      </c>
      <c r="N275" s="55">
        <v>9.1880341880341891</v>
      </c>
      <c r="O275" s="55">
        <v>-11.045364891518739</v>
      </c>
      <c r="P275" s="55">
        <v>18.795064893446565</v>
      </c>
      <c r="Q275" s="55">
        <v>3.9635688986338344</v>
      </c>
      <c r="R275" s="55">
        <v>6.5088757396449708</v>
      </c>
      <c r="S275" s="55">
        <v>6.3365650969529099</v>
      </c>
      <c r="T275" s="55">
        <v>32.995555555555555</v>
      </c>
      <c r="U275" s="55">
        <v>4.2416897506925233</v>
      </c>
      <c r="V275" s="55">
        <v>46.0448642266824</v>
      </c>
      <c r="W275" s="55">
        <v>20.360110803324098</v>
      </c>
      <c r="X275" s="55">
        <v>-1.0119750379490642</v>
      </c>
      <c r="Y275" s="55">
        <v>3.4238488783943333</v>
      </c>
      <c r="Z275" s="70">
        <v>9.3333333333333338E-2</v>
      </c>
      <c r="AA275" s="70">
        <v>9.3333333333333338E-2</v>
      </c>
      <c r="AB275" s="70">
        <v>6.6666666666666666E-2</v>
      </c>
      <c r="AC275" s="70">
        <v>2.6666666666666668E-2</v>
      </c>
      <c r="AD275" s="70">
        <v>0</v>
      </c>
      <c r="AE275" s="70">
        <v>0</v>
      </c>
      <c r="AF275" s="70">
        <v>7.8947368421052627E-2</v>
      </c>
      <c r="AG275" s="70">
        <v>0.11842105263157894</v>
      </c>
      <c r="AH275" s="70">
        <v>7.8947368421052627E-2</v>
      </c>
      <c r="AI275" s="70">
        <v>1.3157894736842105E-2</v>
      </c>
      <c r="AJ275" s="70">
        <v>0</v>
      </c>
      <c r="AK275" s="70">
        <v>0</v>
      </c>
      <c r="AL275" s="70">
        <v>0.14473684210526316</v>
      </c>
      <c r="AM275" s="70">
        <v>9.2105263157894732E-2</v>
      </c>
      <c r="AN275" s="70">
        <v>2.6315789473684209E-2</v>
      </c>
      <c r="AO275" s="70">
        <v>1.3157894736842105E-2</v>
      </c>
      <c r="AP275" s="70">
        <v>1.3157894736842105E-2</v>
      </c>
      <c r="AQ275" s="70">
        <v>0</v>
      </c>
      <c r="AR275" s="70">
        <v>9.3333333333333338E-2</v>
      </c>
      <c r="AS275" s="70">
        <v>9.3333333333333338E-2</v>
      </c>
      <c r="AT275" s="70">
        <v>5.3333333333333337E-2</v>
      </c>
      <c r="AU275" s="70">
        <v>0.04</v>
      </c>
      <c r="AV275" s="70">
        <v>0</v>
      </c>
      <c r="AW275" s="70">
        <v>0</v>
      </c>
      <c r="AX275" s="70">
        <v>4.0540540540540543E-2</v>
      </c>
      <c r="AY275" s="70">
        <v>0.12162162162162163</v>
      </c>
      <c r="AZ275" s="70">
        <v>4.0540540540540543E-2</v>
      </c>
      <c r="BA275" s="70">
        <v>1.3513513513513514E-2</v>
      </c>
      <c r="BB275" s="70">
        <v>1.3513513513513514E-2</v>
      </c>
      <c r="BC275" s="70">
        <v>0</v>
      </c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</row>
    <row r="276" spans="1:68" customFormat="1">
      <c r="A276" t="str">
        <f t="shared" si="4"/>
        <v>SA-44805</v>
      </c>
      <c r="B276" t="s">
        <v>6</v>
      </c>
      <c r="C276" s="54">
        <v>44805</v>
      </c>
      <c r="D276" s="55">
        <v>25.600000000000005</v>
      </c>
      <c r="E276" s="55">
        <v>16.64</v>
      </c>
      <c r="F276" s="55">
        <v>-17.920000000000002</v>
      </c>
      <c r="G276" s="55">
        <v>-5.44</v>
      </c>
      <c r="H276" s="55">
        <v>88.129945855893382</v>
      </c>
      <c r="I276" s="55">
        <v>-20.033319450229069</v>
      </c>
      <c r="J276" s="58">
        <v>115.47930707166587</v>
      </c>
      <c r="K276" s="55">
        <v>9.085992428339642</v>
      </c>
      <c r="L276" s="55">
        <v>-5.44</v>
      </c>
      <c r="M276" s="55">
        <v>-11.88</v>
      </c>
      <c r="N276" s="55">
        <v>13.994169096209912</v>
      </c>
      <c r="O276" s="55">
        <v>-7.68</v>
      </c>
      <c r="P276" s="55">
        <v>23.799999999999997</v>
      </c>
      <c r="Q276" s="55">
        <v>-1.0800000000000012</v>
      </c>
      <c r="R276" s="55">
        <v>17.600000000000001</v>
      </c>
      <c r="S276" s="55">
        <v>4.7999999999999989</v>
      </c>
      <c r="T276" s="55">
        <v>25.322782174094129</v>
      </c>
      <c r="U276" s="55">
        <v>4.1599999999999993</v>
      </c>
      <c r="V276" s="55">
        <v>36.651395251978343</v>
      </c>
      <c r="W276" s="55">
        <v>26.64</v>
      </c>
      <c r="X276" s="55">
        <v>0.91145833333333248</v>
      </c>
      <c r="Y276" s="55">
        <v>4.9913194444444446</v>
      </c>
      <c r="Z276" s="70">
        <v>0.16326530612244897</v>
      </c>
      <c r="AA276" s="70">
        <v>0.10204081632653061</v>
      </c>
      <c r="AB276" s="70">
        <v>4.0816326530612242E-2</v>
      </c>
      <c r="AC276" s="70">
        <v>6.1224489795918366E-2</v>
      </c>
      <c r="AD276" s="70">
        <v>2.0408163265306121E-2</v>
      </c>
      <c r="AE276" s="70">
        <v>0</v>
      </c>
      <c r="AF276" s="70">
        <v>0.125</v>
      </c>
      <c r="AG276" s="70">
        <v>0.20833333333333334</v>
      </c>
      <c r="AH276" s="70">
        <v>4.1666666666666664E-2</v>
      </c>
      <c r="AI276" s="70">
        <v>2.0833333333333332E-2</v>
      </c>
      <c r="AJ276" s="70">
        <v>0</v>
      </c>
      <c r="AK276" s="70">
        <v>0</v>
      </c>
      <c r="AL276" s="70">
        <v>0.1276595744680851</v>
      </c>
      <c r="AM276" s="70">
        <v>0.21276595744680851</v>
      </c>
      <c r="AN276" s="70">
        <v>0</v>
      </c>
      <c r="AO276" s="70">
        <v>0</v>
      </c>
      <c r="AP276" s="70">
        <v>0</v>
      </c>
      <c r="AQ276" s="70">
        <v>2.1276595744680851E-2</v>
      </c>
      <c r="AR276" s="70">
        <v>0.14893617021276595</v>
      </c>
      <c r="AS276" s="70">
        <v>0.10638297872340426</v>
      </c>
      <c r="AT276" s="70">
        <v>4.2553191489361701E-2</v>
      </c>
      <c r="AU276" s="70">
        <v>2.1276595744680851E-2</v>
      </c>
      <c r="AV276" s="70">
        <v>0</v>
      </c>
      <c r="AW276" s="70">
        <v>0</v>
      </c>
      <c r="AX276" s="70">
        <v>8.3333333333333329E-2</v>
      </c>
      <c r="AY276" s="70">
        <v>0.125</v>
      </c>
      <c r="AZ276" s="70">
        <v>6.25E-2</v>
      </c>
      <c r="BA276" s="70">
        <v>6.25E-2</v>
      </c>
      <c r="BB276" s="70">
        <v>0</v>
      </c>
      <c r="BC276" s="70">
        <v>0</v>
      </c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</row>
    <row r="277" spans="1:68" customFormat="1">
      <c r="A277" t="str">
        <f t="shared" si="4"/>
        <v>SA-44896</v>
      </c>
      <c r="B277" t="s">
        <v>6</v>
      </c>
      <c r="C277" s="54">
        <v>44896</v>
      </c>
      <c r="D277" s="55">
        <v>22.786458333333336</v>
      </c>
      <c r="E277" s="55">
        <v>9.5920138888888875</v>
      </c>
      <c r="F277" s="55">
        <v>-26.388888888888889</v>
      </c>
      <c r="G277" s="55">
        <v>-13.671875</v>
      </c>
      <c r="H277" s="55">
        <v>72.786458333333343</v>
      </c>
      <c r="I277" s="55">
        <v>-24.943413309189676</v>
      </c>
      <c r="J277" s="58">
        <v>110.50088652482269</v>
      </c>
      <c r="K277" s="55">
        <v>9.7222222222222214</v>
      </c>
      <c r="L277" s="55">
        <v>-13.888888888888893</v>
      </c>
      <c r="M277" s="55">
        <v>-5.2083333333333313</v>
      </c>
      <c r="N277" s="55">
        <v>1.953125</v>
      </c>
      <c r="O277" s="55">
        <v>-6.3802083333333339</v>
      </c>
      <c r="P277" s="55">
        <v>17.578125</v>
      </c>
      <c r="Q277" s="55">
        <v>5.8593749999999991</v>
      </c>
      <c r="R277" s="55">
        <v>7.5954861111111107</v>
      </c>
      <c r="S277" s="55">
        <v>3.038194444444446</v>
      </c>
      <c r="T277" s="55">
        <v>23.449524671797192</v>
      </c>
      <c r="U277" s="55">
        <v>2.6041666666666661</v>
      </c>
      <c r="V277" s="55">
        <v>36.935763888888893</v>
      </c>
      <c r="W277" s="55">
        <v>21.729289271163424</v>
      </c>
      <c r="X277" s="55">
        <v>3.4026465028355388</v>
      </c>
      <c r="Y277" s="55">
        <v>2.897238569488457</v>
      </c>
      <c r="Z277" s="70">
        <v>0.13043478260869565</v>
      </c>
      <c r="AA277" s="70">
        <v>0</v>
      </c>
      <c r="AB277" s="70">
        <v>6.5217391304347824E-2</v>
      </c>
      <c r="AC277" s="70">
        <v>2.1739130434782608E-2</v>
      </c>
      <c r="AD277" s="70">
        <v>4.3478260869565216E-2</v>
      </c>
      <c r="AE277" s="70">
        <v>0</v>
      </c>
      <c r="AF277" s="70">
        <v>8.5106382978723402E-2</v>
      </c>
      <c r="AG277" s="70">
        <v>6.3829787234042548E-2</v>
      </c>
      <c r="AH277" s="70">
        <v>0.10638297872340426</v>
      </c>
      <c r="AI277" s="70">
        <v>0</v>
      </c>
      <c r="AJ277" s="70">
        <v>0</v>
      </c>
      <c r="AK277" s="70">
        <v>0</v>
      </c>
      <c r="AL277" s="70">
        <v>0.10638297872340426</v>
      </c>
      <c r="AM277" s="70">
        <v>6.3829787234042548E-2</v>
      </c>
      <c r="AN277" s="70">
        <v>4.2553191489361701E-2</v>
      </c>
      <c r="AO277" s="70">
        <v>2.1276595744680851E-2</v>
      </c>
      <c r="AP277" s="70">
        <v>2.1276595744680851E-2</v>
      </c>
      <c r="AQ277" s="70">
        <v>0</v>
      </c>
      <c r="AR277" s="70">
        <v>0.10638297872340426</v>
      </c>
      <c r="AS277" s="70">
        <v>8.5106382978723402E-2</v>
      </c>
      <c r="AT277" s="70">
        <v>6.3829787234042548E-2</v>
      </c>
      <c r="AU277" s="70">
        <v>2.1276595744680851E-2</v>
      </c>
      <c r="AV277" s="70">
        <v>0</v>
      </c>
      <c r="AW277" s="70">
        <v>0</v>
      </c>
      <c r="AX277" s="70">
        <v>0.10638297872340426</v>
      </c>
      <c r="AY277" s="70">
        <v>2.1276595744680851E-2</v>
      </c>
      <c r="AZ277" s="70">
        <v>4.2553191489361701E-2</v>
      </c>
      <c r="BA277" s="70">
        <v>2.1276595744680851E-2</v>
      </c>
      <c r="BB277" s="70">
        <v>0</v>
      </c>
      <c r="BC277" s="70">
        <v>0</v>
      </c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</row>
    <row r="278" spans="1:68" customFormat="1">
      <c r="A278" t="str">
        <f t="shared" si="4"/>
        <v>TAS-40787</v>
      </c>
      <c r="B278" t="s">
        <v>9</v>
      </c>
      <c r="C278" s="54">
        <v>40787</v>
      </c>
      <c r="D278" s="55"/>
      <c r="E278" s="55"/>
      <c r="F278" s="55"/>
      <c r="G278" s="55"/>
      <c r="H278" s="55"/>
      <c r="I278" s="55"/>
      <c r="J278" s="58">
        <v>88</v>
      </c>
      <c r="K278" s="55"/>
      <c r="L278" s="55"/>
      <c r="M278" s="55"/>
      <c r="N278" s="55"/>
      <c r="O278" s="55"/>
      <c r="P278" s="55"/>
      <c r="Q278" s="55"/>
      <c r="R278" s="55">
        <v>-11.141720232629327</v>
      </c>
      <c r="S278" s="55">
        <v>-3.0523759972251119</v>
      </c>
      <c r="T278" s="55">
        <v>0.71635421429660118</v>
      </c>
      <c r="U278" s="55">
        <v>8.0123456790123466</v>
      </c>
      <c r="V278" s="55">
        <v>45.070066910743598</v>
      </c>
      <c r="W278" s="55">
        <v>-5.1020408163265305</v>
      </c>
      <c r="X278" t="s">
        <v>42</v>
      </c>
      <c r="Y278" t="s">
        <v>42</v>
      </c>
      <c r="Z278" s="70" t="s">
        <v>42</v>
      </c>
      <c r="AA278" s="70" t="s">
        <v>42</v>
      </c>
      <c r="AB278" s="70" t="s">
        <v>42</v>
      </c>
      <c r="AC278" s="70" t="s">
        <v>42</v>
      </c>
      <c r="AD278" s="70" t="s">
        <v>42</v>
      </c>
      <c r="AE278" s="70" t="s">
        <v>42</v>
      </c>
      <c r="AF278" s="70" t="s">
        <v>42</v>
      </c>
      <c r="AG278" s="70" t="s">
        <v>42</v>
      </c>
      <c r="AH278" s="70" t="s">
        <v>42</v>
      </c>
      <c r="AI278" s="70" t="s">
        <v>42</v>
      </c>
      <c r="AJ278" s="70" t="s">
        <v>42</v>
      </c>
      <c r="AK278" s="70" t="s">
        <v>42</v>
      </c>
      <c r="AL278" s="70" t="s">
        <v>42</v>
      </c>
      <c r="AM278" s="70" t="s">
        <v>42</v>
      </c>
      <c r="AN278" s="70" t="s">
        <v>42</v>
      </c>
      <c r="AO278" s="70" t="s">
        <v>42</v>
      </c>
      <c r="AP278" s="70" t="s">
        <v>42</v>
      </c>
      <c r="AQ278" s="70" t="s">
        <v>42</v>
      </c>
      <c r="AR278" s="70" t="s">
        <v>42</v>
      </c>
      <c r="AS278" s="70" t="s">
        <v>42</v>
      </c>
      <c r="AT278" s="70" t="s">
        <v>42</v>
      </c>
      <c r="AU278" s="70" t="s">
        <v>42</v>
      </c>
      <c r="AV278" s="70" t="s">
        <v>42</v>
      </c>
      <c r="AW278" s="70" t="s">
        <v>42</v>
      </c>
      <c r="AX278" s="70" t="s">
        <v>42</v>
      </c>
      <c r="AY278" s="70" t="s">
        <v>42</v>
      </c>
      <c r="AZ278" s="70" t="s">
        <v>42</v>
      </c>
      <c r="BA278" s="70" t="s">
        <v>42</v>
      </c>
      <c r="BB278" s="70" t="s">
        <v>42</v>
      </c>
      <c r="BC278" s="70" t="s">
        <v>42</v>
      </c>
      <c r="BP278" t="s">
        <v>8</v>
      </c>
    </row>
    <row r="279" spans="1:68" customFormat="1">
      <c r="A279" t="str">
        <f t="shared" si="4"/>
        <v>TAS-40878</v>
      </c>
      <c r="B279" t="s">
        <v>9</v>
      </c>
      <c r="C279" s="54">
        <v>40878</v>
      </c>
      <c r="D279" s="55">
        <v>5.1806997308727407</v>
      </c>
      <c r="E279" s="55">
        <v>-6.35</v>
      </c>
      <c r="F279" s="55">
        <v>-19.848135332564397</v>
      </c>
      <c r="G279" s="55">
        <v>-27.556708958093044</v>
      </c>
      <c r="H279" s="55">
        <v>-32.947600000000001</v>
      </c>
      <c r="I279" s="55">
        <v>-17.0185</v>
      </c>
      <c r="J279" s="58">
        <v>85</v>
      </c>
      <c r="K279" s="55"/>
      <c r="L279" s="55">
        <v>-20.115999999999996</v>
      </c>
      <c r="M279" s="55">
        <v>-15.6031</v>
      </c>
      <c r="N279" s="55">
        <v>-9.8567999999999998</v>
      </c>
      <c r="O279" s="55">
        <v>-5.4218999999999991</v>
      </c>
      <c r="P279" s="55">
        <v>14.672216441207075</v>
      </c>
      <c r="Q279" s="55">
        <v>-22.518899999999999</v>
      </c>
      <c r="R279" s="55">
        <v>-11.141720232629327</v>
      </c>
      <c r="S279" s="55">
        <v>-3.0523759972251119</v>
      </c>
      <c r="T279" s="55">
        <v>0.71635421429660118</v>
      </c>
      <c r="U279" s="55">
        <v>8.0123456790123466</v>
      </c>
      <c r="V279" s="55">
        <v>45.070066910743598</v>
      </c>
      <c r="W279" s="55">
        <v>-5.1020408163265305</v>
      </c>
      <c r="X279" t="s">
        <v>42</v>
      </c>
      <c r="Y279" t="s">
        <v>42</v>
      </c>
      <c r="Z279" s="70" t="s">
        <v>42</v>
      </c>
      <c r="AA279" s="70" t="s">
        <v>42</v>
      </c>
      <c r="AB279" s="70" t="s">
        <v>42</v>
      </c>
      <c r="AC279" s="70" t="s">
        <v>42</v>
      </c>
      <c r="AD279" s="70" t="s">
        <v>42</v>
      </c>
      <c r="AE279" s="70" t="s">
        <v>42</v>
      </c>
      <c r="AF279" s="70" t="s">
        <v>42</v>
      </c>
      <c r="AG279" s="70" t="s">
        <v>42</v>
      </c>
      <c r="AH279" s="70" t="s">
        <v>42</v>
      </c>
      <c r="AI279" s="70" t="s">
        <v>42</v>
      </c>
      <c r="AJ279" s="70" t="s">
        <v>42</v>
      </c>
      <c r="AK279" s="70" t="s">
        <v>42</v>
      </c>
      <c r="AL279" s="70" t="s">
        <v>42</v>
      </c>
      <c r="AM279" s="70" t="s">
        <v>42</v>
      </c>
      <c r="AN279" s="70" t="s">
        <v>42</v>
      </c>
      <c r="AO279" s="70" t="s">
        <v>42</v>
      </c>
      <c r="AP279" s="70" t="s">
        <v>42</v>
      </c>
      <c r="AQ279" s="70" t="s">
        <v>42</v>
      </c>
      <c r="AR279" s="70" t="s">
        <v>42</v>
      </c>
      <c r="AS279" s="70" t="s">
        <v>42</v>
      </c>
      <c r="AT279" s="70" t="s">
        <v>42</v>
      </c>
      <c r="AU279" s="70" t="s">
        <v>42</v>
      </c>
      <c r="AV279" s="70" t="s">
        <v>42</v>
      </c>
      <c r="AW279" s="70" t="s">
        <v>42</v>
      </c>
      <c r="AX279" s="70" t="s">
        <v>42</v>
      </c>
      <c r="AY279" s="70" t="s">
        <v>42</v>
      </c>
      <c r="AZ279" s="70" t="s">
        <v>42</v>
      </c>
      <c r="BA279" s="70" t="s">
        <v>42</v>
      </c>
      <c r="BB279" s="70" t="s">
        <v>42</v>
      </c>
      <c r="BC279" s="70" t="s">
        <v>42</v>
      </c>
    </row>
    <row r="280" spans="1:68" customFormat="1">
      <c r="A280" t="str">
        <f t="shared" si="4"/>
        <v>TAS-40969</v>
      </c>
      <c r="B280" t="s">
        <v>9</v>
      </c>
      <c r="C280" s="54">
        <v>40969</v>
      </c>
      <c r="D280" s="55">
        <v>0.98684210526315264</v>
      </c>
      <c r="E280" s="55">
        <v>-10.618299999999998</v>
      </c>
      <c r="F280" s="55">
        <v>-18.611495844875346</v>
      </c>
      <c r="G280" s="55">
        <v>-66.39542936288089</v>
      </c>
      <c r="H280" s="55">
        <v>-7.4385000000000012</v>
      </c>
      <c r="I280" s="55">
        <v>-12.174999999999999</v>
      </c>
      <c r="J280" s="58">
        <v>73</v>
      </c>
      <c r="K280" s="55">
        <v>-72.991689750692515</v>
      </c>
      <c r="L280" s="55">
        <v>-27.993000000000002</v>
      </c>
      <c r="M280" s="55">
        <v>-30.096600000000002</v>
      </c>
      <c r="N280" s="55">
        <v>-19.7</v>
      </c>
      <c r="O280" s="55">
        <v>-18.621400000000005</v>
      </c>
      <c r="P280" s="55">
        <v>14.179362880886426</v>
      </c>
      <c r="Q280" s="55">
        <v>-17.9892</v>
      </c>
      <c r="R280" s="55">
        <v>-10.907202216066482</v>
      </c>
      <c r="S280" s="55">
        <v>-12.465373961218834</v>
      </c>
      <c r="T280" s="55">
        <v>-6.2326869806094196</v>
      </c>
      <c r="U280" s="55">
        <v>3.9819944598337957</v>
      </c>
      <c r="V280" s="55">
        <v>24.930747922437671</v>
      </c>
      <c r="W280" s="55">
        <v>-5.7652354570637119</v>
      </c>
      <c r="X280" t="s">
        <v>42</v>
      </c>
      <c r="Y280" t="s">
        <v>42</v>
      </c>
      <c r="Z280" s="70" t="s">
        <v>42</v>
      </c>
      <c r="AA280" s="70" t="s">
        <v>42</v>
      </c>
      <c r="AB280" s="70" t="s">
        <v>42</v>
      </c>
      <c r="AC280" s="70" t="s">
        <v>42</v>
      </c>
      <c r="AD280" s="70" t="s">
        <v>42</v>
      </c>
      <c r="AE280" s="70" t="s">
        <v>42</v>
      </c>
      <c r="AF280" s="70" t="s">
        <v>42</v>
      </c>
      <c r="AG280" s="70" t="s">
        <v>42</v>
      </c>
      <c r="AH280" s="70" t="s">
        <v>42</v>
      </c>
      <c r="AI280" s="70" t="s">
        <v>42</v>
      </c>
      <c r="AJ280" s="70" t="s">
        <v>42</v>
      </c>
      <c r="AK280" s="70" t="s">
        <v>42</v>
      </c>
      <c r="AL280" s="70" t="s">
        <v>42</v>
      </c>
      <c r="AM280" s="70" t="s">
        <v>42</v>
      </c>
      <c r="AN280" s="70" t="s">
        <v>42</v>
      </c>
      <c r="AO280" s="70" t="s">
        <v>42</v>
      </c>
      <c r="AP280" s="70" t="s">
        <v>42</v>
      </c>
      <c r="AQ280" s="70" t="s">
        <v>42</v>
      </c>
      <c r="AR280" s="70" t="s">
        <v>42</v>
      </c>
      <c r="AS280" s="70" t="s">
        <v>42</v>
      </c>
      <c r="AT280" s="70" t="s">
        <v>42</v>
      </c>
      <c r="AU280" s="70" t="s">
        <v>42</v>
      </c>
      <c r="AV280" s="70" t="s">
        <v>42</v>
      </c>
      <c r="AW280" s="70" t="s">
        <v>42</v>
      </c>
      <c r="AX280" s="70" t="s">
        <v>42</v>
      </c>
      <c r="AY280" s="70" t="s">
        <v>42</v>
      </c>
      <c r="AZ280" s="70" t="s">
        <v>42</v>
      </c>
      <c r="BA280" s="70" t="s">
        <v>42</v>
      </c>
      <c r="BB280" s="70" t="s">
        <v>42</v>
      </c>
      <c r="BC280" s="70" t="s">
        <v>42</v>
      </c>
    </row>
    <row r="281" spans="1:68" customFormat="1">
      <c r="A281" t="str">
        <f t="shared" si="4"/>
        <v>TAS-41061</v>
      </c>
      <c r="B281" s="57" t="s">
        <v>9</v>
      </c>
      <c r="C281" s="54">
        <v>41061</v>
      </c>
      <c r="D281" s="55">
        <v>13.346482577251811</v>
      </c>
      <c r="E281" s="55">
        <v>-2.8763971071663388</v>
      </c>
      <c r="F281" s="55">
        <v>-9.2044707429322798</v>
      </c>
      <c r="G281" s="55">
        <v>-43.62880886426592</v>
      </c>
      <c r="H281" s="55">
        <v>-42.488494411571331</v>
      </c>
      <c r="I281" s="55">
        <v>-2.2353714661406965</v>
      </c>
      <c r="J281" s="58">
        <v>86.415317139001345</v>
      </c>
      <c r="K281" s="55">
        <v>-53.254437869822482</v>
      </c>
      <c r="L281" s="55">
        <v>-22.435897435897434</v>
      </c>
      <c r="M281" s="55">
        <v>-16.765285996055226</v>
      </c>
      <c r="N281" s="55">
        <v>-15.647600262984877</v>
      </c>
      <c r="O281" s="55">
        <v>-8.8757396449704142</v>
      </c>
      <c r="P281" s="55">
        <v>10.930309007232083</v>
      </c>
      <c r="Q281" s="55">
        <v>-15.532544378698223</v>
      </c>
      <c r="R281" s="55">
        <v>-4.4707429322813939</v>
      </c>
      <c r="S281" s="55">
        <v>-5.1282051282051277</v>
      </c>
      <c r="T281" s="55">
        <v>-6.5746219592373425</v>
      </c>
      <c r="U281" s="55">
        <v>6.3609467455621296</v>
      </c>
      <c r="V281" s="55">
        <v>35.256410256410248</v>
      </c>
      <c r="W281" s="55">
        <v>1.1176857330703482</v>
      </c>
      <c r="X281" t="s">
        <v>42</v>
      </c>
      <c r="Y281" t="s">
        <v>42</v>
      </c>
      <c r="Z281" s="70" t="s">
        <v>42</v>
      </c>
      <c r="AA281" s="70" t="s">
        <v>42</v>
      </c>
      <c r="AB281" s="70" t="s">
        <v>42</v>
      </c>
      <c r="AC281" s="70" t="s">
        <v>42</v>
      </c>
      <c r="AD281" s="70" t="s">
        <v>42</v>
      </c>
      <c r="AE281" s="70" t="s">
        <v>42</v>
      </c>
      <c r="AF281" s="70" t="s">
        <v>42</v>
      </c>
      <c r="AG281" s="70" t="s">
        <v>42</v>
      </c>
      <c r="AH281" s="70" t="s">
        <v>42</v>
      </c>
      <c r="AI281" s="70" t="s">
        <v>42</v>
      </c>
      <c r="AJ281" s="70" t="s">
        <v>42</v>
      </c>
      <c r="AK281" s="70" t="s">
        <v>42</v>
      </c>
      <c r="AL281" s="70" t="s">
        <v>42</v>
      </c>
      <c r="AM281" s="70" t="s">
        <v>42</v>
      </c>
      <c r="AN281" s="70" t="s">
        <v>42</v>
      </c>
      <c r="AO281" s="70" t="s">
        <v>42</v>
      </c>
      <c r="AP281" s="70" t="s">
        <v>42</v>
      </c>
      <c r="AQ281" s="70" t="s">
        <v>42</v>
      </c>
      <c r="AR281" s="70" t="s">
        <v>42</v>
      </c>
      <c r="AS281" s="70" t="s">
        <v>42</v>
      </c>
      <c r="AT281" s="70" t="s">
        <v>42</v>
      </c>
      <c r="AU281" s="70" t="s">
        <v>42</v>
      </c>
      <c r="AV281" s="70" t="s">
        <v>42</v>
      </c>
      <c r="AW281" s="70" t="s">
        <v>42</v>
      </c>
      <c r="AX281" s="70" t="s">
        <v>42</v>
      </c>
      <c r="AY281" s="70" t="s">
        <v>42</v>
      </c>
      <c r="AZ281" s="70" t="s">
        <v>42</v>
      </c>
      <c r="BA281" s="70" t="s">
        <v>42</v>
      </c>
      <c r="BB281" s="70" t="s">
        <v>42</v>
      </c>
      <c r="BC281" s="70" t="s">
        <v>42</v>
      </c>
    </row>
    <row r="282" spans="1:68" customFormat="1">
      <c r="A282" t="str">
        <f t="shared" si="4"/>
        <v>TAS-41153</v>
      </c>
      <c r="B282" s="57" t="s">
        <v>9</v>
      </c>
      <c r="C282" s="54">
        <v>41153</v>
      </c>
      <c r="D282" s="55">
        <v>2.0833333333333344</v>
      </c>
      <c r="E282" s="55">
        <v>-4.6875</v>
      </c>
      <c r="F282" s="55">
        <v>-12.44212962962963</v>
      </c>
      <c r="G282" s="55">
        <v>-33.333333333333329</v>
      </c>
      <c r="H282" s="55">
        <v>-20.52469135802469</v>
      </c>
      <c r="I282" s="55">
        <v>1.0030864197530869</v>
      </c>
      <c r="J282" s="58">
        <v>87.256944444444443</v>
      </c>
      <c r="K282" s="55">
        <v>-62.130529656814126</v>
      </c>
      <c r="L282" s="55">
        <v>-4.7260802469135816</v>
      </c>
      <c r="M282" s="55">
        <v>-19.270833333333332</v>
      </c>
      <c r="N282" s="55">
        <v>-10.165895061728396</v>
      </c>
      <c r="O282" s="55">
        <v>-5.4012345679012341</v>
      </c>
      <c r="P282" s="55">
        <v>19.270833333333332</v>
      </c>
      <c r="Q282" s="55">
        <v>-9.5486111111111107</v>
      </c>
      <c r="R282" s="55">
        <v>-3.3757716049382722</v>
      </c>
      <c r="S282" s="55">
        <v>-1.7746913580246912</v>
      </c>
      <c r="T282" s="55">
        <v>-4.1666666666666661</v>
      </c>
      <c r="U282" s="55">
        <v>2.0061728395061729</v>
      </c>
      <c r="V282" s="55">
        <v>38.078703703703709</v>
      </c>
      <c r="W282" s="55">
        <v>1.5624999999999996</v>
      </c>
      <c r="X282" t="s">
        <v>42</v>
      </c>
      <c r="Y282" t="s">
        <v>42</v>
      </c>
      <c r="Z282" s="70" t="s">
        <v>42</v>
      </c>
      <c r="AA282" s="70" t="s">
        <v>42</v>
      </c>
      <c r="AB282" s="70" t="s">
        <v>42</v>
      </c>
      <c r="AC282" s="70" t="s">
        <v>42</v>
      </c>
      <c r="AD282" s="70" t="s">
        <v>42</v>
      </c>
      <c r="AE282" s="70" t="s">
        <v>42</v>
      </c>
      <c r="AF282" s="70" t="s">
        <v>42</v>
      </c>
      <c r="AG282" s="70" t="s">
        <v>42</v>
      </c>
      <c r="AH282" s="70" t="s">
        <v>42</v>
      </c>
      <c r="AI282" s="70" t="s">
        <v>42</v>
      </c>
      <c r="AJ282" s="70" t="s">
        <v>42</v>
      </c>
      <c r="AK282" s="70" t="s">
        <v>42</v>
      </c>
      <c r="AL282" s="70" t="s">
        <v>42</v>
      </c>
      <c r="AM282" s="70" t="s">
        <v>42</v>
      </c>
      <c r="AN282" s="70" t="s">
        <v>42</v>
      </c>
      <c r="AO282" s="70" t="s">
        <v>42</v>
      </c>
      <c r="AP282" s="70" t="s">
        <v>42</v>
      </c>
      <c r="AQ282" s="70" t="s">
        <v>42</v>
      </c>
      <c r="AR282" s="70" t="s">
        <v>42</v>
      </c>
      <c r="AS282" s="70" t="s">
        <v>42</v>
      </c>
      <c r="AT282" s="70" t="s">
        <v>42</v>
      </c>
      <c r="AU282" s="70" t="s">
        <v>42</v>
      </c>
      <c r="AV282" s="70" t="s">
        <v>42</v>
      </c>
      <c r="AW282" s="70" t="s">
        <v>42</v>
      </c>
      <c r="AX282" s="70" t="s">
        <v>42</v>
      </c>
      <c r="AY282" s="70" t="s">
        <v>42</v>
      </c>
      <c r="AZ282" s="70" t="s">
        <v>42</v>
      </c>
      <c r="BA282" s="70" t="s">
        <v>42</v>
      </c>
      <c r="BB282" s="70" t="s">
        <v>42</v>
      </c>
      <c r="BC282" s="70" t="s">
        <v>42</v>
      </c>
    </row>
    <row r="283" spans="1:68" customFormat="1">
      <c r="A283" t="str">
        <f t="shared" si="4"/>
        <v>TAS-41244</v>
      </c>
      <c r="B283" s="57" t="s">
        <v>9</v>
      </c>
      <c r="C283" s="54">
        <v>41244</v>
      </c>
      <c r="D283" s="55">
        <v>-4.084923407686107</v>
      </c>
      <c r="E283" s="55">
        <v>0.67186240257995122</v>
      </c>
      <c r="F283" s="55">
        <v>-21.633969363074439</v>
      </c>
      <c r="G283" s="55">
        <v>-46.444444444444443</v>
      </c>
      <c r="H283" s="55">
        <v>-52.002149959688246</v>
      </c>
      <c r="I283" s="55">
        <v>-4.1924213920988995</v>
      </c>
      <c r="J283" s="58">
        <v>82.866120218579226</v>
      </c>
      <c r="K283" s="55">
        <v>-56.624563289438314</v>
      </c>
      <c r="L283" s="55">
        <v>-6.7992475141091093</v>
      </c>
      <c r="M283" s="55">
        <v>-15.372211771029296</v>
      </c>
      <c r="N283" s="55">
        <v>-8.7342112335393729</v>
      </c>
      <c r="O283" s="55">
        <v>-4.2999193765116912</v>
      </c>
      <c r="P283" s="55">
        <v>17.495296963181943</v>
      </c>
      <c r="Q283" s="55">
        <v>-6.0198871271163661</v>
      </c>
      <c r="R283" s="55">
        <v>-2.5530771298038166</v>
      </c>
      <c r="S283" s="55">
        <v>-1.8543402311206665</v>
      </c>
      <c r="T283" s="55">
        <v>2.364955657081429</v>
      </c>
      <c r="U283" s="55">
        <v>9.4598226283257176</v>
      </c>
      <c r="V283" s="55">
        <v>41.601719967750604</v>
      </c>
      <c r="W283" s="55">
        <v>3.6280569739317396</v>
      </c>
      <c r="X283" t="s">
        <v>42</v>
      </c>
      <c r="Y283" t="s">
        <v>42</v>
      </c>
      <c r="Z283" s="70" t="s">
        <v>42</v>
      </c>
      <c r="AA283" s="70" t="s">
        <v>42</v>
      </c>
      <c r="AB283" s="70" t="s">
        <v>42</v>
      </c>
      <c r="AC283" s="70" t="s">
        <v>42</v>
      </c>
      <c r="AD283" s="70" t="s">
        <v>42</v>
      </c>
      <c r="AE283" s="70" t="s">
        <v>42</v>
      </c>
      <c r="AF283" s="70" t="s">
        <v>42</v>
      </c>
      <c r="AG283" s="70" t="s">
        <v>42</v>
      </c>
      <c r="AH283" s="70" t="s">
        <v>42</v>
      </c>
      <c r="AI283" s="70" t="s">
        <v>42</v>
      </c>
      <c r="AJ283" s="70" t="s">
        <v>42</v>
      </c>
      <c r="AK283" s="70" t="s">
        <v>42</v>
      </c>
      <c r="AL283" s="70" t="s">
        <v>42</v>
      </c>
      <c r="AM283" s="70" t="s">
        <v>42</v>
      </c>
      <c r="AN283" s="70" t="s">
        <v>42</v>
      </c>
      <c r="AO283" s="70" t="s">
        <v>42</v>
      </c>
      <c r="AP283" s="70" t="s">
        <v>42</v>
      </c>
      <c r="AQ283" s="70" t="s">
        <v>42</v>
      </c>
      <c r="AR283" s="70" t="s">
        <v>42</v>
      </c>
      <c r="AS283" s="70" t="s">
        <v>42</v>
      </c>
      <c r="AT283" s="70" t="s">
        <v>42</v>
      </c>
      <c r="AU283" s="70" t="s">
        <v>42</v>
      </c>
      <c r="AV283" s="70" t="s">
        <v>42</v>
      </c>
      <c r="AW283" s="70" t="s">
        <v>42</v>
      </c>
      <c r="AX283" s="70" t="s">
        <v>42</v>
      </c>
      <c r="AY283" s="70" t="s">
        <v>42</v>
      </c>
      <c r="AZ283" s="70" t="s">
        <v>42</v>
      </c>
      <c r="BA283" s="70" t="s">
        <v>42</v>
      </c>
      <c r="BB283" s="70" t="s">
        <v>42</v>
      </c>
      <c r="BC283" s="70" t="s">
        <v>42</v>
      </c>
    </row>
    <row r="284" spans="1:68" customFormat="1">
      <c r="A284" t="str">
        <f t="shared" si="4"/>
        <v>TAS-41334</v>
      </c>
      <c r="B284" s="57" t="s">
        <v>9</v>
      </c>
      <c r="C284" s="54">
        <v>41334</v>
      </c>
      <c r="D284" s="55">
        <v>18.928901200369346</v>
      </c>
      <c r="E284" s="55">
        <v>-4.9245921822099099</v>
      </c>
      <c r="F284" s="55">
        <v>-4.4629116651277316</v>
      </c>
      <c r="G284" s="55">
        <v>-25.207756232686979</v>
      </c>
      <c r="H284" s="55">
        <v>-11.203447214527545</v>
      </c>
      <c r="I284" s="55">
        <v>7.7870113881194216</v>
      </c>
      <c r="J284" s="58">
        <v>96.008771929824562</v>
      </c>
      <c r="K284" s="55">
        <v>-65.004616805170812</v>
      </c>
      <c r="L284" s="55">
        <v>7.3868882733148666</v>
      </c>
      <c r="M284" s="55">
        <v>-9.4798399507540765</v>
      </c>
      <c r="N284" s="55">
        <v>-12.927054478301017</v>
      </c>
      <c r="O284" s="55">
        <v>-1.2311480455524775</v>
      </c>
      <c r="P284" s="55">
        <v>25.392428439519854</v>
      </c>
      <c r="Q284" s="55">
        <v>-5.1708217913204058</v>
      </c>
      <c r="R284" s="55">
        <v>7.0791012619267466</v>
      </c>
      <c r="S284" s="55">
        <v>0.76946752847029853</v>
      </c>
      <c r="T284" s="55">
        <v>-2.9547553093259462</v>
      </c>
      <c r="U284" s="55">
        <v>3.6934441366574338</v>
      </c>
      <c r="V284" s="55">
        <v>36.011080332409975</v>
      </c>
      <c r="W284" s="55">
        <v>2.1237303785780242</v>
      </c>
      <c r="X284" s="55">
        <v>-0.41454081632653061</v>
      </c>
      <c r="Y284" s="55">
        <v>6.1224489795918364</v>
      </c>
      <c r="Z284" s="70" t="s">
        <v>42</v>
      </c>
      <c r="AA284" s="70" t="s">
        <v>42</v>
      </c>
      <c r="AB284" s="70" t="s">
        <v>42</v>
      </c>
      <c r="AC284" s="70" t="s">
        <v>42</v>
      </c>
      <c r="AD284" s="70" t="s">
        <v>42</v>
      </c>
      <c r="AE284" s="70" t="s">
        <v>42</v>
      </c>
      <c r="AF284" s="70" t="s">
        <v>42</v>
      </c>
      <c r="AG284" s="70" t="s">
        <v>42</v>
      </c>
      <c r="AH284" s="70" t="s">
        <v>42</v>
      </c>
      <c r="AI284" s="70" t="s">
        <v>42</v>
      </c>
      <c r="AJ284" s="70" t="s">
        <v>42</v>
      </c>
      <c r="AK284" s="70" t="s">
        <v>42</v>
      </c>
      <c r="AL284" s="70" t="s">
        <v>42</v>
      </c>
      <c r="AM284" s="70" t="s">
        <v>42</v>
      </c>
      <c r="AN284" s="70" t="s">
        <v>42</v>
      </c>
      <c r="AO284" s="70" t="s">
        <v>42</v>
      </c>
      <c r="AP284" s="70" t="s">
        <v>42</v>
      </c>
      <c r="AQ284" s="70" t="s">
        <v>42</v>
      </c>
      <c r="AR284" s="70" t="s">
        <v>42</v>
      </c>
      <c r="AS284" s="70" t="s">
        <v>42</v>
      </c>
      <c r="AT284" s="70" t="s">
        <v>42</v>
      </c>
      <c r="AU284" s="70" t="s">
        <v>42</v>
      </c>
      <c r="AV284" s="70" t="s">
        <v>42</v>
      </c>
      <c r="AW284" s="70" t="s">
        <v>42</v>
      </c>
      <c r="AX284" s="70" t="s">
        <v>42</v>
      </c>
      <c r="AY284" s="70" t="s">
        <v>42</v>
      </c>
      <c r="AZ284" s="70" t="s">
        <v>42</v>
      </c>
      <c r="BA284" s="70" t="s">
        <v>42</v>
      </c>
      <c r="BB284" s="70" t="s">
        <v>42</v>
      </c>
      <c r="BC284" s="70" t="s">
        <v>42</v>
      </c>
    </row>
    <row r="285" spans="1:68" customFormat="1">
      <c r="A285" t="str">
        <f t="shared" si="4"/>
        <v>TAS-41426</v>
      </c>
      <c r="B285" s="57" t="s">
        <v>9</v>
      </c>
      <c r="C285" s="54">
        <v>41426</v>
      </c>
      <c r="D285" s="55">
        <v>17.857142857142858</v>
      </c>
      <c r="E285" s="55">
        <v>0</v>
      </c>
      <c r="F285" s="55">
        <v>-5.3571428571428559</v>
      </c>
      <c r="G285" s="55">
        <v>-26.658163265306122</v>
      </c>
      <c r="H285" s="55">
        <v>-29.656607700312172</v>
      </c>
      <c r="I285" s="55">
        <v>4.6826222684703422</v>
      </c>
      <c r="J285" s="58">
        <v>98.329493087557609</v>
      </c>
      <c r="K285" s="55">
        <v>-64.93236212278876</v>
      </c>
      <c r="L285" s="55">
        <v>7.4921956295525503</v>
      </c>
      <c r="M285" s="55">
        <v>-6.55567117585848</v>
      </c>
      <c r="N285" s="55">
        <v>-10.926118626430803</v>
      </c>
      <c r="O285" s="55">
        <v>-4.9947970863683659</v>
      </c>
      <c r="P285" s="55">
        <v>29.96878251821019</v>
      </c>
      <c r="Q285" s="55">
        <v>-4.9947970863683659</v>
      </c>
      <c r="R285" s="55">
        <v>1.2486992715920915</v>
      </c>
      <c r="S285" s="55">
        <v>-1.6649323621227887</v>
      </c>
      <c r="T285" s="55">
        <v>-2.497398543184183</v>
      </c>
      <c r="U285" s="55">
        <v>2.9136316337148802</v>
      </c>
      <c r="V285" s="55">
        <v>43.496357960457857</v>
      </c>
      <c r="W285" s="55">
        <v>14.047866805411033</v>
      </c>
      <c r="X285" s="55">
        <v>3.41796875</v>
      </c>
      <c r="Y285" s="55">
        <v>9.9895941727367319</v>
      </c>
      <c r="Z285" s="70" t="s">
        <v>42</v>
      </c>
      <c r="AA285" s="70" t="s">
        <v>42</v>
      </c>
      <c r="AB285" s="70" t="s">
        <v>42</v>
      </c>
      <c r="AC285" s="70" t="s">
        <v>42</v>
      </c>
      <c r="AD285" s="70" t="s">
        <v>42</v>
      </c>
      <c r="AE285" s="70" t="s">
        <v>42</v>
      </c>
      <c r="AF285" s="70" t="s">
        <v>42</v>
      </c>
      <c r="AG285" s="70" t="s">
        <v>42</v>
      </c>
      <c r="AH285" s="70" t="s">
        <v>42</v>
      </c>
      <c r="AI285" s="70" t="s">
        <v>42</v>
      </c>
      <c r="AJ285" s="70" t="s">
        <v>42</v>
      </c>
      <c r="AK285" s="70" t="s">
        <v>42</v>
      </c>
      <c r="AL285" s="70" t="s">
        <v>42</v>
      </c>
      <c r="AM285" s="70" t="s">
        <v>42</v>
      </c>
      <c r="AN285" s="70" t="s">
        <v>42</v>
      </c>
      <c r="AO285" s="70" t="s">
        <v>42</v>
      </c>
      <c r="AP285" s="70" t="s">
        <v>42</v>
      </c>
      <c r="AQ285" s="70" t="s">
        <v>42</v>
      </c>
      <c r="AR285" s="70" t="s">
        <v>42</v>
      </c>
      <c r="AS285" s="70" t="s">
        <v>42</v>
      </c>
      <c r="AT285" s="70" t="s">
        <v>42</v>
      </c>
      <c r="AU285" s="70" t="s">
        <v>42</v>
      </c>
      <c r="AV285" s="70" t="s">
        <v>42</v>
      </c>
      <c r="AW285" s="70" t="s">
        <v>42</v>
      </c>
      <c r="AX285" s="70" t="s">
        <v>42</v>
      </c>
      <c r="AY285" s="70" t="s">
        <v>42</v>
      </c>
      <c r="AZ285" s="70" t="s">
        <v>42</v>
      </c>
      <c r="BA285" s="70" t="s">
        <v>42</v>
      </c>
      <c r="BB285" s="70" t="s">
        <v>42</v>
      </c>
      <c r="BC285" s="70" t="s">
        <v>42</v>
      </c>
    </row>
    <row r="286" spans="1:68" customFormat="1">
      <c r="A286" t="str">
        <f t="shared" si="4"/>
        <v>TAS-41518</v>
      </c>
      <c r="B286" s="57" t="s">
        <v>9</v>
      </c>
      <c r="C286" s="54">
        <v>41518</v>
      </c>
      <c r="D286" s="55">
        <v>43.537414965986386</v>
      </c>
      <c r="E286" s="55">
        <v>5.4421768707483</v>
      </c>
      <c r="F286" s="55">
        <v>29.931972789115648</v>
      </c>
      <c r="G286" s="55">
        <v>8.2199546485260786</v>
      </c>
      <c r="H286" s="55">
        <v>-2.4943310657596367</v>
      </c>
      <c r="I286" s="55">
        <v>17.460317460317459</v>
      </c>
      <c r="J286" s="58">
        <v>123</v>
      </c>
      <c r="K286" s="55">
        <v>-67.258382642998029</v>
      </c>
      <c r="L286" s="55">
        <v>19.047619047619051</v>
      </c>
      <c r="M286" s="55">
        <v>-4.2517006802721085</v>
      </c>
      <c r="N286" s="55">
        <v>-4.2517006802721085</v>
      </c>
      <c r="O286" s="55">
        <v>8.6734693877551035</v>
      </c>
      <c r="P286" s="55">
        <v>29.761904761904763</v>
      </c>
      <c r="Q286" s="55">
        <v>17.460317460317459</v>
      </c>
      <c r="R286" s="55">
        <v>24.489795918367342</v>
      </c>
      <c r="S286" s="55">
        <v>5.1020408163265305</v>
      </c>
      <c r="T286" s="55">
        <v>4.3083900226757361</v>
      </c>
      <c r="U286" s="55">
        <v>16.213151927437643</v>
      </c>
      <c r="V286" s="55">
        <v>47.448979591836739</v>
      </c>
      <c r="W286" s="55">
        <v>18.310657596371879</v>
      </c>
      <c r="X286" s="55">
        <v>2.3795359904818563</v>
      </c>
      <c r="Y286" s="55">
        <v>3.2718619869125525</v>
      </c>
      <c r="Z286" s="70" t="s">
        <v>42</v>
      </c>
      <c r="AA286" s="70" t="s">
        <v>42</v>
      </c>
      <c r="AB286" s="70" t="s">
        <v>42</v>
      </c>
      <c r="AC286" s="70" t="s">
        <v>42</v>
      </c>
      <c r="AD286" s="70" t="s">
        <v>42</v>
      </c>
      <c r="AE286" s="70" t="s">
        <v>42</v>
      </c>
      <c r="AF286" s="70" t="s">
        <v>42</v>
      </c>
      <c r="AG286" s="70" t="s">
        <v>42</v>
      </c>
      <c r="AH286" s="70" t="s">
        <v>42</v>
      </c>
      <c r="AI286" s="70" t="s">
        <v>42</v>
      </c>
      <c r="AJ286" s="70" t="s">
        <v>42</v>
      </c>
      <c r="AK286" s="70" t="s">
        <v>42</v>
      </c>
      <c r="AL286" s="70" t="s">
        <v>42</v>
      </c>
      <c r="AM286" s="70" t="s">
        <v>42</v>
      </c>
      <c r="AN286" s="70" t="s">
        <v>42</v>
      </c>
      <c r="AO286" s="70" t="s">
        <v>42</v>
      </c>
      <c r="AP286" s="70" t="s">
        <v>42</v>
      </c>
      <c r="AQ286" s="70" t="s">
        <v>42</v>
      </c>
      <c r="AR286" s="70" t="s">
        <v>42</v>
      </c>
      <c r="AS286" s="70" t="s">
        <v>42</v>
      </c>
      <c r="AT286" s="70" t="s">
        <v>42</v>
      </c>
      <c r="AU286" s="70" t="s">
        <v>42</v>
      </c>
      <c r="AV286" s="70" t="s">
        <v>42</v>
      </c>
      <c r="AW286" s="70" t="s">
        <v>42</v>
      </c>
      <c r="AX286" s="70" t="s">
        <v>42</v>
      </c>
      <c r="AY286" s="70" t="s">
        <v>42</v>
      </c>
      <c r="AZ286" s="70" t="s">
        <v>42</v>
      </c>
      <c r="BA286" s="70" t="s">
        <v>42</v>
      </c>
      <c r="BB286" s="70" t="s">
        <v>42</v>
      </c>
      <c r="BC286" s="70" t="s">
        <v>42</v>
      </c>
    </row>
    <row r="287" spans="1:68" customFormat="1">
      <c r="A287" t="str">
        <f t="shared" si="4"/>
        <v>TAS-41609</v>
      </c>
      <c r="B287" s="57" t="s">
        <v>9</v>
      </c>
      <c r="C287" s="54">
        <v>41609</v>
      </c>
      <c r="D287" s="55">
        <v>27.471383975026015</v>
      </c>
      <c r="E287" s="55">
        <v>2.497398543184183</v>
      </c>
      <c r="F287" s="55">
        <v>33.610822060353804</v>
      </c>
      <c r="G287" s="55">
        <v>-4.1623309053069724</v>
      </c>
      <c r="H287" s="55">
        <v>4.2143600416233076</v>
      </c>
      <c r="I287" s="55">
        <v>15.920915712799166</v>
      </c>
      <c r="J287" s="58">
        <v>121</v>
      </c>
      <c r="K287" s="55">
        <v>-81.581685744016639</v>
      </c>
      <c r="L287" s="55">
        <v>21.748178980228928</v>
      </c>
      <c r="M287" s="55">
        <v>-1.3527575442247657</v>
      </c>
      <c r="N287" s="55">
        <v>-9.9895941727367319</v>
      </c>
      <c r="O287" s="55">
        <v>8.0124869927159228</v>
      </c>
      <c r="P287" s="55">
        <v>26.534859521331946</v>
      </c>
      <c r="Q287" s="55">
        <v>11.654526534859521</v>
      </c>
      <c r="R287" s="55">
        <v>38.917793964620188</v>
      </c>
      <c r="S287" s="55">
        <v>6.243496357960459</v>
      </c>
      <c r="T287" s="55">
        <v>0.93652445369406856</v>
      </c>
      <c r="U287" s="55">
        <v>10.822060353798125</v>
      </c>
      <c r="V287" s="55">
        <v>54.942767950052037</v>
      </c>
      <c r="W287" s="55">
        <v>26.222684703433924</v>
      </c>
      <c r="X287" s="55">
        <v>-0.72840790842872005</v>
      </c>
      <c r="Y287" s="55">
        <v>0</v>
      </c>
      <c r="Z287" s="70" t="s">
        <v>42</v>
      </c>
      <c r="AA287" s="70" t="s">
        <v>42</v>
      </c>
      <c r="AB287" s="70" t="s">
        <v>42</v>
      </c>
      <c r="AC287" s="70" t="s">
        <v>42</v>
      </c>
      <c r="AD287" s="70" t="s">
        <v>42</v>
      </c>
      <c r="AE287" s="70" t="s">
        <v>42</v>
      </c>
      <c r="AF287" s="70" t="s">
        <v>42</v>
      </c>
      <c r="AG287" s="70" t="s">
        <v>42</v>
      </c>
      <c r="AH287" s="70" t="s">
        <v>42</v>
      </c>
      <c r="AI287" s="70" t="s">
        <v>42</v>
      </c>
      <c r="AJ287" s="70" t="s">
        <v>42</v>
      </c>
      <c r="AK287" s="70" t="s">
        <v>42</v>
      </c>
      <c r="AL287" s="70" t="s">
        <v>42</v>
      </c>
      <c r="AM287" s="70" t="s">
        <v>42</v>
      </c>
      <c r="AN287" s="70" t="s">
        <v>42</v>
      </c>
      <c r="AO287" s="70" t="s">
        <v>42</v>
      </c>
      <c r="AP287" s="70" t="s">
        <v>42</v>
      </c>
      <c r="AQ287" s="70" t="s">
        <v>42</v>
      </c>
      <c r="AR287" s="70" t="s">
        <v>42</v>
      </c>
      <c r="AS287" s="70" t="s">
        <v>42</v>
      </c>
      <c r="AT287" s="70" t="s">
        <v>42</v>
      </c>
      <c r="AU287" s="70" t="s">
        <v>42</v>
      </c>
      <c r="AV287" s="70" t="s">
        <v>42</v>
      </c>
      <c r="AW287" s="70" t="s">
        <v>42</v>
      </c>
      <c r="AX287" s="70" t="s">
        <v>42</v>
      </c>
      <c r="AY287" s="70" t="s">
        <v>42</v>
      </c>
      <c r="AZ287" s="70" t="s">
        <v>42</v>
      </c>
      <c r="BA287" s="70" t="s">
        <v>42</v>
      </c>
      <c r="BB287" s="70" t="s">
        <v>42</v>
      </c>
      <c r="BC287" s="70" t="s">
        <v>42</v>
      </c>
    </row>
    <row r="288" spans="1:68" customFormat="1">
      <c r="A288" t="str">
        <f t="shared" si="4"/>
        <v>TAS-41699</v>
      </c>
      <c r="B288" s="57" t="s">
        <v>9</v>
      </c>
      <c r="C288" s="54">
        <v>41699</v>
      </c>
      <c r="D288" s="55">
        <v>44.077134989999998</v>
      </c>
      <c r="E288" s="55">
        <v>6.6115702479999996</v>
      </c>
      <c r="F288" s="55">
        <v>18.365472910000001</v>
      </c>
      <c r="G288" s="55">
        <v>0</v>
      </c>
      <c r="H288" s="55">
        <v>8.2644628099999995</v>
      </c>
      <c r="I288" s="55">
        <v>12.39669421</v>
      </c>
      <c r="J288" s="58">
        <v>128</v>
      </c>
      <c r="K288" s="55">
        <v>-17.2</v>
      </c>
      <c r="L288" s="55">
        <v>22.7</v>
      </c>
      <c r="M288" s="55">
        <v>0</v>
      </c>
      <c r="N288" s="55">
        <v>2.6</v>
      </c>
      <c r="O288" s="55">
        <v>13.1</v>
      </c>
      <c r="P288" s="55">
        <v>33.1</v>
      </c>
      <c r="Q288" s="55">
        <v>10.3</v>
      </c>
      <c r="R288" s="55">
        <v>44.352617079889811</v>
      </c>
      <c r="S288" s="55">
        <v>8.2644628099173527</v>
      </c>
      <c r="T288" s="55">
        <v>8.9990817263544525</v>
      </c>
      <c r="U288" s="55">
        <v>18.732782369146005</v>
      </c>
      <c r="V288" s="55">
        <v>57.30027548209366</v>
      </c>
      <c r="W288" s="55">
        <v>30.303030303030305</v>
      </c>
      <c r="X288" s="55">
        <v>1.171875</v>
      </c>
      <c r="Y288" s="55">
        <v>4.4995408631772271</v>
      </c>
      <c r="Z288" s="70" t="s">
        <v>42</v>
      </c>
      <c r="AA288" s="70" t="s">
        <v>42</v>
      </c>
      <c r="AB288" s="70" t="s">
        <v>42</v>
      </c>
      <c r="AC288" s="70" t="s">
        <v>42</v>
      </c>
      <c r="AD288" s="70" t="s">
        <v>42</v>
      </c>
      <c r="AE288" s="70" t="s">
        <v>42</v>
      </c>
      <c r="AF288" s="70" t="s">
        <v>42</v>
      </c>
      <c r="AG288" s="70" t="s">
        <v>42</v>
      </c>
      <c r="AH288" s="70" t="s">
        <v>42</v>
      </c>
      <c r="AI288" s="70" t="s">
        <v>42</v>
      </c>
      <c r="AJ288" s="70" t="s">
        <v>42</v>
      </c>
      <c r="AK288" s="70" t="s">
        <v>42</v>
      </c>
      <c r="AL288" s="70" t="s">
        <v>42</v>
      </c>
      <c r="AM288" s="70" t="s">
        <v>42</v>
      </c>
      <c r="AN288" s="70" t="s">
        <v>42</v>
      </c>
      <c r="AO288" s="70" t="s">
        <v>42</v>
      </c>
      <c r="AP288" s="70" t="s">
        <v>42</v>
      </c>
      <c r="AQ288" s="70" t="s">
        <v>42</v>
      </c>
      <c r="AR288" s="70" t="s">
        <v>42</v>
      </c>
      <c r="AS288" s="70" t="s">
        <v>42</v>
      </c>
      <c r="AT288" s="70" t="s">
        <v>42</v>
      </c>
      <c r="AU288" s="70" t="s">
        <v>42</v>
      </c>
      <c r="AV288" s="70" t="s">
        <v>42</v>
      </c>
      <c r="AW288" s="70" t="s">
        <v>42</v>
      </c>
      <c r="AX288" s="70" t="s">
        <v>42</v>
      </c>
      <c r="AY288" s="70" t="s">
        <v>42</v>
      </c>
      <c r="AZ288" s="70" t="s">
        <v>42</v>
      </c>
      <c r="BA288" s="70" t="s">
        <v>42</v>
      </c>
      <c r="BB288" s="70" t="s">
        <v>42</v>
      </c>
      <c r="BC288" s="70" t="s">
        <v>42</v>
      </c>
    </row>
    <row r="289" spans="1:55" customFormat="1">
      <c r="A289" t="str">
        <f t="shared" si="4"/>
        <v>TAS-41791</v>
      </c>
      <c r="B289" s="57" t="s">
        <v>9</v>
      </c>
      <c r="C289" s="54">
        <v>41791</v>
      </c>
      <c r="D289" s="55">
        <v>38.321995464852613</v>
      </c>
      <c r="E289" s="55">
        <v>9.0702947845804971</v>
      </c>
      <c r="F289" s="55">
        <v>7.2562358276643977</v>
      </c>
      <c r="G289" s="55">
        <v>10.884353741496597</v>
      </c>
      <c r="H289" s="55">
        <v>9.0702947845804971</v>
      </c>
      <c r="I289" s="55">
        <v>3.4013605442176873</v>
      </c>
      <c r="J289" s="58">
        <v>132</v>
      </c>
      <c r="K289" s="55">
        <v>5.4421768707482983</v>
      </c>
      <c r="L289" s="55">
        <v>27.210884353741498</v>
      </c>
      <c r="M289" s="55">
        <v>-2.7210884353741491</v>
      </c>
      <c r="N289" s="55">
        <v>1.1337868480725626</v>
      </c>
      <c r="O289" s="55">
        <v>7.9365079365079376</v>
      </c>
      <c r="P289" s="55">
        <v>14.512471655328795</v>
      </c>
      <c r="Q289" s="55">
        <v>32.653061224489797</v>
      </c>
      <c r="R289" s="55">
        <v>34.920634920634917</v>
      </c>
      <c r="S289" s="55">
        <v>0</v>
      </c>
      <c r="T289" s="55">
        <v>6.8027210884353728</v>
      </c>
      <c r="U289" s="55">
        <v>14.285714285714286</v>
      </c>
      <c r="V289" s="55">
        <v>44.217687074829932</v>
      </c>
      <c r="W289" s="55">
        <v>73.24263038548753</v>
      </c>
      <c r="X289" s="55">
        <v>1.1337868480725626</v>
      </c>
      <c r="Y289" s="55">
        <v>3.92</v>
      </c>
      <c r="Z289" s="70" t="s">
        <v>42</v>
      </c>
      <c r="AA289" s="70">
        <v>0.26315789473684209</v>
      </c>
      <c r="AB289" s="70">
        <v>5.2631578947368418E-2</v>
      </c>
      <c r="AC289" s="70">
        <v>0</v>
      </c>
      <c r="AD289" s="70">
        <v>0</v>
      </c>
      <c r="AE289" s="70">
        <v>5.2631578947368418E-2</v>
      </c>
      <c r="AF289" s="70" t="s">
        <v>42</v>
      </c>
      <c r="AG289" s="70" t="s">
        <v>42</v>
      </c>
      <c r="AH289" s="70" t="s">
        <v>42</v>
      </c>
      <c r="AI289" s="70" t="s">
        <v>42</v>
      </c>
      <c r="AJ289" s="70" t="s">
        <v>42</v>
      </c>
      <c r="AK289" s="70" t="s">
        <v>42</v>
      </c>
      <c r="AL289" s="70" t="s">
        <v>42</v>
      </c>
      <c r="AM289" s="70" t="s">
        <v>42</v>
      </c>
      <c r="AN289" s="70" t="s">
        <v>42</v>
      </c>
      <c r="AO289" s="70" t="s">
        <v>42</v>
      </c>
      <c r="AP289" s="70" t="s">
        <v>42</v>
      </c>
      <c r="AQ289" s="70" t="s">
        <v>42</v>
      </c>
      <c r="AR289" s="70" t="s">
        <v>42</v>
      </c>
      <c r="AS289" s="70" t="s">
        <v>42</v>
      </c>
      <c r="AT289" s="70" t="s">
        <v>42</v>
      </c>
      <c r="AU289" s="70" t="s">
        <v>42</v>
      </c>
      <c r="AV289" s="70" t="s">
        <v>42</v>
      </c>
      <c r="AW289" s="70" t="s">
        <v>42</v>
      </c>
      <c r="AX289" s="70" t="s">
        <v>42</v>
      </c>
      <c r="AY289" s="70" t="s">
        <v>42</v>
      </c>
      <c r="AZ289" s="70" t="s">
        <v>42</v>
      </c>
      <c r="BA289" s="70" t="s">
        <v>42</v>
      </c>
      <c r="BB289" s="70" t="s">
        <v>42</v>
      </c>
      <c r="BC289" s="70" t="s">
        <v>42</v>
      </c>
    </row>
    <row r="290" spans="1:55" customFormat="1">
      <c r="A290" t="str">
        <f t="shared" si="4"/>
        <v>TAS-41883</v>
      </c>
      <c r="B290" s="57" t="s">
        <v>9</v>
      </c>
      <c r="C290" s="54">
        <v>41883</v>
      </c>
      <c r="D290" s="55">
        <v>42.159763313609467</v>
      </c>
      <c r="E290" s="55">
        <v>-1.9230769230769218</v>
      </c>
      <c r="F290" s="55">
        <v>0</v>
      </c>
      <c r="G290" s="55">
        <v>-3.3599999999999985</v>
      </c>
      <c r="H290" s="55">
        <v>3.9940828402366853</v>
      </c>
      <c r="I290" s="55">
        <v>1.7751479289940826</v>
      </c>
      <c r="J290" s="58">
        <v>120</v>
      </c>
      <c r="K290" s="55">
        <v>17.603550295857993</v>
      </c>
      <c r="L290" s="55">
        <v>24.852071005917161</v>
      </c>
      <c r="M290" s="55">
        <v>-6.6568047337278102</v>
      </c>
      <c r="N290" s="55">
        <v>-3.5502958579881652</v>
      </c>
      <c r="O290" s="55">
        <v>1.7751479289940826</v>
      </c>
      <c r="P290" s="55">
        <v>37.721893491124263</v>
      </c>
      <c r="Q290" s="55">
        <v>33.284023668639044</v>
      </c>
      <c r="R290" s="55">
        <v>20.710059171597631</v>
      </c>
      <c r="S290" s="55">
        <v>9.6153846153846168</v>
      </c>
      <c r="T290" s="55">
        <v>10.355029585798817</v>
      </c>
      <c r="U290" s="55">
        <v>14.201183431952664</v>
      </c>
      <c r="V290" s="55">
        <v>65.088757396449708</v>
      </c>
      <c r="W290" s="55">
        <v>65.236686390532554</v>
      </c>
      <c r="X290" s="55">
        <v>2.6517857142857144</v>
      </c>
      <c r="Y290" s="55">
        <v>3.6218181818181807</v>
      </c>
      <c r="Z290" s="70" t="s">
        <v>42</v>
      </c>
      <c r="AA290" s="70">
        <v>0.3</v>
      </c>
      <c r="AB290" s="70">
        <v>0.05</v>
      </c>
      <c r="AC290" s="70">
        <v>0</v>
      </c>
      <c r="AD290" s="70">
        <v>0</v>
      </c>
      <c r="AE290" s="70">
        <v>0</v>
      </c>
      <c r="AF290" s="70" t="s">
        <v>42</v>
      </c>
      <c r="AG290" s="70">
        <v>0.38095238095238093</v>
      </c>
      <c r="AH290" s="70">
        <v>4.7619047619047616E-2</v>
      </c>
      <c r="AI290" s="70">
        <v>0</v>
      </c>
      <c r="AJ290" s="70">
        <v>0</v>
      </c>
      <c r="AK290" s="70">
        <v>0</v>
      </c>
      <c r="AL290" s="70" t="s">
        <v>42</v>
      </c>
      <c r="AM290" s="70">
        <v>0.14285714285714285</v>
      </c>
      <c r="AN290" s="70">
        <v>0.14285714285714285</v>
      </c>
      <c r="AO290" s="70">
        <v>0</v>
      </c>
      <c r="AP290" s="70">
        <v>0</v>
      </c>
      <c r="AQ290" s="70">
        <v>0</v>
      </c>
      <c r="AR290" s="70" t="s">
        <v>42</v>
      </c>
      <c r="AS290" s="70">
        <v>0.23809523809523808</v>
      </c>
      <c r="AT290" s="70">
        <v>4.7619047619047616E-2</v>
      </c>
      <c r="AU290" s="70">
        <v>0</v>
      </c>
      <c r="AV290" s="70">
        <v>0</v>
      </c>
      <c r="AW290" s="70">
        <v>0</v>
      </c>
      <c r="AX290" s="70" t="s">
        <v>42</v>
      </c>
      <c r="AY290" s="70">
        <v>0.23809523809523808</v>
      </c>
      <c r="AZ290" s="70">
        <v>9.5238095238095233E-2</v>
      </c>
      <c r="BA290" s="70">
        <v>0</v>
      </c>
      <c r="BB290" s="70">
        <v>0</v>
      </c>
      <c r="BC290" s="70">
        <v>0</v>
      </c>
    </row>
    <row r="291" spans="1:55" customFormat="1">
      <c r="A291" t="str">
        <f t="shared" si="4"/>
        <v>TAS-41974</v>
      </c>
      <c r="B291" s="57" t="s">
        <v>9</v>
      </c>
      <c r="C291" s="54">
        <v>41974</v>
      </c>
      <c r="D291" s="55">
        <v>47.916666666666664</v>
      </c>
      <c r="E291" s="55">
        <v>15.972222222222218</v>
      </c>
      <c r="F291" s="55">
        <v>2.777777777777779</v>
      </c>
      <c r="G291" s="55">
        <v>24.408163265306122</v>
      </c>
      <c r="H291" s="55">
        <v>3.125</v>
      </c>
      <c r="I291" s="55">
        <v>3.0864197530864201</v>
      </c>
      <c r="J291" s="58">
        <v>137</v>
      </c>
      <c r="K291" s="55">
        <v>12.42283950617284</v>
      </c>
      <c r="L291" s="55">
        <v>19.675925925925924</v>
      </c>
      <c r="M291" s="55">
        <v>-9.2592592592592595</v>
      </c>
      <c r="N291" s="55">
        <v>0</v>
      </c>
      <c r="O291" s="55">
        <v>0.69444444444444475</v>
      </c>
      <c r="P291" s="55">
        <v>37.345679012345684</v>
      </c>
      <c r="Q291" s="55">
        <v>51.851851851851848</v>
      </c>
      <c r="R291" s="55">
        <v>38.117283950617278</v>
      </c>
      <c r="S291" s="55">
        <v>33.487654320987659</v>
      </c>
      <c r="T291" s="55">
        <v>11.34259259259259</v>
      </c>
      <c r="U291" s="55">
        <v>9.7222222222222232</v>
      </c>
      <c r="V291" s="55">
        <v>69.135802469135797</v>
      </c>
      <c r="W291" s="55">
        <v>71.604938271604937</v>
      </c>
      <c r="X291" s="55">
        <v>0.73469387755102067</v>
      </c>
      <c r="Y291" s="55">
        <v>1.2975778546712804</v>
      </c>
      <c r="Z291" s="70">
        <v>0.14705882352941177</v>
      </c>
      <c r="AA291" s="70">
        <v>0.23529411764705882</v>
      </c>
      <c r="AB291" s="70">
        <v>2.9411764705882353E-2</v>
      </c>
      <c r="AC291" s="70">
        <v>2.9411764705882353E-2</v>
      </c>
      <c r="AD291" s="70">
        <v>0</v>
      </c>
      <c r="AE291" s="70">
        <v>0</v>
      </c>
      <c r="AF291" s="70">
        <v>0.15151515151515152</v>
      </c>
      <c r="AG291" s="70">
        <v>0.24242424242424243</v>
      </c>
      <c r="AH291" s="70">
        <v>6.0606060606060608E-2</v>
      </c>
      <c r="AI291" s="70">
        <v>0</v>
      </c>
      <c r="AJ291" s="70">
        <v>0</v>
      </c>
      <c r="AK291" s="70">
        <v>0</v>
      </c>
      <c r="AL291" s="70">
        <v>0.33333333333333331</v>
      </c>
      <c r="AM291" s="70">
        <v>6.0606060606060608E-2</v>
      </c>
      <c r="AN291" s="70">
        <v>3.0303030303030304E-2</v>
      </c>
      <c r="AO291" s="70">
        <v>0</v>
      </c>
      <c r="AP291" s="70">
        <v>0</v>
      </c>
      <c r="AQ291" s="70">
        <v>0</v>
      </c>
      <c r="AR291" s="70">
        <v>0.27272727272727271</v>
      </c>
      <c r="AS291" s="70">
        <v>9.0909090909090912E-2</v>
      </c>
      <c r="AT291" s="70">
        <v>3.0303030303030304E-2</v>
      </c>
      <c r="AU291" s="70">
        <v>0</v>
      </c>
      <c r="AV291" s="70">
        <v>0</v>
      </c>
      <c r="AW291" s="70">
        <v>0</v>
      </c>
      <c r="AX291" s="70">
        <v>0.18181818181818182</v>
      </c>
      <c r="AY291" s="70">
        <v>0.15151515151515152</v>
      </c>
      <c r="AZ291" s="70">
        <v>0</v>
      </c>
      <c r="BA291" s="70">
        <v>6.0606060606060608E-2</v>
      </c>
      <c r="BB291" s="70">
        <v>0</v>
      </c>
      <c r="BC291" s="70">
        <v>0</v>
      </c>
    </row>
    <row r="292" spans="1:55" customFormat="1">
      <c r="A292" t="str">
        <f t="shared" si="4"/>
        <v>TAS-42064</v>
      </c>
      <c r="B292" s="57" t="s">
        <v>9</v>
      </c>
      <c r="C292" s="54">
        <v>42064</v>
      </c>
      <c r="D292" s="55">
        <v>29.145361577794016</v>
      </c>
      <c r="E292" s="55">
        <v>3.7253469685902116</v>
      </c>
      <c r="F292" s="55">
        <v>-1.0956902848794741</v>
      </c>
      <c r="G292" s="55">
        <v>26.620370370370374</v>
      </c>
      <c r="H292" s="55">
        <v>-6.9028487947406862</v>
      </c>
      <c r="I292" s="55">
        <v>6.1358655953250549</v>
      </c>
      <c r="J292" s="58">
        <v>130</v>
      </c>
      <c r="K292" s="55">
        <v>10.262345679012345</v>
      </c>
      <c r="L292" s="55">
        <v>26.077428780131498</v>
      </c>
      <c r="M292" s="55">
        <v>-1.4609203798392989</v>
      </c>
      <c r="N292" s="55">
        <v>-3.5062089116143178</v>
      </c>
      <c r="O292" s="55">
        <v>1.4609203798392989</v>
      </c>
      <c r="P292" s="55">
        <v>26.369612856099341</v>
      </c>
      <c r="Q292" s="55">
        <v>42.001460920379849</v>
      </c>
      <c r="R292" s="55">
        <v>38.349159970781592</v>
      </c>
      <c r="S292" s="55">
        <v>9.1307523739956178</v>
      </c>
      <c r="T292" s="55">
        <v>1.8991964937910881</v>
      </c>
      <c r="U292" s="55">
        <v>6.1358655953250549</v>
      </c>
      <c r="V292" s="55">
        <v>65.668371073776484</v>
      </c>
      <c r="W292" s="55">
        <v>67.932797662527406</v>
      </c>
      <c r="X292" s="55">
        <v>0.36523009495982456</v>
      </c>
      <c r="Y292" s="55">
        <v>3.7037037037037042</v>
      </c>
      <c r="Z292" s="70">
        <v>0.1111111111111111</v>
      </c>
      <c r="AA292" s="70">
        <v>0.1388888888888889</v>
      </c>
      <c r="AB292" s="70">
        <v>0</v>
      </c>
      <c r="AC292" s="70">
        <v>0</v>
      </c>
      <c r="AD292" s="70">
        <v>0</v>
      </c>
      <c r="AE292" s="70">
        <v>0</v>
      </c>
      <c r="AF292" s="70">
        <v>0.17647058823529413</v>
      </c>
      <c r="AG292" s="70">
        <v>0.14705882352941177</v>
      </c>
      <c r="AH292" s="70">
        <v>0</v>
      </c>
      <c r="AI292" s="70">
        <v>0</v>
      </c>
      <c r="AJ292" s="70">
        <v>0</v>
      </c>
      <c r="AK292" s="70">
        <v>0</v>
      </c>
      <c r="AL292" s="70">
        <v>0.17142857142857143</v>
      </c>
      <c r="AM292" s="70">
        <v>5.7142857142857141E-2</v>
      </c>
      <c r="AN292" s="70">
        <v>0</v>
      </c>
      <c r="AO292" s="70">
        <v>0</v>
      </c>
      <c r="AP292" s="70">
        <v>0</v>
      </c>
      <c r="AQ292" s="70">
        <v>0</v>
      </c>
      <c r="AR292" s="70">
        <v>0.22857142857142856</v>
      </c>
      <c r="AS292" s="70">
        <v>2.8571428571428571E-2</v>
      </c>
      <c r="AT292" s="70">
        <v>0</v>
      </c>
      <c r="AU292" s="70">
        <v>0</v>
      </c>
      <c r="AV292" s="70">
        <v>0</v>
      </c>
      <c r="AW292" s="70">
        <v>0</v>
      </c>
      <c r="AX292" s="70">
        <v>0.14285714285714285</v>
      </c>
      <c r="AY292" s="70">
        <v>0.17142857142857143</v>
      </c>
      <c r="AZ292" s="70">
        <v>0</v>
      </c>
      <c r="BA292" s="70">
        <v>0</v>
      </c>
      <c r="BB292" s="70">
        <v>0</v>
      </c>
      <c r="BC292" s="70">
        <v>0</v>
      </c>
    </row>
    <row r="293" spans="1:55" customFormat="1">
      <c r="A293" t="str">
        <f t="shared" si="4"/>
        <v>TAS-42156</v>
      </c>
      <c r="B293" s="57" t="s">
        <v>9</v>
      </c>
      <c r="C293" s="54">
        <v>42156</v>
      </c>
      <c r="D293" s="55">
        <v>40.509259259259252</v>
      </c>
      <c r="E293" s="55">
        <v>21.990740740740737</v>
      </c>
      <c r="F293" s="55">
        <v>8.3333333333333321</v>
      </c>
      <c r="G293" s="55">
        <v>33.719135802469133</v>
      </c>
      <c r="H293" s="55">
        <v>2.7777777777777781</v>
      </c>
      <c r="I293" s="55">
        <v>4.2438271604938276</v>
      </c>
      <c r="J293" s="58">
        <v>143</v>
      </c>
      <c r="K293" s="55">
        <v>9.2592592592592595</v>
      </c>
      <c r="L293" s="55">
        <v>24.305555555555554</v>
      </c>
      <c r="M293" s="55">
        <v>-2.777777777777779</v>
      </c>
      <c r="N293" s="55">
        <v>-3.0092592592592591</v>
      </c>
      <c r="O293" s="55">
        <v>4.3209876543209864</v>
      </c>
      <c r="P293" s="55">
        <v>44.44444444444445</v>
      </c>
      <c r="Q293" s="55">
        <v>47.916666666666664</v>
      </c>
      <c r="R293" s="55">
        <v>53.472222222222207</v>
      </c>
      <c r="S293" s="55">
        <v>2.7777777777777777</v>
      </c>
      <c r="T293" s="55">
        <v>7.7160493827160499</v>
      </c>
      <c r="U293" s="55">
        <v>12.5</v>
      </c>
      <c r="V293" s="55">
        <v>53.24074074074074</v>
      </c>
      <c r="W293" s="55">
        <v>83.950617283950606</v>
      </c>
      <c r="X293" s="55">
        <v>0.92592592592592571</v>
      </c>
      <c r="Y293" s="55">
        <v>3.7037037037037042</v>
      </c>
      <c r="Z293" s="70">
        <v>0.14705882352941177</v>
      </c>
      <c r="AA293" s="70">
        <v>0.20588235294117646</v>
      </c>
      <c r="AB293" s="70">
        <v>2.9411764705882353E-2</v>
      </c>
      <c r="AC293" s="70">
        <v>0</v>
      </c>
      <c r="AD293" s="70">
        <v>0</v>
      </c>
      <c r="AE293" s="70">
        <v>0</v>
      </c>
      <c r="AF293" s="70">
        <v>0.23529411764705882</v>
      </c>
      <c r="AG293" s="70">
        <v>0.11764705882352941</v>
      </c>
      <c r="AH293" s="70">
        <v>0</v>
      </c>
      <c r="AI293" s="70">
        <v>5.8823529411764705E-2</v>
      </c>
      <c r="AJ293" s="70">
        <v>0</v>
      </c>
      <c r="AK293" s="70">
        <v>0</v>
      </c>
      <c r="AL293" s="70">
        <v>0.25714285714285712</v>
      </c>
      <c r="AM293" s="70">
        <v>5.7142857142857141E-2</v>
      </c>
      <c r="AN293" s="70">
        <v>2.8571428571428571E-2</v>
      </c>
      <c r="AO293" s="70">
        <v>5.7142857142857141E-2</v>
      </c>
      <c r="AP293" s="70">
        <v>0</v>
      </c>
      <c r="AQ293" s="70">
        <v>2.8571428571428571E-2</v>
      </c>
      <c r="AR293" s="70">
        <v>0.3235294117647059</v>
      </c>
      <c r="AS293" s="70">
        <v>8.8235294117647065E-2</v>
      </c>
      <c r="AT293" s="70">
        <v>0</v>
      </c>
      <c r="AU293" s="70">
        <v>0</v>
      </c>
      <c r="AV293" s="70">
        <v>2.9411764705882353E-2</v>
      </c>
      <c r="AW293" s="70">
        <v>0</v>
      </c>
      <c r="AX293" s="70">
        <v>0.18181818181818182</v>
      </c>
      <c r="AY293" s="70">
        <v>0.12121212121212122</v>
      </c>
      <c r="AZ293" s="70">
        <v>6.0606060606060608E-2</v>
      </c>
      <c r="BA293" s="70">
        <v>3.0303030303030304E-2</v>
      </c>
      <c r="BB293" s="70">
        <v>0</v>
      </c>
      <c r="BC293" s="70">
        <v>6.0606060606060608E-2</v>
      </c>
    </row>
    <row r="294" spans="1:55" customFormat="1">
      <c r="A294" t="str">
        <f t="shared" si="4"/>
        <v>TAS-42248</v>
      </c>
      <c r="B294" s="57" t="s">
        <v>9</v>
      </c>
      <c r="C294" s="54">
        <v>42248</v>
      </c>
      <c r="D294" s="55">
        <v>51</v>
      </c>
      <c r="E294" s="55">
        <v>20.9</v>
      </c>
      <c r="F294" s="55">
        <v>1.1000000000000001</v>
      </c>
      <c r="G294" s="55">
        <v>22.9</v>
      </c>
      <c r="H294" s="55">
        <v>7.2</v>
      </c>
      <c r="I294" s="55">
        <v>-2.9</v>
      </c>
      <c r="J294" s="58">
        <v>142</v>
      </c>
      <c r="K294" s="55">
        <v>15.7</v>
      </c>
      <c r="L294" s="55">
        <v>35.299999999999997</v>
      </c>
      <c r="M294" s="55">
        <v>-3.9</v>
      </c>
      <c r="N294" s="55">
        <v>-7.8</v>
      </c>
      <c r="O294" s="55">
        <v>-1.1000000000000001</v>
      </c>
      <c r="P294" s="55">
        <v>46.9</v>
      </c>
      <c r="Q294" s="55">
        <v>29.5</v>
      </c>
      <c r="R294" s="55">
        <v>39.673469387755105</v>
      </c>
      <c r="S294" s="55">
        <v>9.7959183673469372</v>
      </c>
      <c r="T294" s="55">
        <v>3.673469387755103</v>
      </c>
      <c r="U294" s="55">
        <v>5.7142857142857153</v>
      </c>
      <c r="V294" s="55">
        <v>70.857142857142861</v>
      </c>
      <c r="W294" s="55">
        <v>88.816326530612244</v>
      </c>
      <c r="X294" s="55">
        <v>-0.3</v>
      </c>
      <c r="Y294">
        <v>2</v>
      </c>
      <c r="Z294" s="70">
        <v>0.12</v>
      </c>
      <c r="AA294" s="70">
        <v>0.15</v>
      </c>
      <c r="AB294" s="70">
        <v>0</v>
      </c>
      <c r="AC294" s="70">
        <v>0</v>
      </c>
      <c r="AD294" s="70">
        <v>0</v>
      </c>
      <c r="AE294" s="70">
        <v>0</v>
      </c>
      <c r="AF294" s="70">
        <v>0.15</v>
      </c>
      <c r="AG294" s="70">
        <v>0.24</v>
      </c>
      <c r="AH294" s="70">
        <v>0</v>
      </c>
      <c r="AI294" s="70">
        <v>0</v>
      </c>
      <c r="AJ294" s="70">
        <v>0</v>
      </c>
      <c r="AK294" s="70">
        <v>0</v>
      </c>
      <c r="AL294" s="70">
        <v>0.24</v>
      </c>
      <c r="AM294" s="70">
        <v>0.09</v>
      </c>
      <c r="AN294" s="70">
        <v>0</v>
      </c>
      <c r="AO294" s="70">
        <v>0</v>
      </c>
      <c r="AP294" s="70">
        <v>0</v>
      </c>
      <c r="AQ294" s="70">
        <v>0</v>
      </c>
      <c r="AR294" s="70">
        <v>0.21</v>
      </c>
      <c r="AS294" s="70">
        <v>0.12</v>
      </c>
      <c r="AT294" s="70">
        <v>0</v>
      </c>
      <c r="AU294" s="70">
        <v>0</v>
      </c>
      <c r="AV294" s="70">
        <v>0</v>
      </c>
      <c r="AW294" s="70">
        <v>0</v>
      </c>
      <c r="AX294" s="70">
        <v>0.14000000000000001</v>
      </c>
      <c r="AY294" s="70">
        <v>0.31</v>
      </c>
      <c r="AZ294" s="70">
        <v>0</v>
      </c>
      <c r="BA294" s="70">
        <v>0</v>
      </c>
      <c r="BB294" s="70">
        <v>0</v>
      </c>
      <c r="BC294" s="70">
        <v>0</v>
      </c>
    </row>
    <row r="295" spans="1:55" customFormat="1">
      <c r="A295" t="str">
        <f t="shared" si="4"/>
        <v>TAS-42339</v>
      </c>
      <c r="B295" s="57" t="s">
        <v>9</v>
      </c>
      <c r="C295" s="54">
        <v>42339</v>
      </c>
      <c r="D295" s="55">
        <v>68.2</v>
      </c>
      <c r="E295" s="55">
        <v>54.6</v>
      </c>
      <c r="F295" s="55">
        <v>13.6</v>
      </c>
      <c r="G295" s="55">
        <v>36.9</v>
      </c>
      <c r="H295" s="55">
        <v>16.600000000000001</v>
      </c>
      <c r="I295" s="55">
        <v>-3</v>
      </c>
      <c r="J295" s="58">
        <v>158</v>
      </c>
      <c r="K295" s="55">
        <v>10.6</v>
      </c>
      <c r="L295" s="55">
        <v>48.2</v>
      </c>
      <c r="M295" s="55">
        <v>-4.5</v>
      </c>
      <c r="N295" s="55">
        <v>-0.9</v>
      </c>
      <c r="O295" s="55">
        <v>12.1</v>
      </c>
      <c r="P295" s="55">
        <v>48.4</v>
      </c>
      <c r="Q295" s="55">
        <v>37.1</v>
      </c>
      <c r="R295" s="55">
        <v>49.149338374291119</v>
      </c>
      <c r="S295" s="55">
        <v>38.563327032136101</v>
      </c>
      <c r="T295" s="55">
        <v>4.9149338374291123</v>
      </c>
      <c r="U295" s="55">
        <v>13.232514177693764</v>
      </c>
      <c r="V295" s="55">
        <v>64.650283553875241</v>
      </c>
      <c r="W295" s="55">
        <v>79.395085066162579</v>
      </c>
      <c r="X295" s="55">
        <v>-4.338842975206612</v>
      </c>
      <c r="Y295" s="55">
        <v>0</v>
      </c>
      <c r="Z295" s="70">
        <v>0</v>
      </c>
      <c r="AA295" s="70">
        <v>0.27</v>
      </c>
      <c r="AB295" s="70">
        <v>0.05</v>
      </c>
      <c r="AC295" s="70">
        <v>0</v>
      </c>
      <c r="AD295" s="70">
        <v>0.05</v>
      </c>
      <c r="AE295" s="70">
        <v>0</v>
      </c>
      <c r="AF295" s="70">
        <v>0.05</v>
      </c>
      <c r="AG295" s="70">
        <v>0.14000000000000001</v>
      </c>
      <c r="AH295" s="70">
        <v>0.05</v>
      </c>
      <c r="AI295" s="70">
        <v>0.09</v>
      </c>
      <c r="AJ295" s="70">
        <v>0</v>
      </c>
      <c r="AK295" s="70">
        <v>0.05</v>
      </c>
      <c r="AL295" s="70">
        <v>0.18</v>
      </c>
      <c r="AM295" s="70">
        <v>0.09</v>
      </c>
      <c r="AN295" s="70">
        <v>0.05</v>
      </c>
      <c r="AO295" s="70">
        <v>0</v>
      </c>
      <c r="AP295" s="70">
        <v>0.05</v>
      </c>
      <c r="AQ295" s="70">
        <v>0</v>
      </c>
      <c r="AR295" s="70">
        <v>0.18</v>
      </c>
      <c r="AS295" s="70">
        <v>0.09</v>
      </c>
      <c r="AT295" s="70">
        <v>0</v>
      </c>
      <c r="AU295" s="70">
        <v>0.05</v>
      </c>
      <c r="AV295" s="70">
        <v>0</v>
      </c>
      <c r="AW295" s="70">
        <v>0</v>
      </c>
      <c r="AX295" s="70">
        <v>0.05</v>
      </c>
      <c r="AY295" s="70">
        <v>0.14000000000000001</v>
      </c>
      <c r="AZ295" s="70">
        <v>0.1</v>
      </c>
      <c r="BA295" s="70">
        <v>0.05</v>
      </c>
      <c r="BB295" s="70">
        <v>0</v>
      </c>
      <c r="BC295" s="70">
        <v>0</v>
      </c>
    </row>
    <row r="296" spans="1:55" customFormat="1">
      <c r="A296" t="str">
        <f t="shared" si="4"/>
        <v>TAS-42430</v>
      </c>
      <c r="B296" s="57" t="s">
        <v>9</v>
      </c>
      <c r="C296" s="54">
        <v>42430</v>
      </c>
      <c r="D296" s="55">
        <v>53.877551020408163</v>
      </c>
      <c r="E296" s="55">
        <v>39.510204081632651</v>
      </c>
      <c r="F296" s="55">
        <v>7.8367346938775517</v>
      </c>
      <c r="G296" s="55">
        <v>27.428571428571423</v>
      </c>
      <c r="H296" s="55">
        <v>7.1836734693877542</v>
      </c>
      <c r="I296" s="55">
        <v>-1.6326530612244898</v>
      </c>
      <c r="J296" s="58">
        <v>147.42857142857144</v>
      </c>
      <c r="K296" s="55">
        <v>14.285714285714288</v>
      </c>
      <c r="L296" s="55">
        <v>38.204081632653057</v>
      </c>
      <c r="M296" s="55">
        <v>10.857142857142859</v>
      </c>
      <c r="N296" s="55">
        <v>8.571428571428573</v>
      </c>
      <c r="O296" s="55">
        <v>11.020408163265307</v>
      </c>
      <c r="P296" s="55">
        <v>29.469387755102044</v>
      </c>
      <c r="Q296" s="55">
        <v>50.693877551020407</v>
      </c>
      <c r="R296" s="55">
        <v>30.77551020408163</v>
      </c>
      <c r="S296" s="55">
        <v>23.346938775510203</v>
      </c>
      <c r="T296" s="55">
        <v>12.571428571428571</v>
      </c>
      <c r="U296" s="55">
        <v>6.5306122448979593</v>
      </c>
      <c r="V296" s="55">
        <v>65.795918367346943</v>
      </c>
      <c r="W296" s="55">
        <v>82.857142857142847</v>
      </c>
      <c r="X296" s="55">
        <v>0</v>
      </c>
      <c r="Y296" s="55">
        <v>0.4591368227731864</v>
      </c>
      <c r="Z296" s="70">
        <v>9.0909090909090912E-2</v>
      </c>
      <c r="AA296" s="70">
        <v>0.27272727272727271</v>
      </c>
      <c r="AB296" s="70">
        <v>6.0606060606060608E-2</v>
      </c>
      <c r="AC296" s="70">
        <v>3.0303030303030304E-2</v>
      </c>
      <c r="AD296" s="70">
        <v>0</v>
      </c>
      <c r="AE296" s="70">
        <v>0</v>
      </c>
      <c r="AF296" s="70">
        <v>0.18181818181818182</v>
      </c>
      <c r="AG296" s="70">
        <v>0.21212121212121213</v>
      </c>
      <c r="AH296" s="70">
        <v>0.12121212121212122</v>
      </c>
      <c r="AI296" s="70">
        <v>3.0303030303030304E-2</v>
      </c>
      <c r="AJ296" s="70">
        <v>0</v>
      </c>
      <c r="AK296" s="70">
        <v>0</v>
      </c>
      <c r="AL296" s="70">
        <v>0.24242424242424243</v>
      </c>
      <c r="AM296" s="70">
        <v>0.24242424242424243</v>
      </c>
      <c r="AN296" s="70">
        <v>6.0606060606060608E-2</v>
      </c>
      <c r="AO296" s="70">
        <v>0</v>
      </c>
      <c r="AP296" s="70">
        <v>0</v>
      </c>
      <c r="AQ296" s="70">
        <v>0</v>
      </c>
      <c r="AR296" s="70">
        <v>0.27272727272727271</v>
      </c>
      <c r="AS296" s="70">
        <v>0.12121212121212122</v>
      </c>
      <c r="AT296" s="70">
        <v>6.0606060606060608E-2</v>
      </c>
      <c r="AU296" s="70">
        <v>0</v>
      </c>
      <c r="AV296" s="70">
        <v>0</v>
      </c>
      <c r="AW296" s="70">
        <v>0</v>
      </c>
      <c r="AX296" s="70">
        <v>0.15151515151515152</v>
      </c>
      <c r="AY296" s="70">
        <v>0.12121212121212122</v>
      </c>
      <c r="AZ296" s="70">
        <v>0.12121212121212122</v>
      </c>
      <c r="BA296" s="70">
        <v>6.0606060606060608E-2</v>
      </c>
      <c r="BB296" s="70">
        <v>3.0303030303030304E-2</v>
      </c>
      <c r="BC296" s="70">
        <v>0</v>
      </c>
    </row>
    <row r="297" spans="1:55" customFormat="1">
      <c r="A297" t="str">
        <f t="shared" si="4"/>
        <v>TAS-42522</v>
      </c>
      <c r="B297" s="57" t="s">
        <v>9</v>
      </c>
      <c r="C297" s="54">
        <v>42522</v>
      </c>
      <c r="D297" s="58" t="s">
        <v>128</v>
      </c>
      <c r="E297" s="58" t="s">
        <v>128</v>
      </c>
      <c r="F297" s="58" t="s">
        <v>128</v>
      </c>
      <c r="G297" s="58" t="s">
        <v>128</v>
      </c>
      <c r="H297" s="58" t="s">
        <v>128</v>
      </c>
      <c r="I297" s="58" t="s">
        <v>128</v>
      </c>
      <c r="J297" s="58" t="s">
        <v>128</v>
      </c>
      <c r="K297" s="58" t="s">
        <v>128</v>
      </c>
      <c r="L297" s="58" t="s">
        <v>128</v>
      </c>
      <c r="M297" s="58" t="s">
        <v>128</v>
      </c>
      <c r="N297" s="58" t="s">
        <v>128</v>
      </c>
      <c r="O297" s="58" t="s">
        <v>128</v>
      </c>
      <c r="P297" s="58" t="s">
        <v>128</v>
      </c>
      <c r="Q297" s="58" t="s">
        <v>128</v>
      </c>
      <c r="R297" s="58" t="s">
        <v>128</v>
      </c>
      <c r="S297" s="58" t="s">
        <v>128</v>
      </c>
      <c r="T297" s="58" t="s">
        <v>128</v>
      </c>
      <c r="U297" s="58" t="s">
        <v>128</v>
      </c>
      <c r="V297" s="58" t="s">
        <v>128</v>
      </c>
      <c r="W297" s="58" t="s">
        <v>128</v>
      </c>
      <c r="X297" s="58" t="s">
        <v>128</v>
      </c>
      <c r="Y297" s="58" t="s">
        <v>128</v>
      </c>
      <c r="Z297" s="58" t="s">
        <v>128</v>
      </c>
      <c r="AA297" s="58" t="s">
        <v>128</v>
      </c>
      <c r="AB297" s="58" t="s">
        <v>128</v>
      </c>
      <c r="AC297" s="58" t="s">
        <v>128</v>
      </c>
      <c r="AD297" s="58" t="s">
        <v>128</v>
      </c>
      <c r="AE297" s="58" t="s">
        <v>128</v>
      </c>
      <c r="AF297" s="58" t="s">
        <v>128</v>
      </c>
      <c r="AG297" s="58" t="s">
        <v>128</v>
      </c>
      <c r="AH297" s="58" t="s">
        <v>128</v>
      </c>
      <c r="AI297" s="58" t="s">
        <v>128</v>
      </c>
      <c r="AJ297" s="58" t="s">
        <v>128</v>
      </c>
      <c r="AK297" s="58" t="s">
        <v>128</v>
      </c>
      <c r="AL297" s="58" t="s">
        <v>128</v>
      </c>
      <c r="AM297" s="58" t="s">
        <v>128</v>
      </c>
      <c r="AN297" s="58" t="s">
        <v>128</v>
      </c>
      <c r="AO297" s="58" t="s">
        <v>128</v>
      </c>
      <c r="AP297" s="55" t="s">
        <v>128</v>
      </c>
      <c r="AQ297" s="55" t="s">
        <v>128</v>
      </c>
      <c r="AR297" s="55" t="s">
        <v>128</v>
      </c>
      <c r="AS297" s="55" t="s">
        <v>128</v>
      </c>
      <c r="AT297" s="55" t="s">
        <v>128</v>
      </c>
      <c r="AU297" s="55" t="s">
        <v>128</v>
      </c>
      <c r="AV297" s="55" t="s">
        <v>128</v>
      </c>
      <c r="AW297" s="55" t="s">
        <v>128</v>
      </c>
      <c r="AX297" s="55" t="s">
        <v>128</v>
      </c>
      <c r="AY297" s="55" t="s">
        <v>128</v>
      </c>
      <c r="AZ297" s="55" t="s">
        <v>128</v>
      </c>
      <c r="BA297" s="55" t="s">
        <v>128</v>
      </c>
      <c r="BB297" s="55" t="s">
        <v>128</v>
      </c>
      <c r="BC297" s="55" t="s">
        <v>128</v>
      </c>
    </row>
    <row r="298" spans="1:55" customFormat="1">
      <c r="A298" t="str">
        <f t="shared" si="4"/>
        <v>TAS-42614</v>
      </c>
      <c r="B298" s="57" t="s">
        <v>9</v>
      </c>
      <c r="C298" s="54">
        <v>42614</v>
      </c>
      <c r="D298" s="58" t="s">
        <v>128</v>
      </c>
      <c r="E298" s="58" t="s">
        <v>128</v>
      </c>
      <c r="F298" s="58" t="s">
        <v>128</v>
      </c>
      <c r="G298" s="58" t="s">
        <v>128</v>
      </c>
      <c r="H298" s="58" t="s">
        <v>128</v>
      </c>
      <c r="I298" s="58" t="s">
        <v>128</v>
      </c>
      <c r="J298" s="58" t="s">
        <v>128</v>
      </c>
      <c r="K298" s="58" t="s">
        <v>128</v>
      </c>
      <c r="L298" s="58" t="s">
        <v>128</v>
      </c>
      <c r="M298" s="58" t="s">
        <v>128</v>
      </c>
      <c r="N298" s="58" t="s">
        <v>128</v>
      </c>
      <c r="O298" s="58" t="s">
        <v>128</v>
      </c>
      <c r="P298" s="58" t="s">
        <v>128</v>
      </c>
      <c r="Q298" s="58" t="s">
        <v>128</v>
      </c>
      <c r="R298" s="58" t="s">
        <v>128</v>
      </c>
      <c r="S298" s="58" t="s">
        <v>128</v>
      </c>
      <c r="T298" s="55" t="s">
        <v>128</v>
      </c>
      <c r="U298" s="55" t="s">
        <v>128</v>
      </c>
      <c r="V298" s="55" t="s">
        <v>128</v>
      </c>
      <c r="W298" s="55" t="s">
        <v>128</v>
      </c>
      <c r="X298" s="55" t="s">
        <v>128</v>
      </c>
      <c r="Y298" s="55" t="s">
        <v>128</v>
      </c>
      <c r="Z298" s="55" t="s">
        <v>128</v>
      </c>
      <c r="AA298" s="55" t="s">
        <v>128</v>
      </c>
      <c r="AB298" s="55" t="s">
        <v>128</v>
      </c>
      <c r="AC298" s="55" t="s">
        <v>128</v>
      </c>
      <c r="AD298" s="55" t="s">
        <v>128</v>
      </c>
      <c r="AE298" s="55" t="s">
        <v>128</v>
      </c>
      <c r="AF298" s="55" t="s">
        <v>128</v>
      </c>
      <c r="AG298" s="55" t="s">
        <v>128</v>
      </c>
      <c r="AH298" s="55" t="s">
        <v>128</v>
      </c>
      <c r="AI298" s="55" t="s">
        <v>128</v>
      </c>
      <c r="AJ298" s="55" t="s">
        <v>128</v>
      </c>
      <c r="AK298" s="55" t="s">
        <v>128</v>
      </c>
      <c r="AL298" s="55" t="s">
        <v>128</v>
      </c>
      <c r="AM298" s="55" t="s">
        <v>128</v>
      </c>
      <c r="AN298" s="55" t="s">
        <v>128</v>
      </c>
      <c r="AO298" s="55" t="s">
        <v>128</v>
      </c>
      <c r="AP298" s="55" t="s">
        <v>128</v>
      </c>
      <c r="AQ298" s="55" t="s">
        <v>128</v>
      </c>
      <c r="AR298" s="55" t="s">
        <v>128</v>
      </c>
      <c r="AS298" s="55" t="s">
        <v>128</v>
      </c>
      <c r="AT298" s="55" t="s">
        <v>128</v>
      </c>
      <c r="AU298" s="55" t="s">
        <v>128</v>
      </c>
      <c r="AV298" s="55" t="s">
        <v>128</v>
      </c>
      <c r="AW298" s="55" t="s">
        <v>128</v>
      </c>
      <c r="AX298" s="55" t="s">
        <v>128</v>
      </c>
      <c r="AY298" s="55" t="s">
        <v>128</v>
      </c>
      <c r="AZ298" s="55" t="s">
        <v>128</v>
      </c>
      <c r="BA298" s="55" t="s">
        <v>128</v>
      </c>
      <c r="BB298" s="55" t="s">
        <v>128</v>
      </c>
      <c r="BC298" s="55" t="s">
        <v>128</v>
      </c>
    </row>
    <row r="299" spans="1:55" customFormat="1">
      <c r="A299" t="str">
        <f t="shared" si="4"/>
        <v>TAS-42705</v>
      </c>
      <c r="B299" s="57" t="s">
        <v>9</v>
      </c>
      <c r="C299" s="54">
        <v>42705</v>
      </c>
      <c r="D299" s="58" t="s">
        <v>128</v>
      </c>
      <c r="E299" s="58" t="s">
        <v>128</v>
      </c>
      <c r="F299" s="58" t="s">
        <v>128</v>
      </c>
      <c r="G299" s="58" t="s">
        <v>128</v>
      </c>
      <c r="H299" s="58" t="s">
        <v>128</v>
      </c>
      <c r="I299" s="58" t="s">
        <v>128</v>
      </c>
      <c r="J299" s="58" t="s">
        <v>128</v>
      </c>
      <c r="K299" s="58" t="s">
        <v>128</v>
      </c>
      <c r="L299" s="58" t="s">
        <v>128</v>
      </c>
      <c r="M299" s="58" t="s">
        <v>128</v>
      </c>
      <c r="N299" s="58" t="s">
        <v>128</v>
      </c>
      <c r="O299" s="58" t="s">
        <v>128</v>
      </c>
      <c r="P299" s="58" t="s">
        <v>128</v>
      </c>
      <c r="Q299" s="58" t="s">
        <v>128</v>
      </c>
      <c r="R299" s="58" t="s">
        <v>128</v>
      </c>
      <c r="S299" s="58" t="s">
        <v>128</v>
      </c>
      <c r="T299" s="55" t="s">
        <v>128</v>
      </c>
      <c r="U299" s="55" t="s">
        <v>128</v>
      </c>
      <c r="V299" s="55" t="s">
        <v>128</v>
      </c>
      <c r="W299" s="55" t="s">
        <v>128</v>
      </c>
      <c r="X299" s="55" t="s">
        <v>128</v>
      </c>
      <c r="Y299" s="55" t="s">
        <v>128</v>
      </c>
      <c r="Z299" s="55" t="s">
        <v>128</v>
      </c>
      <c r="AA299" s="55" t="s">
        <v>128</v>
      </c>
      <c r="AB299" s="55" t="s">
        <v>128</v>
      </c>
      <c r="AC299" s="55" t="s">
        <v>128</v>
      </c>
      <c r="AD299" s="55" t="s">
        <v>128</v>
      </c>
      <c r="AE299" s="55" t="s">
        <v>128</v>
      </c>
      <c r="AF299" s="55" t="s">
        <v>128</v>
      </c>
      <c r="AG299" s="55" t="s">
        <v>128</v>
      </c>
      <c r="AH299" s="55" t="s">
        <v>128</v>
      </c>
      <c r="AI299" s="55" t="s">
        <v>128</v>
      </c>
      <c r="AJ299" s="55" t="s">
        <v>128</v>
      </c>
      <c r="AK299" s="55" t="s">
        <v>128</v>
      </c>
      <c r="AL299" s="55" t="s">
        <v>128</v>
      </c>
      <c r="AM299" s="55" t="s">
        <v>128</v>
      </c>
      <c r="AN299" s="55" t="s">
        <v>128</v>
      </c>
      <c r="AO299" s="55" t="s">
        <v>128</v>
      </c>
      <c r="AP299" s="55" t="s">
        <v>128</v>
      </c>
      <c r="AQ299" s="55" t="s">
        <v>128</v>
      </c>
      <c r="AR299" s="55" t="s">
        <v>128</v>
      </c>
      <c r="AS299" s="55" t="s">
        <v>128</v>
      </c>
      <c r="AT299" s="55" t="s">
        <v>128</v>
      </c>
      <c r="AU299" s="55" t="s">
        <v>128</v>
      </c>
      <c r="AV299" s="55" t="s">
        <v>128</v>
      </c>
      <c r="AW299" s="55" t="s">
        <v>128</v>
      </c>
      <c r="AX299" s="55" t="s">
        <v>128</v>
      </c>
      <c r="AY299" s="55" t="s">
        <v>128</v>
      </c>
      <c r="AZ299" s="55" t="s">
        <v>128</v>
      </c>
      <c r="BA299" s="55" t="s">
        <v>128</v>
      </c>
      <c r="BB299" s="55" t="s">
        <v>128</v>
      </c>
      <c r="BC299" s="55" t="s">
        <v>128</v>
      </c>
    </row>
    <row r="300" spans="1:55" customFormat="1">
      <c r="A300" t="str">
        <f t="shared" si="4"/>
        <v>TAS-42795</v>
      </c>
      <c r="B300" s="57" t="s">
        <v>9</v>
      </c>
      <c r="C300" s="54">
        <v>42795</v>
      </c>
      <c r="D300" s="58" t="s">
        <v>128</v>
      </c>
      <c r="E300" s="58" t="s">
        <v>128</v>
      </c>
      <c r="F300" s="58" t="s">
        <v>128</v>
      </c>
      <c r="G300" s="58" t="s">
        <v>128</v>
      </c>
      <c r="H300" s="58" t="s">
        <v>128</v>
      </c>
      <c r="I300" s="58" t="s">
        <v>128</v>
      </c>
      <c r="J300" s="58" t="s">
        <v>128</v>
      </c>
      <c r="K300" s="58" t="s">
        <v>128</v>
      </c>
      <c r="L300" s="58" t="s">
        <v>128</v>
      </c>
      <c r="M300" s="58" t="s">
        <v>128</v>
      </c>
      <c r="N300" s="58" t="s">
        <v>128</v>
      </c>
      <c r="O300" s="58" t="s">
        <v>128</v>
      </c>
      <c r="P300" s="58" t="s">
        <v>128</v>
      </c>
      <c r="Q300" s="58" t="s">
        <v>128</v>
      </c>
      <c r="R300" s="58" t="s">
        <v>128</v>
      </c>
      <c r="S300" s="58" t="s">
        <v>128</v>
      </c>
      <c r="T300" s="55" t="s">
        <v>128</v>
      </c>
      <c r="U300" s="55" t="s">
        <v>128</v>
      </c>
      <c r="V300" s="55" t="s">
        <v>128</v>
      </c>
      <c r="W300" s="55" t="s">
        <v>128</v>
      </c>
      <c r="X300" s="55" t="s">
        <v>128</v>
      </c>
      <c r="Y300" s="55" t="s">
        <v>128</v>
      </c>
      <c r="Z300" s="55" t="s">
        <v>128</v>
      </c>
      <c r="AA300" s="55" t="s">
        <v>128</v>
      </c>
      <c r="AB300" s="55" t="s">
        <v>128</v>
      </c>
      <c r="AC300" s="55" t="s">
        <v>128</v>
      </c>
      <c r="AD300" s="55" t="s">
        <v>128</v>
      </c>
      <c r="AE300" s="55" t="s">
        <v>128</v>
      </c>
      <c r="AF300" s="55" t="s">
        <v>128</v>
      </c>
      <c r="AG300" s="55" t="s">
        <v>128</v>
      </c>
      <c r="AH300" s="55" t="s">
        <v>128</v>
      </c>
      <c r="AI300" s="55" t="s">
        <v>128</v>
      </c>
      <c r="AJ300" s="55" t="s">
        <v>128</v>
      </c>
      <c r="AK300" s="55" t="s">
        <v>128</v>
      </c>
      <c r="AL300" s="55" t="s">
        <v>128</v>
      </c>
      <c r="AM300" s="55" t="s">
        <v>128</v>
      </c>
      <c r="AN300" s="55" t="s">
        <v>128</v>
      </c>
      <c r="AO300" s="55" t="s">
        <v>128</v>
      </c>
      <c r="AP300" s="55" t="s">
        <v>128</v>
      </c>
      <c r="AQ300" s="55" t="s">
        <v>128</v>
      </c>
      <c r="AR300" s="55" t="s">
        <v>128</v>
      </c>
      <c r="AS300" s="55" t="s">
        <v>128</v>
      </c>
      <c r="AT300" s="55" t="s">
        <v>128</v>
      </c>
      <c r="AU300" s="55" t="s">
        <v>128</v>
      </c>
      <c r="AV300" s="55" t="s">
        <v>128</v>
      </c>
      <c r="AW300" s="55" t="s">
        <v>128</v>
      </c>
      <c r="AX300" s="55" t="s">
        <v>128</v>
      </c>
      <c r="AY300" s="55" t="s">
        <v>128</v>
      </c>
      <c r="AZ300" s="55" t="s">
        <v>128</v>
      </c>
      <c r="BA300" s="55" t="s">
        <v>128</v>
      </c>
      <c r="BB300" s="55" t="s">
        <v>128</v>
      </c>
      <c r="BC300" s="55" t="s">
        <v>128</v>
      </c>
    </row>
    <row r="301" spans="1:55" customFormat="1">
      <c r="A301" t="str">
        <f t="shared" si="4"/>
        <v>TAS-42887</v>
      </c>
      <c r="B301" s="57" t="s">
        <v>9</v>
      </c>
      <c r="C301" s="54">
        <v>42887</v>
      </c>
      <c r="D301" s="58" t="s">
        <v>128</v>
      </c>
      <c r="E301" s="58" t="s">
        <v>128</v>
      </c>
      <c r="F301" s="58" t="s">
        <v>128</v>
      </c>
      <c r="G301" s="58" t="s">
        <v>128</v>
      </c>
      <c r="H301" s="58" t="s">
        <v>128</v>
      </c>
      <c r="I301" s="58" t="s">
        <v>128</v>
      </c>
      <c r="J301" s="58" t="s">
        <v>128</v>
      </c>
      <c r="K301" s="58" t="s">
        <v>128</v>
      </c>
      <c r="L301" s="58" t="s">
        <v>128</v>
      </c>
      <c r="M301" s="58" t="s">
        <v>128</v>
      </c>
      <c r="N301" s="58" t="s">
        <v>128</v>
      </c>
      <c r="O301" s="58" t="s">
        <v>128</v>
      </c>
      <c r="P301" s="58" t="s">
        <v>128</v>
      </c>
      <c r="Q301" s="58" t="s">
        <v>128</v>
      </c>
      <c r="R301" s="58" t="s">
        <v>128</v>
      </c>
      <c r="S301" s="58" t="s">
        <v>128</v>
      </c>
      <c r="T301" s="55" t="s">
        <v>128</v>
      </c>
      <c r="U301" s="55" t="s">
        <v>128</v>
      </c>
      <c r="V301" s="55" t="s">
        <v>128</v>
      </c>
      <c r="W301" s="55" t="s">
        <v>128</v>
      </c>
      <c r="X301" s="55" t="s">
        <v>128</v>
      </c>
      <c r="Y301" s="55" t="s">
        <v>128</v>
      </c>
      <c r="Z301" s="55" t="s">
        <v>128</v>
      </c>
      <c r="AA301" s="55" t="s">
        <v>128</v>
      </c>
      <c r="AB301" s="55" t="s">
        <v>128</v>
      </c>
      <c r="AC301" s="55" t="s">
        <v>128</v>
      </c>
      <c r="AD301" s="55" t="s">
        <v>128</v>
      </c>
      <c r="AE301" s="55" t="s">
        <v>128</v>
      </c>
      <c r="AF301" s="55" t="s">
        <v>128</v>
      </c>
      <c r="AG301" s="55" t="s">
        <v>128</v>
      </c>
      <c r="AH301" s="55" t="s">
        <v>128</v>
      </c>
      <c r="AI301" s="55" t="s">
        <v>128</v>
      </c>
      <c r="AJ301" s="55" t="s">
        <v>128</v>
      </c>
      <c r="AK301" s="55" t="s">
        <v>128</v>
      </c>
      <c r="AL301" s="55" t="s">
        <v>128</v>
      </c>
      <c r="AM301" s="55" t="s">
        <v>128</v>
      </c>
      <c r="AN301" s="55" t="s">
        <v>128</v>
      </c>
      <c r="AO301" s="55" t="s">
        <v>128</v>
      </c>
      <c r="AP301" s="55" t="s">
        <v>128</v>
      </c>
      <c r="AQ301" s="55" t="s">
        <v>128</v>
      </c>
      <c r="AR301" s="55" t="s">
        <v>128</v>
      </c>
      <c r="AS301" s="55" t="s">
        <v>128</v>
      </c>
      <c r="AT301" s="55" t="s">
        <v>128</v>
      </c>
      <c r="AU301" s="55" t="s">
        <v>128</v>
      </c>
      <c r="AV301" s="55" t="s">
        <v>128</v>
      </c>
      <c r="AW301" s="55" t="s">
        <v>128</v>
      </c>
      <c r="AX301" s="55" t="s">
        <v>128</v>
      </c>
      <c r="AY301" s="55" t="s">
        <v>128</v>
      </c>
      <c r="AZ301" s="55" t="s">
        <v>128</v>
      </c>
      <c r="BA301" s="55" t="s">
        <v>128</v>
      </c>
      <c r="BB301" s="55" t="s">
        <v>128</v>
      </c>
      <c r="BC301" s="55" t="s">
        <v>128</v>
      </c>
    </row>
    <row r="302" spans="1:55" customFormat="1">
      <c r="A302" t="str">
        <f t="shared" si="4"/>
        <v>TAS-42979</v>
      </c>
      <c r="B302" s="57" t="s">
        <v>9</v>
      </c>
      <c r="C302" s="54">
        <v>42979</v>
      </c>
      <c r="D302" s="58" t="s">
        <v>128</v>
      </c>
      <c r="E302" s="58" t="s">
        <v>128</v>
      </c>
      <c r="F302" s="58" t="s">
        <v>128</v>
      </c>
      <c r="G302" s="58" t="s">
        <v>128</v>
      </c>
      <c r="H302" s="58" t="s">
        <v>128</v>
      </c>
      <c r="I302" s="58" t="s">
        <v>128</v>
      </c>
      <c r="J302" s="58" t="s">
        <v>128</v>
      </c>
      <c r="K302" s="58" t="s">
        <v>128</v>
      </c>
      <c r="L302" s="58" t="s">
        <v>128</v>
      </c>
      <c r="M302" s="58" t="s">
        <v>128</v>
      </c>
      <c r="N302" s="58" t="s">
        <v>128</v>
      </c>
      <c r="O302" s="58" t="s">
        <v>128</v>
      </c>
      <c r="P302" s="58" t="s">
        <v>128</v>
      </c>
      <c r="Q302" s="58" t="s">
        <v>128</v>
      </c>
      <c r="R302" s="58" t="s">
        <v>128</v>
      </c>
      <c r="S302" s="58" t="s">
        <v>128</v>
      </c>
      <c r="T302" s="55" t="s">
        <v>128</v>
      </c>
      <c r="U302" s="55" t="s">
        <v>128</v>
      </c>
      <c r="V302" s="55" t="s">
        <v>128</v>
      </c>
      <c r="W302" s="55" t="s">
        <v>128</v>
      </c>
      <c r="X302" s="55" t="s">
        <v>128</v>
      </c>
      <c r="Y302" s="55" t="s">
        <v>128</v>
      </c>
      <c r="Z302" s="55" t="s">
        <v>128</v>
      </c>
      <c r="AA302" s="55" t="s">
        <v>128</v>
      </c>
      <c r="AB302" s="55" t="s">
        <v>128</v>
      </c>
      <c r="AC302" s="55" t="s">
        <v>128</v>
      </c>
      <c r="AD302" s="55" t="s">
        <v>128</v>
      </c>
      <c r="AE302" s="55" t="s">
        <v>128</v>
      </c>
      <c r="AF302" s="55" t="s">
        <v>128</v>
      </c>
      <c r="AG302" s="55" t="s">
        <v>128</v>
      </c>
      <c r="AH302" s="55" t="s">
        <v>128</v>
      </c>
      <c r="AI302" s="55" t="s">
        <v>128</v>
      </c>
      <c r="AJ302" s="55" t="s">
        <v>128</v>
      </c>
      <c r="AK302" s="55" t="s">
        <v>128</v>
      </c>
      <c r="AL302" s="55" t="s">
        <v>128</v>
      </c>
      <c r="AM302" s="55" t="s">
        <v>128</v>
      </c>
      <c r="AN302" s="55" t="s">
        <v>128</v>
      </c>
      <c r="AO302" s="55" t="s">
        <v>128</v>
      </c>
      <c r="AP302" s="55" t="s">
        <v>128</v>
      </c>
      <c r="AQ302" s="55" t="s">
        <v>128</v>
      </c>
      <c r="AR302" s="55" t="s">
        <v>128</v>
      </c>
      <c r="AS302" s="55" t="s">
        <v>128</v>
      </c>
      <c r="AT302" s="55" t="s">
        <v>128</v>
      </c>
      <c r="AU302" s="55" t="s">
        <v>128</v>
      </c>
      <c r="AV302" s="55" t="s">
        <v>128</v>
      </c>
      <c r="AW302" s="55" t="s">
        <v>128</v>
      </c>
      <c r="AX302" s="55" t="s">
        <v>128</v>
      </c>
      <c r="AY302" s="55" t="s">
        <v>128</v>
      </c>
      <c r="AZ302" s="55" t="s">
        <v>128</v>
      </c>
      <c r="BA302" s="55" t="s">
        <v>128</v>
      </c>
      <c r="BB302" s="55" t="s">
        <v>128</v>
      </c>
      <c r="BC302" s="55" t="s">
        <v>128</v>
      </c>
    </row>
    <row r="303" spans="1:55" customFormat="1">
      <c r="A303" t="str">
        <f t="shared" si="4"/>
        <v>TAS-43070</v>
      </c>
      <c r="B303" s="57" t="s">
        <v>9</v>
      </c>
      <c r="C303" s="54">
        <v>43070</v>
      </c>
      <c r="D303" s="58" t="s">
        <v>128</v>
      </c>
      <c r="E303" s="58" t="s">
        <v>128</v>
      </c>
      <c r="F303" s="58" t="s">
        <v>128</v>
      </c>
      <c r="G303" s="58" t="s">
        <v>128</v>
      </c>
      <c r="H303" s="58" t="s">
        <v>128</v>
      </c>
      <c r="I303" s="58" t="s">
        <v>128</v>
      </c>
      <c r="J303" s="58" t="s">
        <v>128</v>
      </c>
      <c r="K303" s="58" t="s">
        <v>128</v>
      </c>
      <c r="L303" s="58" t="s">
        <v>128</v>
      </c>
      <c r="M303" s="58" t="s">
        <v>128</v>
      </c>
      <c r="N303" s="58" t="s">
        <v>128</v>
      </c>
      <c r="O303" s="58" t="s">
        <v>128</v>
      </c>
      <c r="P303" s="58" t="s">
        <v>128</v>
      </c>
      <c r="Q303" s="58" t="s">
        <v>128</v>
      </c>
      <c r="R303" s="58" t="s">
        <v>128</v>
      </c>
      <c r="S303" s="58" t="s">
        <v>128</v>
      </c>
      <c r="T303" s="55" t="s">
        <v>128</v>
      </c>
      <c r="U303" s="55" t="s">
        <v>128</v>
      </c>
      <c r="V303" s="55" t="s">
        <v>128</v>
      </c>
      <c r="W303" s="55" t="s">
        <v>128</v>
      </c>
      <c r="X303" s="55" t="s">
        <v>128</v>
      </c>
      <c r="Y303" s="55" t="s">
        <v>128</v>
      </c>
      <c r="Z303" s="55" t="s">
        <v>128</v>
      </c>
      <c r="AA303" s="55" t="s">
        <v>128</v>
      </c>
      <c r="AB303" s="55" t="s">
        <v>128</v>
      </c>
      <c r="AC303" s="55" t="s">
        <v>128</v>
      </c>
      <c r="AD303" s="55" t="s">
        <v>128</v>
      </c>
      <c r="AE303" s="55" t="s">
        <v>128</v>
      </c>
      <c r="AF303" s="55" t="s">
        <v>128</v>
      </c>
      <c r="AG303" s="55" t="s">
        <v>128</v>
      </c>
      <c r="AH303" s="55" t="s">
        <v>128</v>
      </c>
      <c r="AI303" s="55" t="s">
        <v>128</v>
      </c>
      <c r="AJ303" s="55" t="s">
        <v>128</v>
      </c>
      <c r="AK303" s="55" t="s">
        <v>128</v>
      </c>
      <c r="AL303" s="55" t="s">
        <v>128</v>
      </c>
      <c r="AM303" s="55" t="s">
        <v>128</v>
      </c>
      <c r="AN303" s="55" t="s">
        <v>128</v>
      </c>
      <c r="AO303" s="55" t="s">
        <v>128</v>
      </c>
      <c r="AP303" s="55" t="s">
        <v>128</v>
      </c>
      <c r="AQ303" s="55" t="s">
        <v>128</v>
      </c>
      <c r="AR303" s="55" t="s">
        <v>128</v>
      </c>
      <c r="AS303" s="55" t="s">
        <v>128</v>
      </c>
      <c r="AT303" s="55" t="s">
        <v>128</v>
      </c>
      <c r="AU303" s="55" t="s">
        <v>128</v>
      </c>
      <c r="AV303" s="55" t="s">
        <v>128</v>
      </c>
      <c r="AW303" s="55" t="s">
        <v>128</v>
      </c>
      <c r="AX303" s="55" t="s">
        <v>128</v>
      </c>
      <c r="AY303" s="55" t="s">
        <v>128</v>
      </c>
      <c r="AZ303" s="55" t="s">
        <v>128</v>
      </c>
      <c r="BA303" s="55" t="s">
        <v>128</v>
      </c>
      <c r="BB303" s="55" t="s">
        <v>128</v>
      </c>
      <c r="BC303" s="55" t="s">
        <v>128</v>
      </c>
    </row>
    <row r="304" spans="1:55" customFormat="1">
      <c r="A304" t="str">
        <f t="shared" si="4"/>
        <v>TAS-43160</v>
      </c>
      <c r="B304" s="57" t="s">
        <v>9</v>
      </c>
      <c r="C304" s="54">
        <v>43160</v>
      </c>
      <c r="D304" s="58" t="s">
        <v>128</v>
      </c>
      <c r="E304" s="58" t="s">
        <v>128</v>
      </c>
      <c r="F304" s="58" t="s">
        <v>128</v>
      </c>
      <c r="G304" s="58" t="s">
        <v>128</v>
      </c>
      <c r="H304" s="58" t="s">
        <v>128</v>
      </c>
      <c r="I304" s="58" t="s">
        <v>128</v>
      </c>
      <c r="J304" s="58" t="s">
        <v>128</v>
      </c>
      <c r="K304" s="58" t="s">
        <v>128</v>
      </c>
      <c r="L304" s="58" t="s">
        <v>128</v>
      </c>
      <c r="M304" s="58" t="s">
        <v>128</v>
      </c>
      <c r="N304" s="58" t="s">
        <v>128</v>
      </c>
      <c r="O304" s="58" t="s">
        <v>128</v>
      </c>
      <c r="P304" s="58" t="s">
        <v>128</v>
      </c>
      <c r="Q304" s="58" t="s">
        <v>128</v>
      </c>
      <c r="R304" s="58" t="s">
        <v>128</v>
      </c>
      <c r="S304" s="58" t="s">
        <v>128</v>
      </c>
      <c r="T304" s="55" t="s">
        <v>128</v>
      </c>
      <c r="U304" s="55" t="s">
        <v>128</v>
      </c>
      <c r="V304" s="55" t="s">
        <v>128</v>
      </c>
      <c r="W304" s="55" t="s">
        <v>128</v>
      </c>
      <c r="X304" s="55" t="s">
        <v>128</v>
      </c>
      <c r="Y304" s="55" t="s">
        <v>128</v>
      </c>
      <c r="Z304" s="55" t="s">
        <v>128</v>
      </c>
      <c r="AA304" s="55" t="s">
        <v>128</v>
      </c>
      <c r="AB304" s="55" t="s">
        <v>128</v>
      </c>
      <c r="AC304" s="55" t="s">
        <v>128</v>
      </c>
      <c r="AD304" s="55" t="s">
        <v>128</v>
      </c>
      <c r="AE304" s="55" t="s">
        <v>128</v>
      </c>
      <c r="AF304" s="55" t="s">
        <v>128</v>
      </c>
      <c r="AG304" s="55" t="s">
        <v>128</v>
      </c>
      <c r="AH304" s="55" t="s">
        <v>128</v>
      </c>
      <c r="AI304" s="55" t="s">
        <v>128</v>
      </c>
      <c r="AJ304" s="55" t="s">
        <v>128</v>
      </c>
      <c r="AK304" s="55" t="s">
        <v>128</v>
      </c>
      <c r="AL304" s="55" t="s">
        <v>128</v>
      </c>
      <c r="AM304" s="55" t="s">
        <v>128</v>
      </c>
      <c r="AN304" s="55" t="s">
        <v>128</v>
      </c>
      <c r="AO304" s="55" t="s">
        <v>128</v>
      </c>
      <c r="AP304" s="55" t="s">
        <v>128</v>
      </c>
      <c r="AQ304" s="55" t="s">
        <v>128</v>
      </c>
      <c r="AR304" s="55" t="s">
        <v>128</v>
      </c>
      <c r="AS304" s="55" t="s">
        <v>128</v>
      </c>
      <c r="AT304" s="55" t="s">
        <v>128</v>
      </c>
      <c r="AU304" s="55" t="s">
        <v>128</v>
      </c>
      <c r="AV304" s="55" t="s">
        <v>128</v>
      </c>
      <c r="AW304" s="55" t="s">
        <v>128</v>
      </c>
      <c r="AX304" s="55" t="s">
        <v>128</v>
      </c>
      <c r="AY304" s="55" t="s">
        <v>128</v>
      </c>
      <c r="AZ304" s="55" t="s">
        <v>128</v>
      </c>
      <c r="BA304" s="55" t="s">
        <v>128</v>
      </c>
      <c r="BB304" s="55" t="s">
        <v>128</v>
      </c>
      <c r="BC304" s="55" t="s">
        <v>128</v>
      </c>
    </row>
    <row r="305" spans="1:68" customFormat="1">
      <c r="A305" t="str">
        <f t="shared" si="4"/>
        <v>TAS-43252</v>
      </c>
      <c r="B305" s="57" t="s">
        <v>9</v>
      </c>
      <c r="C305" s="54">
        <v>43252</v>
      </c>
      <c r="D305" s="58" t="s">
        <v>128</v>
      </c>
      <c r="E305" s="58" t="s">
        <v>128</v>
      </c>
      <c r="F305" s="58" t="s">
        <v>128</v>
      </c>
      <c r="G305" s="58" t="s">
        <v>128</v>
      </c>
      <c r="H305" s="58" t="s">
        <v>128</v>
      </c>
      <c r="I305" s="58" t="s">
        <v>128</v>
      </c>
      <c r="J305" s="58" t="s">
        <v>128</v>
      </c>
      <c r="K305" s="58" t="s">
        <v>128</v>
      </c>
      <c r="L305" s="58" t="s">
        <v>128</v>
      </c>
      <c r="M305" s="58" t="s">
        <v>128</v>
      </c>
      <c r="N305" s="58" t="s">
        <v>128</v>
      </c>
      <c r="O305" s="58" t="s">
        <v>128</v>
      </c>
      <c r="P305" s="58" t="s">
        <v>128</v>
      </c>
      <c r="Q305" s="58" t="s">
        <v>128</v>
      </c>
      <c r="R305" s="58" t="s">
        <v>128</v>
      </c>
      <c r="S305" s="58" t="s">
        <v>128</v>
      </c>
      <c r="T305" s="55" t="s">
        <v>128</v>
      </c>
      <c r="U305" s="55" t="s">
        <v>128</v>
      </c>
      <c r="V305" s="55" t="s">
        <v>128</v>
      </c>
      <c r="W305" s="55" t="s">
        <v>128</v>
      </c>
      <c r="X305" s="55" t="s">
        <v>128</v>
      </c>
      <c r="Y305" s="55" t="s">
        <v>128</v>
      </c>
      <c r="Z305" s="55" t="s">
        <v>128</v>
      </c>
      <c r="AA305" s="55" t="s">
        <v>128</v>
      </c>
      <c r="AB305" s="55" t="s">
        <v>128</v>
      </c>
      <c r="AC305" s="55" t="s">
        <v>128</v>
      </c>
      <c r="AD305" s="55" t="s">
        <v>128</v>
      </c>
      <c r="AE305" s="55" t="s">
        <v>128</v>
      </c>
      <c r="AF305" s="55" t="s">
        <v>128</v>
      </c>
      <c r="AG305" s="55" t="s">
        <v>128</v>
      </c>
      <c r="AH305" s="55" t="s">
        <v>128</v>
      </c>
      <c r="AI305" s="55" t="s">
        <v>128</v>
      </c>
      <c r="AJ305" s="55" t="s">
        <v>128</v>
      </c>
      <c r="AK305" s="55" t="s">
        <v>128</v>
      </c>
      <c r="AL305" s="55" t="s">
        <v>128</v>
      </c>
      <c r="AM305" s="55" t="s">
        <v>128</v>
      </c>
      <c r="AN305" s="55" t="s">
        <v>128</v>
      </c>
      <c r="AO305" s="55" t="s">
        <v>128</v>
      </c>
      <c r="AP305" s="55" t="s">
        <v>128</v>
      </c>
      <c r="AQ305" s="55" t="s">
        <v>128</v>
      </c>
      <c r="AR305" s="55" t="s">
        <v>128</v>
      </c>
      <c r="AS305" s="55" t="s">
        <v>128</v>
      </c>
      <c r="AT305" s="55" t="s">
        <v>128</v>
      </c>
      <c r="AU305" s="55" t="s">
        <v>128</v>
      </c>
      <c r="AV305" s="55" t="s">
        <v>128</v>
      </c>
      <c r="AW305" s="55" t="s">
        <v>128</v>
      </c>
      <c r="AX305" s="55" t="s">
        <v>128</v>
      </c>
      <c r="AY305" s="55" t="s">
        <v>128</v>
      </c>
      <c r="AZ305" s="55" t="s">
        <v>128</v>
      </c>
      <c r="BA305" s="55" t="s">
        <v>128</v>
      </c>
      <c r="BB305" s="55" t="s">
        <v>128</v>
      </c>
      <c r="BC305" s="55" t="s">
        <v>128</v>
      </c>
    </row>
    <row r="306" spans="1:68" customFormat="1">
      <c r="A306" t="str">
        <f t="shared" si="4"/>
        <v>TAS-43344</v>
      </c>
      <c r="B306" s="57" t="s">
        <v>9</v>
      </c>
      <c r="C306" s="54">
        <v>43344</v>
      </c>
      <c r="D306" s="58" t="s">
        <v>128</v>
      </c>
      <c r="E306" s="58" t="s">
        <v>128</v>
      </c>
      <c r="F306" s="58" t="s">
        <v>128</v>
      </c>
      <c r="G306" s="58" t="s">
        <v>128</v>
      </c>
      <c r="H306" s="58" t="s">
        <v>128</v>
      </c>
      <c r="I306" s="58" t="s">
        <v>128</v>
      </c>
      <c r="J306" s="58" t="s">
        <v>128</v>
      </c>
      <c r="K306" s="58" t="s">
        <v>128</v>
      </c>
      <c r="L306" s="58" t="s">
        <v>128</v>
      </c>
      <c r="M306" s="58" t="s">
        <v>128</v>
      </c>
      <c r="N306" s="58" t="s">
        <v>128</v>
      </c>
      <c r="O306" s="58" t="s">
        <v>128</v>
      </c>
      <c r="P306" s="58" t="s">
        <v>128</v>
      </c>
      <c r="Q306" s="58" t="s">
        <v>128</v>
      </c>
      <c r="R306" s="58" t="s">
        <v>128</v>
      </c>
      <c r="S306" s="58" t="s">
        <v>128</v>
      </c>
      <c r="T306" s="55" t="s">
        <v>128</v>
      </c>
      <c r="U306" s="55" t="s">
        <v>128</v>
      </c>
      <c r="V306" s="55" t="s">
        <v>128</v>
      </c>
      <c r="W306" s="55" t="s">
        <v>128</v>
      </c>
      <c r="X306" s="55" t="s">
        <v>128</v>
      </c>
      <c r="Y306" s="55" t="s">
        <v>128</v>
      </c>
      <c r="Z306" s="55" t="s">
        <v>128</v>
      </c>
      <c r="AA306" s="55" t="s">
        <v>128</v>
      </c>
      <c r="AB306" s="55" t="s">
        <v>128</v>
      </c>
      <c r="AC306" s="55" t="s">
        <v>128</v>
      </c>
      <c r="AD306" s="55" t="s">
        <v>128</v>
      </c>
      <c r="AE306" s="55" t="s">
        <v>128</v>
      </c>
      <c r="AF306" s="55" t="s">
        <v>128</v>
      </c>
      <c r="AG306" s="55" t="s">
        <v>128</v>
      </c>
      <c r="AH306" s="55" t="s">
        <v>128</v>
      </c>
      <c r="AI306" s="55" t="s">
        <v>128</v>
      </c>
      <c r="AJ306" s="55" t="s">
        <v>128</v>
      </c>
      <c r="AK306" s="55" t="s">
        <v>128</v>
      </c>
      <c r="AL306" s="55" t="s">
        <v>128</v>
      </c>
      <c r="AM306" s="55" t="s">
        <v>128</v>
      </c>
      <c r="AN306" s="55" t="s">
        <v>128</v>
      </c>
      <c r="AO306" s="55" t="s">
        <v>128</v>
      </c>
      <c r="AP306" s="55" t="s">
        <v>128</v>
      </c>
      <c r="AQ306" s="55" t="s">
        <v>128</v>
      </c>
      <c r="AR306" s="55" t="s">
        <v>128</v>
      </c>
      <c r="AS306" s="55" t="s">
        <v>128</v>
      </c>
      <c r="AT306" s="55" t="s">
        <v>128</v>
      </c>
      <c r="AU306" s="55" t="s">
        <v>128</v>
      </c>
      <c r="AV306" s="55" t="s">
        <v>128</v>
      </c>
      <c r="AW306" s="55" t="s">
        <v>128</v>
      </c>
      <c r="AX306" s="55" t="s">
        <v>128</v>
      </c>
      <c r="AY306" s="55" t="s">
        <v>128</v>
      </c>
      <c r="AZ306" s="55" t="s">
        <v>128</v>
      </c>
      <c r="BA306" s="55" t="s">
        <v>128</v>
      </c>
      <c r="BB306" s="55" t="s">
        <v>128</v>
      </c>
      <c r="BC306" s="55" t="s">
        <v>128</v>
      </c>
    </row>
    <row r="307" spans="1:68" customFormat="1">
      <c r="A307" t="str">
        <f t="shared" si="4"/>
        <v>TAS-43435</v>
      </c>
      <c r="B307" s="57" t="s">
        <v>9</v>
      </c>
      <c r="C307" s="54">
        <v>43435</v>
      </c>
      <c r="D307" s="58" t="s">
        <v>128</v>
      </c>
      <c r="E307" s="58" t="s">
        <v>128</v>
      </c>
      <c r="F307" s="58" t="s">
        <v>128</v>
      </c>
      <c r="G307" s="58" t="s">
        <v>128</v>
      </c>
      <c r="H307" s="58" t="s">
        <v>128</v>
      </c>
      <c r="I307" s="58" t="s">
        <v>128</v>
      </c>
      <c r="J307" s="58" t="s">
        <v>128</v>
      </c>
      <c r="K307" s="58" t="s">
        <v>128</v>
      </c>
      <c r="L307" s="58" t="s">
        <v>128</v>
      </c>
      <c r="M307" s="58" t="s">
        <v>128</v>
      </c>
      <c r="N307" s="58" t="s">
        <v>128</v>
      </c>
      <c r="O307" s="58" t="s">
        <v>128</v>
      </c>
      <c r="P307" s="58" t="s">
        <v>128</v>
      </c>
      <c r="Q307" s="58" t="s">
        <v>128</v>
      </c>
      <c r="R307" s="58" t="s">
        <v>128</v>
      </c>
      <c r="S307" s="58" t="s">
        <v>128</v>
      </c>
      <c r="T307" s="55" t="s">
        <v>128</v>
      </c>
      <c r="U307" s="55" t="s">
        <v>128</v>
      </c>
      <c r="V307" s="55" t="s">
        <v>128</v>
      </c>
      <c r="W307" s="55" t="s">
        <v>128</v>
      </c>
      <c r="X307" s="55" t="s">
        <v>128</v>
      </c>
      <c r="Y307" s="55" t="s">
        <v>128</v>
      </c>
      <c r="Z307" s="55" t="s">
        <v>128</v>
      </c>
      <c r="AA307" s="55" t="s">
        <v>128</v>
      </c>
      <c r="AB307" s="55" t="s">
        <v>128</v>
      </c>
      <c r="AC307" s="55" t="s">
        <v>128</v>
      </c>
      <c r="AD307" s="55" t="s">
        <v>128</v>
      </c>
      <c r="AE307" s="55" t="s">
        <v>128</v>
      </c>
      <c r="AF307" s="55" t="s">
        <v>128</v>
      </c>
      <c r="AG307" s="55" t="s">
        <v>128</v>
      </c>
      <c r="AH307" s="55" t="s">
        <v>128</v>
      </c>
      <c r="AI307" s="55" t="s">
        <v>128</v>
      </c>
      <c r="AJ307" s="55" t="s">
        <v>128</v>
      </c>
      <c r="AK307" s="55" t="s">
        <v>128</v>
      </c>
      <c r="AL307" s="55" t="s">
        <v>128</v>
      </c>
      <c r="AM307" s="55" t="s">
        <v>128</v>
      </c>
      <c r="AN307" s="55" t="s">
        <v>128</v>
      </c>
      <c r="AO307" s="55" t="s">
        <v>128</v>
      </c>
      <c r="AP307" s="55" t="s">
        <v>128</v>
      </c>
      <c r="AQ307" s="55" t="s">
        <v>128</v>
      </c>
      <c r="AR307" s="55" t="s">
        <v>128</v>
      </c>
      <c r="AS307" s="55" t="s">
        <v>128</v>
      </c>
      <c r="AT307" s="55" t="s">
        <v>128</v>
      </c>
      <c r="AU307" s="55" t="s">
        <v>128</v>
      </c>
      <c r="AV307" s="55" t="s">
        <v>128</v>
      </c>
      <c r="AW307" s="55" t="s">
        <v>128</v>
      </c>
      <c r="AX307" s="55" t="s">
        <v>128</v>
      </c>
      <c r="AY307" s="55" t="s">
        <v>128</v>
      </c>
      <c r="AZ307" s="55" t="s">
        <v>128</v>
      </c>
      <c r="BA307" s="55" t="s">
        <v>128</v>
      </c>
      <c r="BB307" s="55" t="s">
        <v>128</v>
      </c>
      <c r="BC307" s="55" t="s">
        <v>128</v>
      </c>
    </row>
    <row r="308" spans="1:68" customFormat="1">
      <c r="A308" t="str">
        <f t="shared" si="4"/>
        <v>TAS-43525</v>
      </c>
      <c r="B308" s="57" t="s">
        <v>9</v>
      </c>
      <c r="C308" s="54">
        <v>43525</v>
      </c>
      <c r="D308" s="58" t="s">
        <v>128</v>
      </c>
      <c r="E308" s="58" t="s">
        <v>128</v>
      </c>
      <c r="F308" s="58" t="s">
        <v>128</v>
      </c>
      <c r="G308" s="58" t="s">
        <v>128</v>
      </c>
      <c r="H308" s="58" t="s">
        <v>128</v>
      </c>
      <c r="I308" s="58" t="s">
        <v>128</v>
      </c>
      <c r="J308" s="58" t="s">
        <v>128</v>
      </c>
      <c r="K308" s="58" t="s">
        <v>128</v>
      </c>
      <c r="L308" s="58" t="s">
        <v>128</v>
      </c>
      <c r="M308" s="58" t="s">
        <v>128</v>
      </c>
      <c r="N308" s="58" t="s">
        <v>128</v>
      </c>
      <c r="O308" s="58" t="s">
        <v>128</v>
      </c>
      <c r="P308" s="58" t="s">
        <v>128</v>
      </c>
      <c r="Q308" s="58" t="s">
        <v>128</v>
      </c>
      <c r="R308" s="58" t="s">
        <v>128</v>
      </c>
      <c r="S308" s="58" t="s">
        <v>128</v>
      </c>
      <c r="T308" s="55" t="s">
        <v>128</v>
      </c>
      <c r="U308" s="55" t="s">
        <v>128</v>
      </c>
      <c r="V308" s="55" t="s">
        <v>128</v>
      </c>
      <c r="W308" s="55" t="s">
        <v>128</v>
      </c>
      <c r="X308" s="55" t="s">
        <v>128</v>
      </c>
      <c r="Y308" s="55" t="s">
        <v>128</v>
      </c>
      <c r="Z308" s="55" t="s">
        <v>128</v>
      </c>
      <c r="AA308" s="55" t="s">
        <v>128</v>
      </c>
      <c r="AB308" s="55" t="s">
        <v>128</v>
      </c>
      <c r="AC308" s="55" t="s">
        <v>128</v>
      </c>
      <c r="AD308" s="55" t="s">
        <v>128</v>
      </c>
      <c r="AE308" s="55" t="s">
        <v>128</v>
      </c>
      <c r="AF308" s="55" t="s">
        <v>128</v>
      </c>
      <c r="AG308" s="55" t="s">
        <v>128</v>
      </c>
      <c r="AH308" s="55" t="s">
        <v>128</v>
      </c>
      <c r="AI308" s="55" t="s">
        <v>128</v>
      </c>
      <c r="AJ308" s="55" t="s">
        <v>128</v>
      </c>
      <c r="AK308" s="55" t="s">
        <v>128</v>
      </c>
      <c r="AL308" s="55" t="s">
        <v>128</v>
      </c>
      <c r="AM308" s="55" t="s">
        <v>128</v>
      </c>
      <c r="AN308" s="55" t="s">
        <v>128</v>
      </c>
      <c r="AO308" s="55" t="s">
        <v>128</v>
      </c>
      <c r="AP308" s="55" t="s">
        <v>128</v>
      </c>
      <c r="AQ308" s="55" t="s">
        <v>128</v>
      </c>
      <c r="AR308" s="55" t="s">
        <v>128</v>
      </c>
      <c r="AS308" s="55" t="s">
        <v>128</v>
      </c>
      <c r="AT308" s="55" t="s">
        <v>128</v>
      </c>
      <c r="AU308" s="55" t="s">
        <v>128</v>
      </c>
      <c r="AV308" s="55" t="s">
        <v>128</v>
      </c>
      <c r="AW308" s="55" t="s">
        <v>128</v>
      </c>
      <c r="AX308" s="55" t="s">
        <v>128</v>
      </c>
      <c r="AY308" s="55" t="s">
        <v>128</v>
      </c>
      <c r="AZ308" s="55" t="s">
        <v>128</v>
      </c>
      <c r="BA308" s="55" t="s">
        <v>128</v>
      </c>
      <c r="BB308" s="55" t="s">
        <v>128</v>
      </c>
      <c r="BC308" s="55" t="s">
        <v>128</v>
      </c>
    </row>
    <row r="309" spans="1:68" customFormat="1">
      <c r="A309" t="str">
        <f t="shared" si="4"/>
        <v>TAS-43617</v>
      </c>
      <c r="B309" s="57" t="s">
        <v>9</v>
      </c>
      <c r="C309" s="54">
        <v>43617</v>
      </c>
      <c r="D309" s="58" t="s">
        <v>128</v>
      </c>
      <c r="E309" s="58" t="s">
        <v>128</v>
      </c>
      <c r="F309" s="58" t="s">
        <v>128</v>
      </c>
      <c r="G309" s="58" t="s">
        <v>128</v>
      </c>
      <c r="H309" s="58" t="s">
        <v>128</v>
      </c>
      <c r="I309" s="58" t="s">
        <v>128</v>
      </c>
      <c r="J309" s="58" t="s">
        <v>128</v>
      </c>
      <c r="K309" s="58" t="s">
        <v>128</v>
      </c>
      <c r="L309" s="58" t="s">
        <v>128</v>
      </c>
      <c r="M309" s="58" t="s">
        <v>128</v>
      </c>
      <c r="N309" s="58" t="s">
        <v>128</v>
      </c>
      <c r="O309" s="58" t="s">
        <v>128</v>
      </c>
      <c r="P309" s="58" t="s">
        <v>128</v>
      </c>
      <c r="Q309" s="58" t="s">
        <v>128</v>
      </c>
      <c r="R309" s="58" t="s">
        <v>128</v>
      </c>
      <c r="S309" s="58" t="s">
        <v>128</v>
      </c>
      <c r="T309" s="55" t="s">
        <v>128</v>
      </c>
      <c r="U309" s="55" t="s">
        <v>128</v>
      </c>
      <c r="V309" s="55" t="s">
        <v>128</v>
      </c>
      <c r="W309" s="55" t="s">
        <v>128</v>
      </c>
      <c r="X309" s="55" t="s">
        <v>128</v>
      </c>
      <c r="Y309" s="55" t="s">
        <v>128</v>
      </c>
      <c r="Z309" s="55" t="s">
        <v>128</v>
      </c>
      <c r="AA309" s="55" t="s">
        <v>128</v>
      </c>
      <c r="AB309" s="55" t="s">
        <v>128</v>
      </c>
      <c r="AC309" s="55" t="s">
        <v>128</v>
      </c>
      <c r="AD309" s="55" t="s">
        <v>128</v>
      </c>
      <c r="AE309" s="55" t="s">
        <v>128</v>
      </c>
      <c r="AF309" s="55" t="s">
        <v>128</v>
      </c>
      <c r="AG309" s="55" t="s">
        <v>128</v>
      </c>
      <c r="AH309" s="55" t="s">
        <v>128</v>
      </c>
      <c r="AI309" s="55" t="s">
        <v>128</v>
      </c>
      <c r="AJ309" s="55" t="s">
        <v>128</v>
      </c>
      <c r="AK309" s="55" t="s">
        <v>128</v>
      </c>
      <c r="AL309" s="55" t="s">
        <v>128</v>
      </c>
      <c r="AM309" s="55" t="s">
        <v>128</v>
      </c>
      <c r="AN309" s="55" t="s">
        <v>128</v>
      </c>
      <c r="AO309" s="55" t="s">
        <v>128</v>
      </c>
      <c r="AP309" s="55" t="s">
        <v>128</v>
      </c>
      <c r="AQ309" s="55" t="s">
        <v>128</v>
      </c>
      <c r="AR309" s="55" t="s">
        <v>128</v>
      </c>
      <c r="AS309" s="55" t="s">
        <v>128</v>
      </c>
      <c r="AT309" s="55" t="s">
        <v>128</v>
      </c>
      <c r="AU309" s="55" t="s">
        <v>128</v>
      </c>
      <c r="AV309" s="55" t="s">
        <v>128</v>
      </c>
      <c r="AW309" s="55" t="s">
        <v>128</v>
      </c>
      <c r="AX309" s="55" t="s">
        <v>128</v>
      </c>
      <c r="AY309" s="55" t="s">
        <v>128</v>
      </c>
      <c r="AZ309" s="55" t="s">
        <v>128</v>
      </c>
      <c r="BA309" s="55" t="s">
        <v>128</v>
      </c>
      <c r="BB309" s="55" t="s">
        <v>128</v>
      </c>
      <c r="BC309" s="55" t="s">
        <v>128</v>
      </c>
    </row>
    <row r="310" spans="1:68" customFormat="1">
      <c r="A310" t="str">
        <f t="shared" si="4"/>
        <v>TAS-43709</v>
      </c>
      <c r="B310" s="57" t="s">
        <v>9</v>
      </c>
      <c r="C310" s="54">
        <v>43709</v>
      </c>
      <c r="D310" s="58" t="s">
        <v>128</v>
      </c>
      <c r="E310" s="58" t="s">
        <v>128</v>
      </c>
      <c r="F310" s="58" t="s">
        <v>128</v>
      </c>
      <c r="G310" s="58" t="s">
        <v>128</v>
      </c>
      <c r="H310" s="58" t="s">
        <v>128</v>
      </c>
      <c r="I310" s="58" t="s">
        <v>128</v>
      </c>
      <c r="J310" s="58" t="s">
        <v>128</v>
      </c>
      <c r="K310" s="58" t="s">
        <v>128</v>
      </c>
      <c r="L310" s="58" t="s">
        <v>128</v>
      </c>
      <c r="M310" s="58" t="s">
        <v>128</v>
      </c>
      <c r="N310" s="58" t="s">
        <v>128</v>
      </c>
      <c r="O310" s="58" t="s">
        <v>128</v>
      </c>
      <c r="P310" s="58" t="s">
        <v>128</v>
      </c>
      <c r="Q310" s="58" t="s">
        <v>128</v>
      </c>
      <c r="R310" s="58" t="s">
        <v>128</v>
      </c>
      <c r="S310" s="58" t="s">
        <v>128</v>
      </c>
      <c r="T310" s="55" t="s">
        <v>128</v>
      </c>
      <c r="U310" s="55" t="s">
        <v>128</v>
      </c>
      <c r="V310" s="55" t="s">
        <v>128</v>
      </c>
      <c r="W310" s="55" t="s">
        <v>128</v>
      </c>
      <c r="X310" s="55" t="s">
        <v>128</v>
      </c>
      <c r="Y310" s="55" t="s">
        <v>128</v>
      </c>
      <c r="Z310" s="55" t="s">
        <v>128</v>
      </c>
      <c r="AA310" s="55" t="s">
        <v>128</v>
      </c>
      <c r="AB310" s="55" t="s">
        <v>128</v>
      </c>
      <c r="AC310" s="55" t="s">
        <v>128</v>
      </c>
      <c r="AD310" s="55" t="s">
        <v>128</v>
      </c>
      <c r="AE310" s="55" t="s">
        <v>128</v>
      </c>
      <c r="AF310" s="55" t="s">
        <v>128</v>
      </c>
      <c r="AG310" s="55" t="s">
        <v>128</v>
      </c>
      <c r="AH310" s="55" t="s">
        <v>128</v>
      </c>
      <c r="AI310" s="55" t="s">
        <v>128</v>
      </c>
      <c r="AJ310" s="55" t="s">
        <v>128</v>
      </c>
      <c r="AK310" s="55" t="s">
        <v>128</v>
      </c>
      <c r="AL310" s="55" t="s">
        <v>128</v>
      </c>
      <c r="AM310" s="55" t="s">
        <v>128</v>
      </c>
      <c r="AN310" s="55" t="s">
        <v>128</v>
      </c>
      <c r="AO310" s="55" t="s">
        <v>128</v>
      </c>
      <c r="AP310" s="55" t="s">
        <v>128</v>
      </c>
      <c r="AQ310" s="55" t="s">
        <v>128</v>
      </c>
      <c r="AR310" s="55" t="s">
        <v>128</v>
      </c>
      <c r="AS310" s="55" t="s">
        <v>128</v>
      </c>
      <c r="AT310" s="55" t="s">
        <v>128</v>
      </c>
      <c r="AU310" s="55" t="s">
        <v>128</v>
      </c>
      <c r="AV310" s="55" t="s">
        <v>128</v>
      </c>
      <c r="AW310" s="55" t="s">
        <v>128</v>
      </c>
      <c r="AX310" s="55" t="s">
        <v>128</v>
      </c>
      <c r="AY310" s="55" t="s">
        <v>128</v>
      </c>
      <c r="AZ310" s="55" t="s">
        <v>128</v>
      </c>
      <c r="BA310" s="55" t="s">
        <v>128</v>
      </c>
      <c r="BB310" s="55" t="s">
        <v>128</v>
      </c>
      <c r="BC310" s="55" t="s">
        <v>128</v>
      </c>
    </row>
    <row r="311" spans="1:68" customFormat="1">
      <c r="A311" t="str">
        <f t="shared" si="4"/>
        <v>TAS-43800</v>
      </c>
      <c r="B311" s="57" t="s">
        <v>9</v>
      </c>
      <c r="C311" s="54">
        <v>43800</v>
      </c>
      <c r="D311" s="58" t="s">
        <v>128</v>
      </c>
      <c r="E311" s="58" t="s">
        <v>128</v>
      </c>
      <c r="F311" s="58" t="s">
        <v>128</v>
      </c>
      <c r="G311" s="58" t="s">
        <v>128</v>
      </c>
      <c r="H311" s="58" t="s">
        <v>128</v>
      </c>
      <c r="I311" s="58" t="s">
        <v>128</v>
      </c>
      <c r="J311" s="58" t="s">
        <v>128</v>
      </c>
      <c r="K311" s="58" t="s">
        <v>128</v>
      </c>
      <c r="L311" s="58" t="s">
        <v>128</v>
      </c>
      <c r="M311" s="58" t="s">
        <v>128</v>
      </c>
      <c r="N311" s="58" t="s">
        <v>128</v>
      </c>
      <c r="O311" s="58" t="s">
        <v>128</v>
      </c>
      <c r="P311" s="58" t="s">
        <v>128</v>
      </c>
      <c r="Q311" s="58" t="s">
        <v>128</v>
      </c>
      <c r="R311" s="58" t="s">
        <v>128</v>
      </c>
      <c r="S311" s="58" t="s">
        <v>128</v>
      </c>
      <c r="T311" s="55" t="s">
        <v>128</v>
      </c>
      <c r="U311" s="55" t="s">
        <v>128</v>
      </c>
      <c r="V311" s="55" t="s">
        <v>128</v>
      </c>
      <c r="W311" s="55" t="s">
        <v>128</v>
      </c>
      <c r="X311" s="55" t="s">
        <v>128</v>
      </c>
      <c r="Y311" s="55" t="s">
        <v>128</v>
      </c>
      <c r="Z311" s="55" t="s">
        <v>128</v>
      </c>
      <c r="AA311" s="55" t="s">
        <v>128</v>
      </c>
      <c r="AB311" s="55" t="s">
        <v>128</v>
      </c>
      <c r="AC311" s="55" t="s">
        <v>128</v>
      </c>
      <c r="AD311" s="55" t="s">
        <v>128</v>
      </c>
      <c r="AE311" s="55" t="s">
        <v>128</v>
      </c>
      <c r="AF311" s="55" t="s">
        <v>128</v>
      </c>
      <c r="AG311" s="55" t="s">
        <v>128</v>
      </c>
      <c r="AH311" s="55" t="s">
        <v>128</v>
      </c>
      <c r="AI311" s="55" t="s">
        <v>128</v>
      </c>
      <c r="AJ311" s="55" t="s">
        <v>128</v>
      </c>
      <c r="AK311" s="55" t="s">
        <v>128</v>
      </c>
      <c r="AL311" s="55" t="s">
        <v>128</v>
      </c>
      <c r="AM311" s="55" t="s">
        <v>128</v>
      </c>
      <c r="AN311" s="55" t="s">
        <v>128</v>
      </c>
      <c r="AO311" s="55" t="s">
        <v>128</v>
      </c>
      <c r="AP311" s="55" t="s">
        <v>128</v>
      </c>
      <c r="AQ311" s="55" t="s">
        <v>128</v>
      </c>
      <c r="AR311" s="55" t="s">
        <v>128</v>
      </c>
      <c r="AS311" s="55" t="s">
        <v>128</v>
      </c>
      <c r="AT311" s="55" t="s">
        <v>128</v>
      </c>
      <c r="AU311" s="55" t="s">
        <v>128</v>
      </c>
      <c r="AV311" s="55" t="s">
        <v>128</v>
      </c>
      <c r="AW311" s="55" t="s">
        <v>128</v>
      </c>
      <c r="AX311" s="55" t="s">
        <v>128</v>
      </c>
      <c r="AY311" s="55" t="s">
        <v>128</v>
      </c>
      <c r="AZ311" s="55" t="s">
        <v>128</v>
      </c>
      <c r="BA311" s="55" t="s">
        <v>128</v>
      </c>
      <c r="BB311" s="55" t="s">
        <v>128</v>
      </c>
      <c r="BC311" s="55" t="s">
        <v>128</v>
      </c>
    </row>
    <row r="312" spans="1:68" customFormat="1">
      <c r="A312" t="str">
        <f t="shared" si="4"/>
        <v>TAS-43891</v>
      </c>
      <c r="B312" s="57" t="s">
        <v>9</v>
      </c>
      <c r="C312" s="54">
        <v>43891</v>
      </c>
      <c r="D312" s="58" t="s">
        <v>128</v>
      </c>
      <c r="E312" s="58" t="s">
        <v>128</v>
      </c>
      <c r="F312" s="58" t="s">
        <v>128</v>
      </c>
      <c r="G312" s="58" t="s">
        <v>128</v>
      </c>
      <c r="H312" s="58" t="s">
        <v>128</v>
      </c>
      <c r="I312" s="58" t="s">
        <v>128</v>
      </c>
      <c r="J312" s="58" t="s">
        <v>128</v>
      </c>
      <c r="K312" s="58" t="s">
        <v>128</v>
      </c>
      <c r="L312" s="58" t="s">
        <v>128</v>
      </c>
      <c r="M312" s="58" t="s">
        <v>128</v>
      </c>
      <c r="N312" s="58" t="s">
        <v>128</v>
      </c>
      <c r="O312" s="58" t="s">
        <v>128</v>
      </c>
      <c r="P312" s="58" t="s">
        <v>128</v>
      </c>
      <c r="Q312" s="58" t="s">
        <v>128</v>
      </c>
      <c r="R312" s="58" t="s">
        <v>128</v>
      </c>
      <c r="S312" s="58" t="s">
        <v>128</v>
      </c>
      <c r="T312" s="55" t="s">
        <v>128</v>
      </c>
      <c r="U312" s="55" t="s">
        <v>128</v>
      </c>
      <c r="V312" s="55" t="s">
        <v>128</v>
      </c>
      <c r="W312" s="55" t="s">
        <v>128</v>
      </c>
      <c r="X312" s="55" t="s">
        <v>128</v>
      </c>
      <c r="Y312" s="55" t="s">
        <v>128</v>
      </c>
      <c r="Z312" s="55" t="s">
        <v>128</v>
      </c>
      <c r="AA312" s="55" t="s">
        <v>128</v>
      </c>
      <c r="AB312" s="55" t="s">
        <v>128</v>
      </c>
      <c r="AC312" s="55" t="s">
        <v>128</v>
      </c>
      <c r="AD312" s="55" t="s">
        <v>128</v>
      </c>
      <c r="AE312" s="55" t="s">
        <v>128</v>
      </c>
      <c r="AF312" s="55" t="s">
        <v>128</v>
      </c>
      <c r="AG312" s="55" t="s">
        <v>128</v>
      </c>
      <c r="AH312" s="55" t="s">
        <v>128</v>
      </c>
      <c r="AI312" s="55" t="s">
        <v>128</v>
      </c>
      <c r="AJ312" s="55" t="s">
        <v>128</v>
      </c>
      <c r="AK312" s="55" t="s">
        <v>128</v>
      </c>
      <c r="AL312" s="55" t="s">
        <v>128</v>
      </c>
      <c r="AM312" s="55" t="s">
        <v>128</v>
      </c>
      <c r="AN312" s="55" t="s">
        <v>128</v>
      </c>
      <c r="AO312" s="55" t="s">
        <v>128</v>
      </c>
      <c r="AP312" s="55" t="s">
        <v>128</v>
      </c>
      <c r="AQ312" s="55" t="s">
        <v>128</v>
      </c>
      <c r="AR312" s="55" t="s">
        <v>128</v>
      </c>
      <c r="AS312" s="55" t="s">
        <v>128</v>
      </c>
      <c r="AT312" s="55" t="s">
        <v>128</v>
      </c>
      <c r="AU312" s="55" t="s">
        <v>128</v>
      </c>
      <c r="AV312" s="55" t="s">
        <v>128</v>
      </c>
      <c r="AW312" s="55" t="s">
        <v>128</v>
      </c>
      <c r="AX312" s="55" t="s">
        <v>128</v>
      </c>
      <c r="AY312" s="55" t="s">
        <v>128</v>
      </c>
      <c r="AZ312" s="55" t="s">
        <v>128</v>
      </c>
      <c r="BA312" s="55" t="s">
        <v>128</v>
      </c>
      <c r="BB312" s="55" t="s">
        <v>128</v>
      </c>
      <c r="BC312" s="55" t="s">
        <v>128</v>
      </c>
    </row>
    <row r="313" spans="1:68" customFormat="1">
      <c r="A313" t="str">
        <f t="shared" si="4"/>
        <v>TAS-43983</v>
      </c>
      <c r="B313" s="57" t="s">
        <v>9</v>
      </c>
      <c r="C313" s="54">
        <v>43983</v>
      </c>
      <c r="D313" s="58" t="s">
        <v>128</v>
      </c>
      <c r="E313" s="58" t="s">
        <v>128</v>
      </c>
      <c r="F313" s="58" t="s">
        <v>128</v>
      </c>
      <c r="G313" s="58" t="s">
        <v>128</v>
      </c>
      <c r="H313" s="58" t="s">
        <v>128</v>
      </c>
      <c r="I313" s="58" t="s">
        <v>128</v>
      </c>
      <c r="J313" s="58" t="s">
        <v>128</v>
      </c>
      <c r="K313" s="58" t="s">
        <v>128</v>
      </c>
      <c r="L313" s="58" t="s">
        <v>128</v>
      </c>
      <c r="M313" s="58" t="s">
        <v>128</v>
      </c>
      <c r="N313" s="58" t="s">
        <v>128</v>
      </c>
      <c r="O313" s="58" t="s">
        <v>128</v>
      </c>
      <c r="P313" s="58" t="s">
        <v>128</v>
      </c>
      <c r="Q313" s="58" t="s">
        <v>128</v>
      </c>
      <c r="R313" s="58" t="s">
        <v>128</v>
      </c>
      <c r="S313" s="58" t="s">
        <v>128</v>
      </c>
      <c r="T313" s="55" t="s">
        <v>128</v>
      </c>
      <c r="U313" s="55" t="s">
        <v>128</v>
      </c>
      <c r="V313" s="55" t="s">
        <v>128</v>
      </c>
      <c r="W313" s="55" t="s">
        <v>128</v>
      </c>
      <c r="X313" s="55" t="s">
        <v>128</v>
      </c>
      <c r="Y313" s="55" t="s">
        <v>128</v>
      </c>
      <c r="Z313" s="55" t="s">
        <v>128</v>
      </c>
      <c r="AA313" s="55" t="s">
        <v>128</v>
      </c>
      <c r="AB313" s="55" t="s">
        <v>128</v>
      </c>
      <c r="AC313" s="55" t="s">
        <v>128</v>
      </c>
      <c r="AD313" s="55" t="s">
        <v>128</v>
      </c>
      <c r="AE313" s="55" t="s">
        <v>128</v>
      </c>
      <c r="AF313" s="55" t="s">
        <v>128</v>
      </c>
      <c r="AG313" s="55" t="s">
        <v>128</v>
      </c>
      <c r="AH313" s="55" t="s">
        <v>128</v>
      </c>
      <c r="AI313" s="55" t="s">
        <v>128</v>
      </c>
      <c r="AJ313" s="55" t="s">
        <v>128</v>
      </c>
      <c r="AK313" s="55" t="s">
        <v>128</v>
      </c>
      <c r="AL313" s="55" t="s">
        <v>128</v>
      </c>
      <c r="AM313" s="55" t="s">
        <v>128</v>
      </c>
      <c r="AN313" s="55" t="s">
        <v>128</v>
      </c>
      <c r="AO313" s="55" t="s">
        <v>128</v>
      </c>
      <c r="AP313" s="55" t="s">
        <v>128</v>
      </c>
      <c r="AQ313" s="55" t="s">
        <v>128</v>
      </c>
      <c r="AR313" s="55" t="s">
        <v>128</v>
      </c>
      <c r="AS313" s="55" t="s">
        <v>128</v>
      </c>
      <c r="AT313" s="55" t="s">
        <v>128</v>
      </c>
      <c r="AU313" s="55" t="s">
        <v>128</v>
      </c>
      <c r="AV313" s="55" t="s">
        <v>128</v>
      </c>
      <c r="AW313" s="55" t="s">
        <v>128</v>
      </c>
      <c r="AX313" s="55" t="s">
        <v>128</v>
      </c>
      <c r="AY313" s="55" t="s">
        <v>128</v>
      </c>
      <c r="AZ313" s="55" t="s">
        <v>128</v>
      </c>
      <c r="BA313" s="55" t="s">
        <v>128</v>
      </c>
      <c r="BB313" s="55" t="s">
        <v>128</v>
      </c>
      <c r="BC313" s="55" t="s">
        <v>128</v>
      </c>
    </row>
    <row r="314" spans="1:68" customFormat="1">
      <c r="A314" t="str">
        <f t="shared" si="4"/>
        <v>TAS-44075</v>
      </c>
      <c r="B314" s="57" t="s">
        <v>9</v>
      </c>
      <c r="C314" s="54">
        <v>44075</v>
      </c>
      <c r="D314" s="58" t="s">
        <v>128</v>
      </c>
      <c r="E314" s="58" t="s">
        <v>128</v>
      </c>
      <c r="F314" s="58" t="s">
        <v>128</v>
      </c>
      <c r="G314" s="58" t="s">
        <v>128</v>
      </c>
      <c r="H314" s="58" t="s">
        <v>128</v>
      </c>
      <c r="I314" s="58" t="s">
        <v>128</v>
      </c>
      <c r="J314" s="58" t="s">
        <v>128</v>
      </c>
      <c r="K314" s="58" t="s">
        <v>128</v>
      </c>
      <c r="L314" s="58" t="s">
        <v>128</v>
      </c>
      <c r="M314" s="58" t="s">
        <v>128</v>
      </c>
      <c r="N314" s="58" t="s">
        <v>128</v>
      </c>
      <c r="O314" s="58" t="s">
        <v>128</v>
      </c>
      <c r="P314" s="58" t="s">
        <v>128</v>
      </c>
      <c r="Q314" s="58" t="s">
        <v>128</v>
      </c>
      <c r="R314" s="58" t="s">
        <v>128</v>
      </c>
      <c r="S314" s="58" t="s">
        <v>128</v>
      </c>
      <c r="T314" s="55" t="s">
        <v>128</v>
      </c>
      <c r="U314" s="55" t="s">
        <v>128</v>
      </c>
      <c r="V314" s="55" t="s">
        <v>128</v>
      </c>
      <c r="W314" s="55" t="s">
        <v>128</v>
      </c>
      <c r="X314" s="55" t="s">
        <v>128</v>
      </c>
      <c r="Y314" s="55" t="s">
        <v>128</v>
      </c>
      <c r="Z314" s="55" t="s">
        <v>128</v>
      </c>
      <c r="AA314" s="55" t="s">
        <v>128</v>
      </c>
      <c r="AB314" s="55" t="s">
        <v>128</v>
      </c>
      <c r="AC314" s="55" t="s">
        <v>128</v>
      </c>
      <c r="AD314" s="55" t="s">
        <v>128</v>
      </c>
      <c r="AE314" s="55" t="s">
        <v>128</v>
      </c>
      <c r="AF314" s="55" t="s">
        <v>128</v>
      </c>
      <c r="AG314" s="55" t="s">
        <v>128</v>
      </c>
      <c r="AH314" s="55" t="s">
        <v>128</v>
      </c>
      <c r="AI314" s="55" t="s">
        <v>128</v>
      </c>
      <c r="AJ314" s="55" t="s">
        <v>128</v>
      </c>
      <c r="AK314" s="55" t="s">
        <v>128</v>
      </c>
      <c r="AL314" s="55" t="s">
        <v>128</v>
      </c>
      <c r="AM314" s="55" t="s">
        <v>128</v>
      </c>
      <c r="AN314" s="55" t="s">
        <v>128</v>
      </c>
      <c r="AO314" s="55" t="s">
        <v>128</v>
      </c>
      <c r="AP314" s="55" t="s">
        <v>128</v>
      </c>
      <c r="AQ314" s="55" t="s">
        <v>128</v>
      </c>
      <c r="AR314" s="55" t="s">
        <v>128</v>
      </c>
      <c r="AS314" s="55" t="s">
        <v>128</v>
      </c>
      <c r="AT314" s="55" t="s">
        <v>128</v>
      </c>
      <c r="AU314" s="55" t="s">
        <v>128</v>
      </c>
      <c r="AV314" s="55" t="s">
        <v>128</v>
      </c>
      <c r="AW314" s="55" t="s">
        <v>128</v>
      </c>
      <c r="AX314" s="55" t="s">
        <v>128</v>
      </c>
      <c r="AY314" s="55" t="s">
        <v>128</v>
      </c>
      <c r="AZ314" s="55" t="s">
        <v>128</v>
      </c>
      <c r="BA314" s="55" t="s">
        <v>128</v>
      </c>
      <c r="BB314" s="55" t="s">
        <v>128</v>
      </c>
      <c r="BC314" s="55" t="s">
        <v>128</v>
      </c>
    </row>
    <row r="315" spans="1:68" customFormat="1">
      <c r="A315" t="str">
        <f t="shared" si="4"/>
        <v>TAS-44166</v>
      </c>
      <c r="B315" s="57" t="s">
        <v>9</v>
      </c>
      <c r="C315" s="54">
        <v>44166</v>
      </c>
      <c r="D315" s="58" t="s">
        <v>128</v>
      </c>
      <c r="E315" s="58" t="s">
        <v>128</v>
      </c>
      <c r="F315" s="58" t="s">
        <v>128</v>
      </c>
      <c r="G315" s="58" t="s">
        <v>128</v>
      </c>
      <c r="H315" s="58" t="s">
        <v>128</v>
      </c>
      <c r="I315" s="58" t="s">
        <v>128</v>
      </c>
      <c r="J315" s="58" t="s">
        <v>128</v>
      </c>
      <c r="K315" s="58" t="s">
        <v>128</v>
      </c>
      <c r="L315" s="58" t="s">
        <v>128</v>
      </c>
      <c r="M315" s="58" t="s">
        <v>128</v>
      </c>
      <c r="N315" s="58" t="s">
        <v>128</v>
      </c>
      <c r="O315" s="58" t="s">
        <v>128</v>
      </c>
      <c r="P315" s="58" t="s">
        <v>128</v>
      </c>
      <c r="Q315" s="58" t="s">
        <v>128</v>
      </c>
      <c r="R315" s="58" t="s">
        <v>128</v>
      </c>
      <c r="S315" s="58" t="s">
        <v>128</v>
      </c>
      <c r="T315" s="55" t="s">
        <v>128</v>
      </c>
      <c r="U315" s="55" t="s">
        <v>128</v>
      </c>
      <c r="V315" s="55" t="s">
        <v>128</v>
      </c>
      <c r="W315" s="55" t="s">
        <v>128</v>
      </c>
      <c r="X315" s="55" t="s">
        <v>128</v>
      </c>
      <c r="Y315" s="55" t="s">
        <v>128</v>
      </c>
      <c r="Z315" s="55" t="s">
        <v>128</v>
      </c>
      <c r="AA315" s="55" t="s">
        <v>128</v>
      </c>
      <c r="AB315" s="55" t="s">
        <v>128</v>
      </c>
      <c r="AC315" s="55" t="s">
        <v>128</v>
      </c>
      <c r="AD315" s="55" t="s">
        <v>128</v>
      </c>
      <c r="AE315" s="55" t="s">
        <v>128</v>
      </c>
      <c r="AF315" s="55" t="s">
        <v>128</v>
      </c>
      <c r="AG315" s="55" t="s">
        <v>128</v>
      </c>
      <c r="AH315" s="55" t="s">
        <v>128</v>
      </c>
      <c r="AI315" s="55" t="s">
        <v>128</v>
      </c>
      <c r="AJ315" s="55" t="s">
        <v>128</v>
      </c>
      <c r="AK315" s="55" t="s">
        <v>128</v>
      </c>
      <c r="AL315" s="55" t="s">
        <v>128</v>
      </c>
      <c r="AM315" s="55" t="s">
        <v>128</v>
      </c>
      <c r="AN315" s="55" t="s">
        <v>128</v>
      </c>
      <c r="AO315" s="55" t="s">
        <v>128</v>
      </c>
      <c r="AP315" s="55" t="s">
        <v>128</v>
      </c>
      <c r="AQ315" s="55" t="s">
        <v>128</v>
      </c>
      <c r="AR315" s="55" t="s">
        <v>128</v>
      </c>
      <c r="AS315" s="55" t="s">
        <v>128</v>
      </c>
      <c r="AT315" s="55" t="s">
        <v>128</v>
      </c>
      <c r="AU315" s="55" t="s">
        <v>128</v>
      </c>
      <c r="AV315" s="55" t="s">
        <v>128</v>
      </c>
      <c r="AW315" s="55" t="s">
        <v>128</v>
      </c>
      <c r="AX315" s="55" t="s">
        <v>128</v>
      </c>
      <c r="AY315" s="55" t="s">
        <v>128</v>
      </c>
      <c r="AZ315" s="55" t="s">
        <v>128</v>
      </c>
      <c r="BA315" s="55" t="s">
        <v>128</v>
      </c>
      <c r="BB315" s="55" t="s">
        <v>128</v>
      </c>
      <c r="BC315" s="55" t="s">
        <v>128</v>
      </c>
    </row>
    <row r="316" spans="1:68" customFormat="1">
      <c r="A316" t="str">
        <f t="shared" si="4"/>
        <v>TAS-44256</v>
      </c>
      <c r="B316" s="57" t="s">
        <v>9</v>
      </c>
      <c r="C316" s="54">
        <v>44256</v>
      </c>
      <c r="D316" s="55">
        <v>79.012345679012341</v>
      </c>
      <c r="E316" s="55">
        <v>29.629629629629633</v>
      </c>
      <c r="F316" s="55">
        <v>19.753086419753089</v>
      </c>
      <c r="G316" s="55">
        <v>39.506172839506171</v>
      </c>
      <c r="H316" s="55">
        <v>1.2345679012345683</v>
      </c>
      <c r="I316" s="55">
        <v>-6.1728395061728394</v>
      </c>
      <c r="J316" s="58">
        <v>139.30555555555554</v>
      </c>
      <c r="K316" s="55">
        <v>14.814814814814817</v>
      </c>
      <c r="L316" s="55">
        <v>60.493827160493829</v>
      </c>
      <c r="M316" s="55">
        <v>-9.8765432098765427</v>
      </c>
      <c r="N316" s="55">
        <v>3.7037037037037042</v>
      </c>
      <c r="O316" s="55">
        <v>-19.753086419753085</v>
      </c>
      <c r="P316" s="55">
        <v>25</v>
      </c>
      <c r="Q316" s="55">
        <v>-43.20987654320988</v>
      </c>
      <c r="R316" s="55">
        <v>77.777777777777786</v>
      </c>
      <c r="S316" s="55">
        <v>-2.4691358024691357</v>
      </c>
      <c r="T316" s="55">
        <v>18.518518518518519</v>
      </c>
      <c r="U316" s="55">
        <v>-4.9382716049382713</v>
      </c>
      <c r="V316" s="55">
        <v>79.012345679012341</v>
      </c>
      <c r="W316" s="55">
        <v>0</v>
      </c>
      <c r="X316" s="55">
        <v>-3.7037037037037042</v>
      </c>
      <c r="Y316" s="55">
        <v>0</v>
      </c>
      <c r="Z316" s="133">
        <v>0.1111111111111111</v>
      </c>
      <c r="AA316" s="133">
        <v>0.33333333333333331</v>
      </c>
      <c r="AB316" s="133">
        <v>0.1111111111111111</v>
      </c>
      <c r="AC316" s="133">
        <v>0</v>
      </c>
      <c r="AD316" s="133">
        <v>0</v>
      </c>
      <c r="AE316" s="133">
        <v>0</v>
      </c>
      <c r="AF316" s="133">
        <v>0.375</v>
      </c>
      <c r="AG316" s="133">
        <v>0</v>
      </c>
      <c r="AH316" s="133">
        <v>0</v>
      </c>
      <c r="AI316" s="133">
        <v>0</v>
      </c>
      <c r="AJ316" s="133">
        <v>0</v>
      </c>
      <c r="AK316" s="133">
        <v>0</v>
      </c>
      <c r="AL316" s="133">
        <v>0.25</v>
      </c>
      <c r="AM316" s="133">
        <v>0.125</v>
      </c>
      <c r="AN316" s="133">
        <v>0</v>
      </c>
      <c r="AO316" s="133">
        <v>0</v>
      </c>
      <c r="AP316" s="133">
        <v>0</v>
      </c>
      <c r="AQ316" s="133">
        <v>0</v>
      </c>
      <c r="AR316" s="133">
        <v>0.25</v>
      </c>
      <c r="AS316" s="133">
        <v>0.125</v>
      </c>
      <c r="AT316" s="133">
        <v>0</v>
      </c>
      <c r="AU316" s="133">
        <v>0</v>
      </c>
      <c r="AV316" s="133">
        <v>0</v>
      </c>
      <c r="AW316" s="133">
        <v>0</v>
      </c>
      <c r="AX316" s="133">
        <v>0.375</v>
      </c>
      <c r="AY316" s="133">
        <v>0</v>
      </c>
      <c r="AZ316" s="133">
        <v>0.125</v>
      </c>
      <c r="BA316" s="133">
        <v>0</v>
      </c>
      <c r="BB316" s="133">
        <v>0</v>
      </c>
      <c r="BC316" s="133">
        <v>0</v>
      </c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</row>
    <row r="317" spans="1:68" customFormat="1">
      <c r="A317" t="str">
        <f t="shared" si="4"/>
        <v>TAS-44348</v>
      </c>
      <c r="B317" s="57" t="s">
        <v>9</v>
      </c>
      <c r="C317" s="54">
        <v>44348</v>
      </c>
      <c r="D317" s="55">
        <v>43.749999999999993</v>
      </c>
      <c r="E317" s="55">
        <v>10.416666666666666</v>
      </c>
      <c r="F317" s="55">
        <v>5.5555555555555562</v>
      </c>
      <c r="G317" s="55">
        <v>14.583333333333332</v>
      </c>
      <c r="H317" s="55">
        <v>2.7777777777777768</v>
      </c>
      <c r="I317" s="55">
        <v>11.111111111111112</v>
      </c>
      <c r="J317" s="58">
        <v>126.06060606060606</v>
      </c>
      <c r="K317" s="55">
        <v>0</v>
      </c>
      <c r="L317" s="55">
        <v>82.644628099173545</v>
      </c>
      <c r="M317" s="55">
        <v>-39.669421487603302</v>
      </c>
      <c r="N317" s="55">
        <v>-9.9173553719008254</v>
      </c>
      <c r="O317" s="55">
        <v>-19.834710743801651</v>
      </c>
      <c r="P317" s="55">
        <v>66.942148760330582</v>
      </c>
      <c r="Q317" s="55">
        <v>-19.834710743801651</v>
      </c>
      <c r="R317" s="55">
        <v>90.909090909090907</v>
      </c>
      <c r="S317" s="55">
        <v>-12.396694214876034</v>
      </c>
      <c r="T317" s="55">
        <v>26.446280991735538</v>
      </c>
      <c r="U317" s="55">
        <v>-16.528925619834713</v>
      </c>
      <c r="V317" s="55">
        <v>81.818181818181827</v>
      </c>
      <c r="W317" s="55">
        <v>29.75206611570248</v>
      </c>
      <c r="X317" s="55">
        <v>-4.1322314049586772</v>
      </c>
      <c r="Y317" s="55">
        <v>0</v>
      </c>
      <c r="Z317" s="133">
        <v>0.25</v>
      </c>
      <c r="AA317" s="133">
        <v>0.16666666666666666</v>
      </c>
      <c r="AB317" s="133">
        <v>0</v>
      </c>
      <c r="AC317" s="133">
        <v>0</v>
      </c>
      <c r="AD317" s="133">
        <v>8.3333333333333329E-2</v>
      </c>
      <c r="AE317" s="133">
        <v>0</v>
      </c>
      <c r="AF317" s="133">
        <v>0.33333333333333331</v>
      </c>
      <c r="AG317" s="133">
        <v>0</v>
      </c>
      <c r="AH317" s="133">
        <v>0.16666666666666666</v>
      </c>
      <c r="AI317" s="133">
        <v>0</v>
      </c>
      <c r="AJ317" s="133">
        <v>0</v>
      </c>
      <c r="AK317" s="133">
        <v>0</v>
      </c>
      <c r="AL317" s="133">
        <v>0.16666666666666666</v>
      </c>
      <c r="AM317" s="133">
        <v>8.3333333333333329E-2</v>
      </c>
      <c r="AN317" s="133">
        <v>0.16666666666666666</v>
      </c>
      <c r="AO317" s="133">
        <v>0</v>
      </c>
      <c r="AP317" s="133">
        <v>0</v>
      </c>
      <c r="AQ317" s="133">
        <v>0</v>
      </c>
      <c r="AR317" s="133">
        <v>0.25</v>
      </c>
      <c r="AS317" s="133">
        <v>0</v>
      </c>
      <c r="AT317" s="133">
        <v>8.3333333333333329E-2</v>
      </c>
      <c r="AU317" s="133">
        <v>0</v>
      </c>
      <c r="AV317" s="133">
        <v>0</v>
      </c>
      <c r="AW317" s="133">
        <v>0</v>
      </c>
      <c r="AX317" s="133">
        <v>0.16666666666666666</v>
      </c>
      <c r="AY317" s="133">
        <v>8.3333333333333329E-2</v>
      </c>
      <c r="AZ317" s="133">
        <v>0.16666666666666666</v>
      </c>
      <c r="BA317" s="133">
        <v>8.3333333333333329E-2</v>
      </c>
      <c r="BB317" s="133">
        <v>0</v>
      </c>
      <c r="BC317" s="133">
        <v>0</v>
      </c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</row>
    <row r="318" spans="1:68" customFormat="1">
      <c r="A318" t="str">
        <f t="shared" si="4"/>
        <v>TAS-44440</v>
      </c>
      <c r="B318" s="57" t="s">
        <v>9</v>
      </c>
      <c r="C318" s="54">
        <v>44440</v>
      </c>
      <c r="D318" s="55">
        <v>47.928994082840234</v>
      </c>
      <c r="E318" s="55">
        <v>5.3254437869822482</v>
      </c>
      <c r="F318" s="55">
        <v>11.834319526627219</v>
      </c>
      <c r="G318" s="55">
        <v>45.562130177514796</v>
      </c>
      <c r="H318" s="55">
        <v>9.4674556213017755</v>
      </c>
      <c r="I318" s="55">
        <v>4.7337278106508878</v>
      </c>
      <c r="J318" s="58">
        <v>140.38461538461539</v>
      </c>
      <c r="K318" s="55">
        <v>42.603550295857993</v>
      </c>
      <c r="L318" s="55">
        <v>85.207100591715985</v>
      </c>
      <c r="M318" s="55">
        <v>8.8757396449704142</v>
      </c>
      <c r="N318" s="55">
        <v>21.301775147928996</v>
      </c>
      <c r="O318" s="55">
        <v>9.4674556213017755</v>
      </c>
      <c r="P318" s="55">
        <v>37.278106508875744</v>
      </c>
      <c r="Q318" s="55">
        <v>-7.1005917159763312</v>
      </c>
      <c r="R318" s="55">
        <v>92.307692307692307</v>
      </c>
      <c r="S318" s="55">
        <v>16.666666666666664</v>
      </c>
      <c r="T318" s="55">
        <v>43.75</v>
      </c>
      <c r="U318" s="55">
        <v>12.5</v>
      </c>
      <c r="V318" s="55">
        <v>68.75</v>
      </c>
      <c r="W318" s="55">
        <v>5.5555555555555562</v>
      </c>
      <c r="X318" s="55">
        <v>-2.3668639053254439</v>
      </c>
      <c r="Y318" s="55">
        <v>2.9585798816568047</v>
      </c>
      <c r="Z318" s="133">
        <v>0</v>
      </c>
      <c r="AA318" s="133">
        <v>0.25</v>
      </c>
      <c r="AB318" s="133">
        <v>8.3333333333333329E-2</v>
      </c>
      <c r="AC318" s="133">
        <v>0</v>
      </c>
      <c r="AD318" s="133">
        <v>0</v>
      </c>
      <c r="AE318" s="133">
        <v>0</v>
      </c>
      <c r="AF318" s="133">
        <v>8.3333333333333329E-2</v>
      </c>
      <c r="AG318" s="133">
        <v>0.25</v>
      </c>
      <c r="AH318" s="133">
        <v>0.16666666666666666</v>
      </c>
      <c r="AI318" s="133">
        <v>8.3333333333333329E-2</v>
      </c>
      <c r="AJ318" s="133">
        <v>0</v>
      </c>
      <c r="AK318" s="133">
        <v>0</v>
      </c>
      <c r="AL318" s="133">
        <v>8.3333333333333329E-2</v>
      </c>
      <c r="AM318" s="133">
        <v>0.33333333333333331</v>
      </c>
      <c r="AN318" s="133">
        <v>0</v>
      </c>
      <c r="AO318" s="133">
        <v>0</v>
      </c>
      <c r="AP318" s="133">
        <v>0</v>
      </c>
      <c r="AQ318" s="133">
        <v>8.3333333333333329E-2</v>
      </c>
      <c r="AR318" s="133">
        <v>8.3333333333333329E-2</v>
      </c>
      <c r="AS318" s="133">
        <v>0.16666666666666666</v>
      </c>
      <c r="AT318" s="133">
        <v>0.16666666666666666</v>
      </c>
      <c r="AU318" s="133">
        <v>0</v>
      </c>
      <c r="AV318" s="133">
        <v>0</v>
      </c>
      <c r="AW318" s="133">
        <v>8.3333333333333329E-2</v>
      </c>
      <c r="AX318" s="133">
        <v>8.3333333333333329E-2</v>
      </c>
      <c r="AY318" s="133">
        <v>0.16666666666666666</v>
      </c>
      <c r="AZ318" s="133">
        <v>8.3333333333333329E-2</v>
      </c>
      <c r="BA318" s="133">
        <v>8.3333333333333329E-2</v>
      </c>
      <c r="BB318" s="133">
        <v>8.3333333333333329E-2</v>
      </c>
      <c r="BC318" s="133">
        <v>8.3333333333333329E-2</v>
      </c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</row>
    <row r="319" spans="1:68" customFormat="1">
      <c r="A319" t="str">
        <f t="shared" si="4"/>
        <v>TAS-44531</v>
      </c>
      <c r="B319" s="57" t="s">
        <v>9</v>
      </c>
      <c r="C319" s="54">
        <v>44531</v>
      </c>
      <c r="D319" s="55">
        <v>87.5</v>
      </c>
      <c r="E319" s="55">
        <v>19.140625</v>
      </c>
      <c r="F319" s="55">
        <v>46.875</v>
      </c>
      <c r="G319" s="55">
        <v>100</v>
      </c>
      <c r="H319" s="55">
        <v>9.765625</v>
      </c>
      <c r="I319" s="55">
        <v>-12.5</v>
      </c>
      <c r="J319" s="58">
        <v>154.32631951381953</v>
      </c>
      <c r="K319" s="55">
        <v>-15.234375</v>
      </c>
      <c r="L319" s="55">
        <v>76.171875</v>
      </c>
      <c r="M319" s="55">
        <v>24.609375</v>
      </c>
      <c r="N319" s="55">
        <v>32.653061224489797</v>
      </c>
      <c r="O319" s="55">
        <v>13.77551020408163</v>
      </c>
      <c r="P319" s="55">
        <v>59.171597633136095</v>
      </c>
      <c r="Q319" s="55">
        <v>17.777777777777779</v>
      </c>
      <c r="R319" s="55">
        <v>75</v>
      </c>
      <c r="S319" s="55">
        <v>4.8888888888888884</v>
      </c>
      <c r="T319" s="55">
        <v>29.585798816568047</v>
      </c>
      <c r="U319" s="55">
        <v>9.4674556213017755</v>
      </c>
      <c r="V319" s="55">
        <v>49.586776859504127</v>
      </c>
      <c r="W319" s="55">
        <v>11.555555555555554</v>
      </c>
      <c r="X319" s="55">
        <v>-4.6875</v>
      </c>
      <c r="Y319" s="55">
        <v>-2.734375</v>
      </c>
      <c r="Z319" s="133">
        <v>0.375</v>
      </c>
      <c r="AA319" s="133">
        <v>0.125</v>
      </c>
      <c r="AB319" s="133">
        <v>0</v>
      </c>
      <c r="AC319" s="133">
        <v>0</v>
      </c>
      <c r="AD319" s="133">
        <v>0</v>
      </c>
      <c r="AE319" s="133">
        <v>0</v>
      </c>
      <c r="AF319" s="133">
        <v>0.3125</v>
      </c>
      <c r="AG319" s="133">
        <v>0</v>
      </c>
      <c r="AH319" s="133">
        <v>0</v>
      </c>
      <c r="AI319" s="133">
        <v>0</v>
      </c>
      <c r="AJ319" s="133">
        <v>0</v>
      </c>
      <c r="AK319" s="133">
        <v>0</v>
      </c>
      <c r="AL319" s="133">
        <v>0.13333333333333333</v>
      </c>
      <c r="AM319" s="133">
        <v>6.6666666666666666E-2</v>
      </c>
      <c r="AN319" s="133">
        <v>0</v>
      </c>
      <c r="AO319" s="133">
        <v>0</v>
      </c>
      <c r="AP319" s="133">
        <v>0</v>
      </c>
      <c r="AQ319" s="133">
        <v>0</v>
      </c>
      <c r="AR319" s="133">
        <v>0.16666666666666666</v>
      </c>
      <c r="AS319" s="133">
        <v>9.375E-2</v>
      </c>
      <c r="AT319" s="133">
        <v>4.1666666666666664E-2</v>
      </c>
      <c r="AU319" s="133">
        <v>2.0833333333333332E-2</v>
      </c>
      <c r="AV319" s="133">
        <v>0</v>
      </c>
      <c r="AW319" s="133">
        <v>0</v>
      </c>
      <c r="AX319" s="133">
        <v>0.25</v>
      </c>
      <c r="AY319" s="133">
        <v>0</v>
      </c>
      <c r="AZ319" s="133">
        <v>0</v>
      </c>
      <c r="BA319" s="133">
        <v>0</v>
      </c>
      <c r="BB319" s="133">
        <v>0</v>
      </c>
      <c r="BC319" s="133">
        <v>0</v>
      </c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</row>
    <row r="320" spans="1:68" customFormat="1">
      <c r="A320" t="str">
        <f t="shared" si="4"/>
        <v>TAS-44621</v>
      </c>
      <c r="B320" t="s">
        <v>9</v>
      </c>
      <c r="C320" s="54">
        <v>44621</v>
      </c>
      <c r="D320" s="55">
        <v>30.864197530864203</v>
      </c>
      <c r="E320" s="55">
        <v>30.864197530864203</v>
      </c>
      <c r="F320" s="55">
        <v>0</v>
      </c>
      <c r="G320" s="55">
        <v>14.814814814814817</v>
      </c>
      <c r="H320" s="55">
        <v>60.493827160493829</v>
      </c>
      <c r="I320" s="55">
        <v>-44.44444444444445</v>
      </c>
      <c r="J320" s="58">
        <v>134.40972222222223</v>
      </c>
      <c r="K320" s="55">
        <v>-19.753086419753089</v>
      </c>
      <c r="L320" s="55">
        <v>18.75</v>
      </c>
      <c r="M320" s="55">
        <v>23.4375</v>
      </c>
      <c r="N320" s="55">
        <v>23.4375</v>
      </c>
      <c r="O320" s="55">
        <v>4.6875</v>
      </c>
      <c r="P320" s="55">
        <v>25</v>
      </c>
      <c r="Q320" s="55">
        <v>54.6875</v>
      </c>
      <c r="R320" s="55">
        <v>33.333333333333329</v>
      </c>
      <c r="S320" s="55">
        <v>17.283950617283953</v>
      </c>
      <c r="T320" s="55">
        <v>75</v>
      </c>
      <c r="U320" s="55">
        <v>0</v>
      </c>
      <c r="V320" s="55">
        <v>65.625</v>
      </c>
      <c r="W320" s="55">
        <v>10.9375</v>
      </c>
      <c r="X320" s="55">
        <v>3.7037037037037042</v>
      </c>
      <c r="Y320" s="55">
        <v>0</v>
      </c>
      <c r="Z320" s="70">
        <v>0</v>
      </c>
      <c r="AA320" s="70">
        <v>0.22222222222222221</v>
      </c>
      <c r="AB320" s="70">
        <v>0</v>
      </c>
      <c r="AC320" s="70">
        <v>0</v>
      </c>
      <c r="AD320" s="70">
        <v>0</v>
      </c>
      <c r="AE320" s="70">
        <v>0</v>
      </c>
      <c r="AF320" s="70">
        <v>0</v>
      </c>
      <c r="AG320" s="70">
        <v>0.25</v>
      </c>
      <c r="AH320" s="70">
        <v>0</v>
      </c>
      <c r="AI320" s="70">
        <v>0</v>
      </c>
      <c r="AJ320" s="70">
        <v>0</v>
      </c>
      <c r="AK320" s="70">
        <v>0</v>
      </c>
      <c r="AL320" s="70">
        <v>0</v>
      </c>
      <c r="AM320" s="70">
        <v>0.125</v>
      </c>
      <c r="AN320" s="70">
        <v>0</v>
      </c>
      <c r="AO320" s="70">
        <v>0</v>
      </c>
      <c r="AP320" s="70">
        <v>0.125</v>
      </c>
      <c r="AQ320" s="70">
        <v>0</v>
      </c>
      <c r="AR320" s="70">
        <v>0</v>
      </c>
      <c r="AS320" s="70">
        <v>0.25</v>
      </c>
      <c r="AT320" s="70">
        <v>0</v>
      </c>
      <c r="AU320" s="70">
        <v>0</v>
      </c>
      <c r="AV320" s="70">
        <v>0</v>
      </c>
      <c r="AW320" s="70">
        <v>0</v>
      </c>
      <c r="AX320" s="70">
        <v>0</v>
      </c>
      <c r="AY320" s="70">
        <v>0.25</v>
      </c>
      <c r="AZ320" s="70">
        <v>0</v>
      </c>
      <c r="BA320" s="70">
        <v>0</v>
      </c>
      <c r="BB320" s="70">
        <v>0</v>
      </c>
      <c r="BC320" s="70">
        <v>0</v>
      </c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</row>
    <row r="321" spans="1:68" customFormat="1">
      <c r="A321" t="str">
        <f t="shared" si="4"/>
        <v>TAS-44713</v>
      </c>
      <c r="B321" t="s">
        <v>9</v>
      </c>
      <c r="C321" s="54">
        <v>44713</v>
      </c>
      <c r="D321" s="55">
        <v>64.000000000000014</v>
      </c>
      <c r="E321" s="55">
        <v>25</v>
      </c>
      <c r="F321" s="55">
        <v>-35</v>
      </c>
      <c r="G321" s="55">
        <v>12</v>
      </c>
      <c r="H321" s="55">
        <v>100</v>
      </c>
      <c r="I321" s="55">
        <v>-48.999999999999993</v>
      </c>
      <c r="J321" s="58">
        <v>134.25</v>
      </c>
      <c r="K321" s="55">
        <v>16.000000000000004</v>
      </c>
      <c r="L321" s="55">
        <v>-24</v>
      </c>
      <c r="M321" s="55">
        <v>-7.0000000000000018</v>
      </c>
      <c r="N321" s="55">
        <v>12</v>
      </c>
      <c r="O321" s="55">
        <v>0</v>
      </c>
      <c r="P321" s="55">
        <v>16.000000000000004</v>
      </c>
      <c r="Q321" s="55">
        <v>36</v>
      </c>
      <c r="R321" s="55">
        <v>18</v>
      </c>
      <c r="S321" s="55">
        <v>24</v>
      </c>
      <c r="T321" s="55">
        <v>81</v>
      </c>
      <c r="U321" s="55">
        <v>24.000000000000004</v>
      </c>
      <c r="V321" s="55">
        <v>35</v>
      </c>
      <c r="W321" s="55">
        <v>56</v>
      </c>
      <c r="X321" s="55">
        <v>-3.0000000000000004</v>
      </c>
      <c r="Y321" s="55">
        <v>-3.0000000000000004</v>
      </c>
      <c r="Z321" s="70">
        <v>0.1</v>
      </c>
      <c r="AA321" s="70">
        <v>0.2</v>
      </c>
      <c r="AB321" s="70">
        <v>0</v>
      </c>
      <c r="AC321" s="70">
        <v>0</v>
      </c>
      <c r="AD321" s="70">
        <v>0</v>
      </c>
      <c r="AE321" s="70">
        <v>0</v>
      </c>
      <c r="AF321" s="70">
        <v>0.1</v>
      </c>
      <c r="AG321" s="70">
        <v>0.1</v>
      </c>
      <c r="AH321" s="70">
        <v>0</v>
      </c>
      <c r="AI321" s="70">
        <v>0</v>
      </c>
      <c r="AJ321" s="70">
        <v>0</v>
      </c>
      <c r="AK321" s="70">
        <v>0</v>
      </c>
      <c r="AL321" s="70">
        <v>0</v>
      </c>
      <c r="AM321" s="70">
        <v>0.1</v>
      </c>
      <c r="AN321" s="70">
        <v>0.1</v>
      </c>
      <c r="AO321" s="70">
        <v>0</v>
      </c>
      <c r="AP321" s="70">
        <v>0</v>
      </c>
      <c r="AQ321" s="70">
        <v>0</v>
      </c>
      <c r="AR321" s="70">
        <v>0.2</v>
      </c>
      <c r="AS321" s="70">
        <v>0</v>
      </c>
      <c r="AT321" s="70">
        <v>0</v>
      </c>
      <c r="AU321" s="70">
        <v>0</v>
      </c>
      <c r="AV321" s="70">
        <v>0</v>
      </c>
      <c r="AW321" s="70">
        <v>0</v>
      </c>
      <c r="AX321" s="70">
        <v>0.1</v>
      </c>
      <c r="AY321" s="70">
        <v>0.1</v>
      </c>
      <c r="AZ321" s="70">
        <v>0</v>
      </c>
      <c r="BA321" s="70">
        <v>0</v>
      </c>
      <c r="BB321" s="70">
        <v>0</v>
      </c>
      <c r="BC321" s="70">
        <v>0</v>
      </c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</row>
    <row r="322" spans="1:68" customFormat="1">
      <c r="A322" t="str">
        <f t="shared" ref="A322:A385" si="5">B322&amp;"-"&amp;C322</f>
        <v>TAS-44805</v>
      </c>
      <c r="B322" t="s">
        <v>9</v>
      </c>
      <c r="C322" s="54">
        <v>44805</v>
      </c>
      <c r="D322" s="55">
        <v>59.259259259259267</v>
      </c>
      <c r="E322" s="55">
        <v>14.814814814814817</v>
      </c>
      <c r="F322" s="55">
        <v>-14.814814814814817</v>
      </c>
      <c r="G322" s="55">
        <v>-8.6419753086419746</v>
      </c>
      <c r="H322" s="55">
        <v>79.012345679012341</v>
      </c>
      <c r="I322" s="55">
        <v>-30.864197530864203</v>
      </c>
      <c r="J322" s="58">
        <v>116.80555555555556</v>
      </c>
      <c r="K322" s="55">
        <v>-14.814814814814817</v>
      </c>
      <c r="L322" s="55">
        <v>-25.925925925925931</v>
      </c>
      <c r="M322" s="55">
        <v>-29.629629629629633</v>
      </c>
      <c r="N322" s="55">
        <v>-8.6419753086419746</v>
      </c>
      <c r="O322" s="55">
        <v>-18.518518518518519</v>
      </c>
      <c r="P322" s="55">
        <v>8.6419753086419746</v>
      </c>
      <c r="Q322" s="55">
        <v>0</v>
      </c>
      <c r="R322" s="55">
        <v>28.125</v>
      </c>
      <c r="S322" s="55">
        <v>12.5</v>
      </c>
      <c r="T322" s="55">
        <v>39.0625</v>
      </c>
      <c r="U322" s="55">
        <v>18.75</v>
      </c>
      <c r="V322" s="55">
        <v>25</v>
      </c>
      <c r="W322" s="55">
        <v>23.4375</v>
      </c>
      <c r="X322" s="55">
        <v>12.5</v>
      </c>
      <c r="Y322" s="55">
        <v>0</v>
      </c>
      <c r="Z322" s="70">
        <v>0.1111111111111111</v>
      </c>
      <c r="AA322" s="70">
        <v>0.33333333333333331</v>
      </c>
      <c r="AB322" s="70">
        <v>0.22222222222222221</v>
      </c>
      <c r="AC322" s="70">
        <v>0</v>
      </c>
      <c r="AD322" s="70">
        <v>0</v>
      </c>
      <c r="AE322" s="70">
        <v>0</v>
      </c>
      <c r="AF322" s="70">
        <v>0.22222222222222221</v>
      </c>
      <c r="AG322" s="70">
        <v>0</v>
      </c>
      <c r="AH322" s="70">
        <v>0.1111111111111111</v>
      </c>
      <c r="AI322" s="70">
        <v>0.1111111111111111</v>
      </c>
      <c r="AJ322" s="70">
        <v>0</v>
      </c>
      <c r="AK322" s="70">
        <v>0</v>
      </c>
      <c r="AL322" s="70">
        <v>0.1111111111111111</v>
      </c>
      <c r="AM322" s="70">
        <v>0</v>
      </c>
      <c r="AN322" s="70">
        <v>0.1111111111111111</v>
      </c>
      <c r="AO322" s="70">
        <v>0.1111111111111111</v>
      </c>
      <c r="AP322" s="70">
        <v>0</v>
      </c>
      <c r="AQ322" s="70">
        <v>0</v>
      </c>
      <c r="AR322" s="70">
        <v>0.22222222222222221</v>
      </c>
      <c r="AS322" s="70">
        <v>0.1111111111111111</v>
      </c>
      <c r="AT322" s="70">
        <v>0.1111111111111111</v>
      </c>
      <c r="AU322" s="70">
        <v>0</v>
      </c>
      <c r="AV322" s="70">
        <v>0</v>
      </c>
      <c r="AW322" s="70">
        <v>0</v>
      </c>
      <c r="AX322" s="70">
        <v>0.22222222222222221</v>
      </c>
      <c r="AY322" s="70">
        <v>0</v>
      </c>
      <c r="AZ322" s="70">
        <v>0.1111111111111111</v>
      </c>
      <c r="BA322" s="70">
        <v>0.1111111111111111</v>
      </c>
      <c r="BB322" s="70">
        <v>0</v>
      </c>
      <c r="BC322" s="70">
        <v>0</v>
      </c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</row>
    <row r="323" spans="1:68" customFormat="1">
      <c r="A323" t="str">
        <f t="shared" si="5"/>
        <v>TAS-44896</v>
      </c>
      <c r="B323" t="s">
        <v>9</v>
      </c>
      <c r="C323" s="54">
        <v>44896</v>
      </c>
      <c r="D323" s="55">
        <v>-10.204081632653061</v>
      </c>
      <c r="E323" s="55">
        <v>-2.0408163265306127</v>
      </c>
      <c r="F323" s="55">
        <v>-69.444444444444457</v>
      </c>
      <c r="G323" s="55">
        <v>-30.612244897959183</v>
      </c>
      <c r="H323" s="55">
        <v>100</v>
      </c>
      <c r="I323" s="55">
        <v>-32.653061224489797</v>
      </c>
      <c r="J323" s="58">
        <v>94.107142857142861</v>
      </c>
      <c r="K323" s="55">
        <v>-30.612244897959183</v>
      </c>
      <c r="L323" s="55">
        <v>0</v>
      </c>
      <c r="M323" s="55">
        <v>18.367346938775512</v>
      </c>
      <c r="N323" s="55">
        <v>25</v>
      </c>
      <c r="O323" s="55">
        <v>6.1224489795918364</v>
      </c>
      <c r="P323" s="55">
        <v>32.653061224489797</v>
      </c>
      <c r="Q323" s="55">
        <v>6.1224489795918364</v>
      </c>
      <c r="R323" s="55">
        <v>-14.285714285714285</v>
      </c>
      <c r="S323" s="55">
        <v>30.612244897959183</v>
      </c>
      <c r="T323" s="55">
        <v>61.224489795918373</v>
      </c>
      <c r="U323" s="55">
        <v>12.244897959183675</v>
      </c>
      <c r="V323" s="55">
        <v>85.714285714285708</v>
      </c>
      <c r="W323" s="55">
        <v>61.224489795918373</v>
      </c>
      <c r="X323" s="55">
        <v>0</v>
      </c>
      <c r="Y323" s="55">
        <v>0</v>
      </c>
      <c r="Z323" s="70">
        <v>0.33333333333333331</v>
      </c>
      <c r="AA323" s="70">
        <v>0.16666666666666666</v>
      </c>
      <c r="AB323" s="70">
        <v>0</v>
      </c>
      <c r="AC323" s="70">
        <v>0</v>
      </c>
      <c r="AD323" s="70">
        <v>0</v>
      </c>
      <c r="AE323" s="70">
        <v>0</v>
      </c>
      <c r="AF323" s="70">
        <v>0</v>
      </c>
      <c r="AG323" s="70">
        <v>0.16666666666666666</v>
      </c>
      <c r="AH323" s="70">
        <v>0</v>
      </c>
      <c r="AI323" s="70">
        <v>0</v>
      </c>
      <c r="AJ323" s="70">
        <v>0</v>
      </c>
      <c r="AK323" s="70">
        <v>0</v>
      </c>
      <c r="AL323" s="70">
        <v>0</v>
      </c>
      <c r="AM323" s="70">
        <v>0.16666666666666666</v>
      </c>
      <c r="AN323" s="70">
        <v>0</v>
      </c>
      <c r="AO323" s="70">
        <v>0</v>
      </c>
      <c r="AP323" s="70">
        <v>0</v>
      </c>
      <c r="AQ323" s="70">
        <v>0</v>
      </c>
      <c r="AR323" s="70">
        <v>0</v>
      </c>
      <c r="AS323" s="70">
        <v>0.16666666666666666</v>
      </c>
      <c r="AT323" s="70">
        <v>0</v>
      </c>
      <c r="AU323" s="70">
        <v>0</v>
      </c>
      <c r="AV323" s="70">
        <v>0</v>
      </c>
      <c r="AW323" s="70">
        <v>0</v>
      </c>
      <c r="AX323" s="70">
        <v>0.16666666666666666</v>
      </c>
      <c r="AY323" s="70">
        <v>0</v>
      </c>
      <c r="AZ323" s="70">
        <v>0</v>
      </c>
      <c r="BA323" s="70">
        <v>0</v>
      </c>
      <c r="BB323" s="70">
        <v>0</v>
      </c>
      <c r="BC323" s="70">
        <v>0</v>
      </c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</row>
    <row r="324" spans="1:68" customFormat="1">
      <c r="A324" t="str">
        <f t="shared" si="5"/>
        <v>VIC-40787</v>
      </c>
      <c r="B324" s="57" t="s">
        <v>4</v>
      </c>
      <c r="C324" s="54">
        <v>40787</v>
      </c>
      <c r="D324" s="55"/>
      <c r="E324" s="55"/>
      <c r="F324" s="55"/>
      <c r="G324" s="55"/>
      <c r="H324" s="55"/>
      <c r="I324" s="55"/>
      <c r="J324" s="58">
        <v>100</v>
      </c>
      <c r="K324" s="55"/>
      <c r="L324" s="55"/>
      <c r="M324" s="55"/>
      <c r="N324" s="55"/>
      <c r="O324" s="55"/>
      <c r="P324" s="55"/>
      <c r="Q324" s="55"/>
      <c r="R324" s="55">
        <v>-3.0640991585886441</v>
      </c>
      <c r="S324" s="55">
        <v>18.192934152439822</v>
      </c>
      <c r="T324" s="55">
        <v>14.652745759421485</v>
      </c>
      <c r="U324" s="55">
        <v>5.2614795918367339</v>
      </c>
      <c r="V324" s="55">
        <v>45.528183117030622</v>
      </c>
      <c r="W324" s="55">
        <v>-6.3773051242181387</v>
      </c>
      <c r="X324" t="s">
        <v>42</v>
      </c>
      <c r="Y324" t="s">
        <v>42</v>
      </c>
      <c r="Z324" s="70" t="s">
        <v>42</v>
      </c>
      <c r="AA324" s="70" t="s">
        <v>42</v>
      </c>
      <c r="AB324" s="70" t="s">
        <v>42</v>
      </c>
      <c r="AC324" s="70" t="s">
        <v>42</v>
      </c>
      <c r="AD324" s="70" t="s">
        <v>42</v>
      </c>
      <c r="AE324" s="70" t="s">
        <v>42</v>
      </c>
      <c r="AF324" s="70" t="s">
        <v>42</v>
      </c>
      <c r="AG324" s="70" t="s">
        <v>42</v>
      </c>
      <c r="AH324" s="70" t="s">
        <v>42</v>
      </c>
      <c r="AI324" s="70" t="s">
        <v>42</v>
      </c>
      <c r="AJ324" s="70" t="s">
        <v>42</v>
      </c>
      <c r="AK324" s="70" t="s">
        <v>42</v>
      </c>
      <c r="AL324" s="70" t="s">
        <v>42</v>
      </c>
      <c r="AM324" s="70" t="s">
        <v>42</v>
      </c>
      <c r="AN324" s="70" t="s">
        <v>42</v>
      </c>
      <c r="AO324" s="70" t="s">
        <v>42</v>
      </c>
      <c r="AP324" s="70" t="s">
        <v>42</v>
      </c>
      <c r="AQ324" s="70" t="s">
        <v>42</v>
      </c>
      <c r="AR324" s="70" t="s">
        <v>42</v>
      </c>
      <c r="AS324" s="70" t="s">
        <v>42</v>
      </c>
      <c r="AT324" s="70" t="s">
        <v>42</v>
      </c>
      <c r="AU324" s="70" t="s">
        <v>42</v>
      </c>
      <c r="AV324" s="70" t="s">
        <v>42</v>
      </c>
      <c r="AW324" s="70" t="s">
        <v>42</v>
      </c>
      <c r="AX324" s="70" t="s">
        <v>42</v>
      </c>
      <c r="AY324" s="70" t="s">
        <v>42</v>
      </c>
      <c r="AZ324" s="70" t="s">
        <v>42</v>
      </c>
      <c r="BA324" s="70" t="s">
        <v>42</v>
      </c>
      <c r="BB324" s="70" t="s">
        <v>42</v>
      </c>
      <c r="BC324" s="70" t="s">
        <v>42</v>
      </c>
      <c r="BP324" t="s">
        <v>64</v>
      </c>
    </row>
    <row r="325" spans="1:68" customFormat="1">
      <c r="A325" t="str">
        <f t="shared" si="5"/>
        <v>VIC-40878</v>
      </c>
      <c r="B325" s="57" t="s">
        <v>4</v>
      </c>
      <c r="C325" s="54">
        <v>40878</v>
      </c>
      <c r="D325" s="55">
        <v>10.848601578109212</v>
      </c>
      <c r="E325" s="55">
        <v>6.8880000000000008</v>
      </c>
      <c r="F325" s="55">
        <v>-17.613935495685212</v>
      </c>
      <c r="G325" s="55">
        <v>-20.163239146002901</v>
      </c>
      <c r="H325" s="55">
        <v>-45.183999999999997</v>
      </c>
      <c r="I325" s="55">
        <v>-21.056000000000004</v>
      </c>
      <c r="J325" s="58">
        <v>97</v>
      </c>
      <c r="K325" s="55"/>
      <c r="L325" s="55">
        <v>-37.152000000000001</v>
      </c>
      <c r="M325" s="55">
        <v>1.2006000000000001</v>
      </c>
      <c r="N325" s="55">
        <v>-2.5200000000000005</v>
      </c>
      <c r="O325" s="55">
        <v>-11.632499999999999</v>
      </c>
      <c r="P325" s="55">
        <v>9.9555299875812704</v>
      </c>
      <c r="Q325" s="55">
        <v>-19.4025</v>
      </c>
      <c r="R325" s="55">
        <v>-3.0640991585886441</v>
      </c>
      <c r="S325" s="55">
        <v>18.192934152439822</v>
      </c>
      <c r="T325" s="55">
        <v>14.652745759421485</v>
      </c>
      <c r="U325" s="55">
        <v>5.2614795918367339</v>
      </c>
      <c r="V325" s="55">
        <v>45.528183117030622</v>
      </c>
      <c r="W325" s="55">
        <v>-6.3773051242181387</v>
      </c>
      <c r="X325" t="s">
        <v>42</v>
      </c>
      <c r="Y325" t="s">
        <v>42</v>
      </c>
      <c r="Z325" s="70" t="s">
        <v>42</v>
      </c>
      <c r="AA325" s="70" t="s">
        <v>42</v>
      </c>
      <c r="AB325" s="70" t="s">
        <v>42</v>
      </c>
      <c r="AC325" s="70" t="s">
        <v>42</v>
      </c>
      <c r="AD325" s="70" t="s">
        <v>42</v>
      </c>
      <c r="AE325" s="70" t="s">
        <v>42</v>
      </c>
      <c r="AF325" s="70" t="s">
        <v>42</v>
      </c>
      <c r="AG325" s="70" t="s">
        <v>42</v>
      </c>
      <c r="AH325" s="70" t="s">
        <v>42</v>
      </c>
      <c r="AI325" s="70" t="s">
        <v>42</v>
      </c>
      <c r="AJ325" s="70" t="s">
        <v>42</v>
      </c>
      <c r="AK325" s="70" t="s">
        <v>42</v>
      </c>
      <c r="AL325" s="70" t="s">
        <v>42</v>
      </c>
      <c r="AM325" s="70" t="s">
        <v>42</v>
      </c>
      <c r="AN325" s="70" t="s">
        <v>42</v>
      </c>
      <c r="AO325" s="70" t="s">
        <v>42</v>
      </c>
      <c r="AP325" s="70" t="s">
        <v>42</v>
      </c>
      <c r="AQ325" s="70" t="s">
        <v>42</v>
      </c>
      <c r="AR325" s="70" t="s">
        <v>42</v>
      </c>
      <c r="AS325" s="70" t="s">
        <v>42</v>
      </c>
      <c r="AT325" s="70" t="s">
        <v>42</v>
      </c>
      <c r="AU325" s="70" t="s">
        <v>42</v>
      </c>
      <c r="AV325" s="70" t="s">
        <v>42</v>
      </c>
      <c r="AW325" s="70" t="s">
        <v>42</v>
      </c>
      <c r="AX325" s="70" t="s">
        <v>42</v>
      </c>
      <c r="AY325" s="70" t="s">
        <v>42</v>
      </c>
      <c r="AZ325" s="70" t="s">
        <v>42</v>
      </c>
      <c r="BA325" s="70" t="s">
        <v>42</v>
      </c>
      <c r="BB325" s="70" t="s">
        <v>42</v>
      </c>
      <c r="BC325" s="71" t="s">
        <v>42</v>
      </c>
    </row>
    <row r="326" spans="1:68" customFormat="1">
      <c r="A326" t="str">
        <f t="shared" si="5"/>
        <v>VIC-40969</v>
      </c>
      <c r="B326" s="57" t="s">
        <v>4</v>
      </c>
      <c r="C326" s="54">
        <v>40969</v>
      </c>
      <c r="D326" s="55">
        <v>19.792463507645408</v>
      </c>
      <c r="E326" s="55">
        <v>4.3989999999999991</v>
      </c>
      <c r="F326" s="55">
        <v>-15.105972148363849</v>
      </c>
      <c r="G326" s="55">
        <v>-33.652618319444485</v>
      </c>
      <c r="H326" s="55">
        <v>-15.703499999999996</v>
      </c>
      <c r="I326" s="55">
        <v>-7.7400000000000011</v>
      </c>
      <c r="J326" s="58">
        <v>96</v>
      </c>
      <c r="K326" s="55">
        <v>-27.165233722990948</v>
      </c>
      <c r="L326" s="55">
        <v>-9.3744000000000014</v>
      </c>
      <c r="M326" s="55">
        <v>5.7583999999999991</v>
      </c>
      <c r="N326" s="55">
        <v>-1.7952000000000006</v>
      </c>
      <c r="O326" s="55">
        <v>-15.574400000000002</v>
      </c>
      <c r="P326" s="55">
        <v>10.119181342759399</v>
      </c>
      <c r="Q326" s="55">
        <v>-9.5922000000000001</v>
      </c>
      <c r="R326" s="55">
        <v>-2.1319554442071507</v>
      </c>
      <c r="S326" s="55">
        <v>13.320953564491866</v>
      </c>
      <c r="T326" s="55">
        <v>9.8168912751067126</v>
      </c>
      <c r="U326" s="55">
        <v>1.0408105810054917</v>
      </c>
      <c r="V326" s="55">
        <v>35.794215254415626</v>
      </c>
      <c r="W326" s="55">
        <v>-0.13877474413406535</v>
      </c>
      <c r="X326" t="s">
        <v>42</v>
      </c>
      <c r="Y326" t="s">
        <v>42</v>
      </c>
      <c r="Z326" s="70" t="s">
        <v>42</v>
      </c>
      <c r="AA326" s="70" t="s">
        <v>42</v>
      </c>
      <c r="AB326" s="70" t="s">
        <v>42</v>
      </c>
      <c r="AC326" s="70" t="s">
        <v>42</v>
      </c>
      <c r="AD326" s="70" t="s">
        <v>42</v>
      </c>
      <c r="AE326" s="70" t="s">
        <v>42</v>
      </c>
      <c r="AF326" s="70" t="s">
        <v>42</v>
      </c>
      <c r="AG326" s="70" t="s">
        <v>42</v>
      </c>
      <c r="AH326" s="70" t="s">
        <v>42</v>
      </c>
      <c r="AI326" s="70" t="s">
        <v>42</v>
      </c>
      <c r="AJ326" s="70" t="s">
        <v>42</v>
      </c>
      <c r="AK326" s="70" t="s">
        <v>42</v>
      </c>
      <c r="AL326" s="70" t="s">
        <v>42</v>
      </c>
      <c r="AM326" s="70" t="s">
        <v>42</v>
      </c>
      <c r="AN326" s="70" t="s">
        <v>42</v>
      </c>
      <c r="AO326" s="70" t="s">
        <v>42</v>
      </c>
      <c r="AP326" s="70" t="s">
        <v>42</v>
      </c>
      <c r="AQ326" s="70" t="s">
        <v>42</v>
      </c>
      <c r="AR326" s="70" t="s">
        <v>42</v>
      </c>
      <c r="AS326" s="70" t="s">
        <v>42</v>
      </c>
      <c r="AT326" s="70" t="s">
        <v>42</v>
      </c>
      <c r="AU326" s="70" t="s">
        <v>42</v>
      </c>
      <c r="AV326" s="70" t="s">
        <v>42</v>
      </c>
      <c r="AW326" s="70" t="s">
        <v>42</v>
      </c>
      <c r="AX326" s="70" t="s">
        <v>42</v>
      </c>
      <c r="AY326" s="70" t="s">
        <v>42</v>
      </c>
      <c r="AZ326" s="70" t="s">
        <v>42</v>
      </c>
      <c r="BA326" s="70" t="s">
        <v>42</v>
      </c>
      <c r="BB326" s="70" t="s">
        <v>42</v>
      </c>
      <c r="BC326" s="70" t="s">
        <v>42</v>
      </c>
    </row>
    <row r="327" spans="1:68" customFormat="1">
      <c r="A327" t="str">
        <f t="shared" si="5"/>
        <v>VIC-41061</v>
      </c>
      <c r="B327" s="57" t="s">
        <v>4</v>
      </c>
      <c r="C327" s="54">
        <v>41061</v>
      </c>
      <c r="D327" s="55">
        <v>14.582952867104842</v>
      </c>
      <c r="E327" s="55">
        <v>1.7569117785252135</v>
      </c>
      <c r="F327" s="55">
        <v>-14.161677018303154</v>
      </c>
      <c r="G327" s="55">
        <v>-29.380906405047384</v>
      </c>
      <c r="H327" s="55">
        <v>-49.186969526649769</v>
      </c>
      <c r="I327" s="55">
        <v>-12.204765594387245</v>
      </c>
      <c r="J327" s="58">
        <v>92.622040061434461</v>
      </c>
      <c r="K327" s="55">
        <v>-23.344533333333334</v>
      </c>
      <c r="L327" s="55">
        <v>-18.436669438529361</v>
      </c>
      <c r="M327" s="55">
        <v>-0.84893466500945858</v>
      </c>
      <c r="N327" s="55">
        <v>-4.2423683645950989</v>
      </c>
      <c r="O327" s="55">
        <v>-18.186669881790994</v>
      </c>
      <c r="P327" s="55">
        <v>9.9068973281962283</v>
      </c>
      <c r="Q327" s="55">
        <v>-10.124804743254</v>
      </c>
      <c r="R327" s="55">
        <v>-3.1202072336751168</v>
      </c>
      <c r="S327" s="55">
        <v>5.578713512919304</v>
      </c>
      <c r="T327" s="55">
        <v>7.217008480481419</v>
      </c>
      <c r="U327" s="55">
        <v>1.3999975177348973</v>
      </c>
      <c r="V327" s="55">
        <v>31.777248621899602</v>
      </c>
      <c r="W327" s="55">
        <v>0.17765925946939806</v>
      </c>
      <c r="X327" t="s">
        <v>42</v>
      </c>
      <c r="Y327" t="s">
        <v>42</v>
      </c>
      <c r="Z327" s="70" t="s">
        <v>42</v>
      </c>
      <c r="AA327" s="70" t="s">
        <v>42</v>
      </c>
      <c r="AB327" s="70" t="s">
        <v>42</v>
      </c>
      <c r="AC327" s="70" t="s">
        <v>42</v>
      </c>
      <c r="AD327" s="70" t="s">
        <v>42</v>
      </c>
      <c r="AE327" s="70" t="s">
        <v>42</v>
      </c>
      <c r="AF327" s="70" t="s">
        <v>42</v>
      </c>
      <c r="AG327" s="70" t="s">
        <v>42</v>
      </c>
      <c r="AH327" s="70" t="s">
        <v>42</v>
      </c>
      <c r="AI327" s="70" t="s">
        <v>42</v>
      </c>
      <c r="AJ327" s="70" t="s">
        <v>42</v>
      </c>
      <c r="AK327" s="70" t="s">
        <v>42</v>
      </c>
      <c r="AL327" s="70" t="s">
        <v>42</v>
      </c>
      <c r="AM327" s="70" t="s">
        <v>42</v>
      </c>
      <c r="AN327" s="70" t="s">
        <v>42</v>
      </c>
      <c r="AO327" s="70" t="s">
        <v>42</v>
      </c>
      <c r="AP327" s="70" t="s">
        <v>42</v>
      </c>
      <c r="AQ327" s="70" t="s">
        <v>42</v>
      </c>
      <c r="AR327" s="70" t="s">
        <v>42</v>
      </c>
      <c r="AS327" s="70" t="s">
        <v>42</v>
      </c>
      <c r="AT327" s="70" t="s">
        <v>42</v>
      </c>
      <c r="AU327" s="70" t="s">
        <v>42</v>
      </c>
      <c r="AV327" s="70" t="s">
        <v>42</v>
      </c>
      <c r="AW327" s="70" t="s">
        <v>42</v>
      </c>
      <c r="AX327" s="70" t="s">
        <v>42</v>
      </c>
      <c r="AY327" s="70" t="s">
        <v>42</v>
      </c>
      <c r="AZ327" s="70" t="s">
        <v>42</v>
      </c>
      <c r="BA327" s="70" t="s">
        <v>42</v>
      </c>
      <c r="BB327" s="70" t="s">
        <v>42</v>
      </c>
      <c r="BC327" s="70" t="s">
        <v>42</v>
      </c>
    </row>
    <row r="328" spans="1:68" customFormat="1">
      <c r="A328" t="str">
        <f t="shared" si="5"/>
        <v>VIC-41153</v>
      </c>
      <c r="B328" s="57" t="s">
        <v>4</v>
      </c>
      <c r="C328" s="54">
        <v>41153</v>
      </c>
      <c r="D328" s="55">
        <v>17.875653392591097</v>
      </c>
      <c r="E328" s="55">
        <v>3.8674844069594214</v>
      </c>
      <c r="F328" s="55">
        <v>-14.128904573116838</v>
      </c>
      <c r="G328" s="55">
        <v>-20.660208636669484</v>
      </c>
      <c r="H328" s="55">
        <v>-32.952292871392132</v>
      </c>
      <c r="I328" s="55">
        <v>-3.2322416100603513</v>
      </c>
      <c r="J328" s="58">
        <v>96.656079862015517</v>
      </c>
      <c r="K328" s="55">
        <v>-18.503860820130832</v>
      </c>
      <c r="L328" s="55">
        <v>-8.8425797328350288</v>
      </c>
      <c r="M328" s="55">
        <v>-0.6914282467614461</v>
      </c>
      <c r="N328" s="55">
        <v>-1.7922527208908863</v>
      </c>
      <c r="O328" s="55">
        <v>-13.16870154794071</v>
      </c>
      <c r="P328" s="55">
        <v>10.972576450089644</v>
      </c>
      <c r="Q328" s="55">
        <v>-4.6963776167268509</v>
      </c>
      <c r="R328" s="55">
        <v>1.5694048130097713</v>
      </c>
      <c r="S328" s="55">
        <v>7.1873185020580275</v>
      </c>
      <c r="T328" s="55">
        <v>10.205866013484508</v>
      </c>
      <c r="U328" s="55">
        <v>3.0984066058937914</v>
      </c>
      <c r="V328" s="55">
        <v>29.932956238478823</v>
      </c>
      <c r="W328" s="55">
        <v>2.4431201232292112</v>
      </c>
      <c r="X328" t="s">
        <v>42</v>
      </c>
      <c r="Y328" t="s">
        <v>42</v>
      </c>
      <c r="Z328" s="70" t="s">
        <v>42</v>
      </c>
      <c r="AA328" s="70" t="s">
        <v>42</v>
      </c>
      <c r="AB328" s="70" t="s">
        <v>42</v>
      </c>
      <c r="AC328" s="70" t="s">
        <v>42</v>
      </c>
      <c r="AD328" s="70" t="s">
        <v>42</v>
      </c>
      <c r="AE328" s="70" t="s">
        <v>42</v>
      </c>
      <c r="AF328" s="70" t="s">
        <v>42</v>
      </c>
      <c r="AG328" s="70" t="s">
        <v>42</v>
      </c>
      <c r="AH328" s="70" t="s">
        <v>42</v>
      </c>
      <c r="AI328" s="70" t="s">
        <v>42</v>
      </c>
      <c r="AJ328" s="70" t="s">
        <v>42</v>
      </c>
      <c r="AK328" s="70" t="s">
        <v>42</v>
      </c>
      <c r="AL328" s="70" t="s">
        <v>42</v>
      </c>
      <c r="AM328" s="70" t="s">
        <v>42</v>
      </c>
      <c r="AN328" s="70" t="s">
        <v>42</v>
      </c>
      <c r="AO328" s="70" t="s">
        <v>42</v>
      </c>
      <c r="AP328" s="70" t="s">
        <v>42</v>
      </c>
      <c r="AQ328" s="70" t="s">
        <v>42</v>
      </c>
      <c r="AR328" s="70" t="s">
        <v>42</v>
      </c>
      <c r="AS328" s="70" t="s">
        <v>42</v>
      </c>
      <c r="AT328" s="70" t="s">
        <v>42</v>
      </c>
      <c r="AU328" s="70" t="s">
        <v>42</v>
      </c>
      <c r="AV328" s="70" t="s">
        <v>42</v>
      </c>
      <c r="AW328" s="70" t="s">
        <v>42</v>
      </c>
      <c r="AX328" s="70" t="s">
        <v>42</v>
      </c>
      <c r="AY328" s="70" t="s">
        <v>42</v>
      </c>
      <c r="AZ328" s="70" t="s">
        <v>42</v>
      </c>
      <c r="BA328" s="70" t="s">
        <v>42</v>
      </c>
      <c r="BB328" s="70" t="s">
        <v>42</v>
      </c>
      <c r="BC328" s="70" t="s">
        <v>42</v>
      </c>
    </row>
    <row r="329" spans="1:68" customFormat="1">
      <c r="A329" t="str">
        <f t="shared" si="5"/>
        <v>VIC-41244</v>
      </c>
      <c r="B329" s="57" t="s">
        <v>4</v>
      </c>
      <c r="C329" s="54">
        <v>41244</v>
      </c>
      <c r="D329" s="55">
        <v>15.248835742747389</v>
      </c>
      <c r="E329" s="55">
        <v>1.6151396213503186</v>
      </c>
      <c r="F329" s="55">
        <v>-12.604415126093885</v>
      </c>
      <c r="G329" s="55">
        <v>-19.112579093491735</v>
      </c>
      <c r="H329" s="55">
        <v>-45.929724815539082</v>
      </c>
      <c r="I329" s="55">
        <v>-0.55303462832293149</v>
      </c>
      <c r="J329" s="58">
        <v>98.808941851519421</v>
      </c>
      <c r="K329" s="55">
        <v>-21.796713584710744</v>
      </c>
      <c r="L329" s="55">
        <v>-0.88326393876036846</v>
      </c>
      <c r="M329" s="55">
        <v>-1.8172558740035933</v>
      </c>
      <c r="N329" s="55">
        <v>-0.21803091821652265</v>
      </c>
      <c r="O329" s="55">
        <v>-9.5267177394809028</v>
      </c>
      <c r="P329" s="55">
        <v>14.151320618841771</v>
      </c>
      <c r="Q329" s="55">
        <v>-2.627312351173011</v>
      </c>
      <c r="R329" s="55">
        <v>5.3662262946083086</v>
      </c>
      <c r="S329" s="55">
        <v>6.7008699354063515</v>
      </c>
      <c r="T329" s="55">
        <v>8.9281273809831685</v>
      </c>
      <c r="U329" s="55">
        <v>3.7200530754096537</v>
      </c>
      <c r="V329" s="55">
        <v>34.295706422164351</v>
      </c>
      <c r="W329" s="55">
        <v>4.5338892856503428</v>
      </c>
      <c r="X329" t="s">
        <v>42</v>
      </c>
      <c r="Y329" t="s">
        <v>42</v>
      </c>
      <c r="Z329" s="70" t="s">
        <v>42</v>
      </c>
      <c r="AA329" s="70" t="s">
        <v>42</v>
      </c>
      <c r="AB329" s="70" t="s">
        <v>42</v>
      </c>
      <c r="AC329" s="70" t="s">
        <v>42</v>
      </c>
      <c r="AD329" s="70" t="s">
        <v>42</v>
      </c>
      <c r="AE329" s="70" t="s">
        <v>42</v>
      </c>
      <c r="AF329" s="70" t="s">
        <v>42</v>
      </c>
      <c r="AG329" s="70" t="s">
        <v>42</v>
      </c>
      <c r="AH329" s="70" t="s">
        <v>42</v>
      </c>
      <c r="AI329" s="70" t="s">
        <v>42</v>
      </c>
      <c r="AJ329" s="70" t="s">
        <v>42</v>
      </c>
      <c r="AK329" s="70" t="s">
        <v>42</v>
      </c>
      <c r="AL329" s="70" t="s">
        <v>42</v>
      </c>
      <c r="AM329" s="70" t="s">
        <v>42</v>
      </c>
      <c r="AN329" s="70" t="s">
        <v>42</v>
      </c>
      <c r="AO329" s="70" t="s">
        <v>42</v>
      </c>
      <c r="AP329" s="70" t="s">
        <v>42</v>
      </c>
      <c r="AQ329" s="70" t="s">
        <v>42</v>
      </c>
      <c r="AR329" s="70" t="s">
        <v>42</v>
      </c>
      <c r="AS329" s="70" t="s">
        <v>42</v>
      </c>
      <c r="AT329" s="70" t="s">
        <v>42</v>
      </c>
      <c r="AU329" s="70" t="s">
        <v>42</v>
      </c>
      <c r="AV329" s="70" t="s">
        <v>42</v>
      </c>
      <c r="AW329" s="70" t="s">
        <v>42</v>
      </c>
      <c r="AX329" s="70" t="s">
        <v>42</v>
      </c>
      <c r="AY329" s="70" t="s">
        <v>42</v>
      </c>
      <c r="AZ329" s="70" t="s">
        <v>42</v>
      </c>
      <c r="BA329" s="70" t="s">
        <v>42</v>
      </c>
      <c r="BB329" s="70" t="s">
        <v>42</v>
      </c>
      <c r="BC329" s="70" t="s">
        <v>42</v>
      </c>
    </row>
    <row r="330" spans="1:68" customFormat="1">
      <c r="A330" t="str">
        <f t="shared" si="5"/>
        <v>VIC-41334</v>
      </c>
      <c r="B330" s="57" t="s">
        <v>4</v>
      </c>
      <c r="C330" s="54">
        <v>41334</v>
      </c>
      <c r="D330" s="55">
        <v>31.729440394167597</v>
      </c>
      <c r="E330" s="55">
        <v>7.2541960423009142</v>
      </c>
      <c r="F330" s="55">
        <v>2.9364785290818785</v>
      </c>
      <c r="G330" s="55">
        <v>-2.812054058591456</v>
      </c>
      <c r="H330" s="55">
        <v>-7.5348501842653421</v>
      </c>
      <c r="I330" s="55">
        <v>8.422127864124338</v>
      </c>
      <c r="J330" s="58">
        <v>117</v>
      </c>
      <c r="K330" s="55">
        <v>-19.963783494616504</v>
      </c>
      <c r="L330" s="55">
        <v>14.851135635314858</v>
      </c>
      <c r="M330" s="55">
        <v>3.8332699086684832</v>
      </c>
      <c r="N330" s="55">
        <v>5.1857174331036706</v>
      </c>
      <c r="O330" s="55">
        <v>-0.88202010895689775</v>
      </c>
      <c r="P330" s="55">
        <v>15.562409870213109</v>
      </c>
      <c r="Q330" s="55">
        <v>0.75834201249799693</v>
      </c>
      <c r="R330" s="55">
        <v>17.288896010254767</v>
      </c>
      <c r="S330" s="55">
        <v>11.517585322864925</v>
      </c>
      <c r="T330" s="55">
        <v>17.272872937029327</v>
      </c>
      <c r="U330" s="55">
        <v>9.3474603428937666</v>
      </c>
      <c r="V330" s="55">
        <v>36.664797308123696</v>
      </c>
      <c r="W330" s="55">
        <v>9.040017625380548</v>
      </c>
      <c r="X330" s="55">
        <v>-0.71728729365752131</v>
      </c>
      <c r="Y330" s="55">
        <v>1.9923258559622201</v>
      </c>
      <c r="Z330" s="70" t="s">
        <v>42</v>
      </c>
      <c r="AA330" s="70" t="s">
        <v>42</v>
      </c>
      <c r="AB330" s="70" t="s">
        <v>42</v>
      </c>
      <c r="AC330" s="70" t="s">
        <v>42</v>
      </c>
      <c r="AD330" s="70" t="s">
        <v>42</v>
      </c>
      <c r="AE330" s="70" t="s">
        <v>42</v>
      </c>
      <c r="AF330" s="70" t="s">
        <v>42</v>
      </c>
      <c r="AG330" s="70" t="s">
        <v>42</v>
      </c>
      <c r="AH330" s="70" t="s">
        <v>42</v>
      </c>
      <c r="AI330" s="70" t="s">
        <v>42</v>
      </c>
      <c r="AJ330" s="70" t="s">
        <v>42</v>
      </c>
      <c r="AK330" s="70" t="s">
        <v>42</v>
      </c>
      <c r="AL330" s="70" t="s">
        <v>42</v>
      </c>
      <c r="AM330" s="70" t="s">
        <v>42</v>
      </c>
      <c r="AN330" s="70" t="s">
        <v>42</v>
      </c>
      <c r="AO330" s="70" t="s">
        <v>42</v>
      </c>
      <c r="AP330" s="70" t="s">
        <v>42</v>
      </c>
      <c r="AQ330" s="70" t="s">
        <v>42</v>
      </c>
      <c r="AR330" s="70" t="s">
        <v>42</v>
      </c>
      <c r="AS330" s="70" t="s">
        <v>42</v>
      </c>
      <c r="AT330" s="70" t="s">
        <v>42</v>
      </c>
      <c r="AU330" s="70" t="s">
        <v>42</v>
      </c>
      <c r="AV330" s="70" t="s">
        <v>42</v>
      </c>
      <c r="AW330" s="70" t="s">
        <v>42</v>
      </c>
      <c r="AX330" s="70" t="s">
        <v>42</v>
      </c>
      <c r="AY330" s="70" t="s">
        <v>42</v>
      </c>
      <c r="AZ330" s="70" t="s">
        <v>42</v>
      </c>
      <c r="BA330" s="70" t="s">
        <v>42</v>
      </c>
      <c r="BB330" s="70" t="s">
        <v>42</v>
      </c>
      <c r="BC330" s="70" t="s">
        <v>42</v>
      </c>
    </row>
    <row r="331" spans="1:68" customFormat="1">
      <c r="A331" t="str">
        <f t="shared" si="5"/>
        <v>VIC-41426</v>
      </c>
      <c r="B331" s="57" t="s">
        <v>4</v>
      </c>
      <c r="C331" s="54">
        <v>41426</v>
      </c>
      <c r="D331" s="55">
        <v>31.825824337999659</v>
      </c>
      <c r="E331" s="55">
        <v>4.4193480125185154</v>
      </c>
      <c r="F331" s="55">
        <v>3.3387270197335153</v>
      </c>
      <c r="G331" s="55">
        <v>-2.5091007470782531</v>
      </c>
      <c r="H331" s="55">
        <v>-28.703115892798138</v>
      </c>
      <c r="I331" s="55">
        <v>4.4104380366868252</v>
      </c>
      <c r="J331" s="58">
        <v>113.92790412760282</v>
      </c>
      <c r="K331" s="55">
        <v>-8.5992428339643041</v>
      </c>
      <c r="L331" s="55">
        <v>6.5105935900148886</v>
      </c>
      <c r="M331" s="55">
        <v>-0.44549879158452754</v>
      </c>
      <c r="N331" s="55">
        <v>3.2614224033917303</v>
      </c>
      <c r="O331" s="55">
        <v>-5.4395402452470831</v>
      </c>
      <c r="P331" s="55">
        <v>14.673616447815386</v>
      </c>
      <c r="Q331" s="55">
        <v>-0.60587835655495792</v>
      </c>
      <c r="R331" s="55">
        <v>13.670130419771237</v>
      </c>
      <c r="S331" s="55">
        <v>4.1409112677781872</v>
      </c>
      <c r="T331" s="55">
        <v>12.598705826010448</v>
      </c>
      <c r="U331" s="55">
        <v>8.2565776040332484</v>
      </c>
      <c r="V331" s="55">
        <v>38.598757800869471</v>
      </c>
      <c r="W331" s="55">
        <v>7.5177921079889067</v>
      </c>
      <c r="X331" s="55">
        <v>1.0684807256235824</v>
      </c>
      <c r="Y331" s="55">
        <v>2.4892244979785492</v>
      </c>
      <c r="Z331" s="70" t="s">
        <v>42</v>
      </c>
      <c r="AA331" s="70" t="s">
        <v>42</v>
      </c>
      <c r="AB331" s="70" t="s">
        <v>42</v>
      </c>
      <c r="AC331" s="70" t="s">
        <v>42</v>
      </c>
      <c r="AD331" s="70" t="s">
        <v>42</v>
      </c>
      <c r="AE331" s="70" t="s">
        <v>42</v>
      </c>
      <c r="AF331" s="70" t="s">
        <v>42</v>
      </c>
      <c r="AG331" s="70" t="s">
        <v>42</v>
      </c>
      <c r="AH331" s="70" t="s">
        <v>42</v>
      </c>
      <c r="AI331" s="70" t="s">
        <v>42</v>
      </c>
      <c r="AJ331" s="70" t="s">
        <v>42</v>
      </c>
      <c r="AK331" s="70" t="s">
        <v>42</v>
      </c>
      <c r="AL331" s="70" t="s">
        <v>42</v>
      </c>
      <c r="AM331" s="70" t="s">
        <v>42</v>
      </c>
      <c r="AN331" s="70" t="s">
        <v>42</v>
      </c>
      <c r="AO331" s="70" t="s">
        <v>42</v>
      </c>
      <c r="AP331" s="70" t="s">
        <v>42</v>
      </c>
      <c r="AQ331" s="70" t="s">
        <v>42</v>
      </c>
      <c r="AR331" s="70" t="s">
        <v>42</v>
      </c>
      <c r="AS331" s="70" t="s">
        <v>42</v>
      </c>
      <c r="AT331" s="70" t="s">
        <v>42</v>
      </c>
      <c r="AU331" s="70" t="s">
        <v>42</v>
      </c>
      <c r="AV331" s="70" t="s">
        <v>42</v>
      </c>
      <c r="AW331" s="70" t="s">
        <v>42</v>
      </c>
      <c r="AX331" s="70" t="s">
        <v>42</v>
      </c>
      <c r="AY331" s="70" t="s">
        <v>42</v>
      </c>
      <c r="AZ331" s="70" t="s">
        <v>42</v>
      </c>
      <c r="BA331" s="70" t="s">
        <v>42</v>
      </c>
      <c r="BB331" s="70" t="s">
        <v>42</v>
      </c>
      <c r="BC331" s="70" t="s">
        <v>42</v>
      </c>
    </row>
    <row r="332" spans="1:68" customFormat="1">
      <c r="A332" t="str">
        <f t="shared" si="5"/>
        <v>VIC-41518</v>
      </c>
      <c r="B332" s="57" t="s">
        <v>4</v>
      </c>
      <c r="C332" s="54">
        <v>41518</v>
      </c>
      <c r="D332" s="55">
        <v>38.920974731445313</v>
      </c>
      <c r="E332" s="55">
        <v>11.859130859375</v>
      </c>
      <c r="F332" s="55">
        <v>22.900009155273398</v>
      </c>
      <c r="G332" s="55">
        <v>15.194105414731101</v>
      </c>
      <c r="H332" s="55">
        <v>1.3067245483398438</v>
      </c>
      <c r="I332" s="55">
        <v>10.304641723632813</v>
      </c>
      <c r="J332" s="58">
        <v>127</v>
      </c>
      <c r="K332" s="55">
        <v>-7.4441383532292598</v>
      </c>
      <c r="L332" s="55">
        <v>38.647079467773438</v>
      </c>
      <c r="M332" s="55">
        <v>4.656982421875</v>
      </c>
      <c r="N332" s="55">
        <v>4.9839019775390625</v>
      </c>
      <c r="O332" s="55">
        <v>1.6326904296875</v>
      </c>
      <c r="P332" s="55">
        <v>23.482131958007813</v>
      </c>
      <c r="Q332" s="55">
        <v>4.229736328125</v>
      </c>
      <c r="R332" s="55">
        <v>39.878082275390625</v>
      </c>
      <c r="S332" s="55">
        <v>15.2740478515625</v>
      </c>
      <c r="T332" s="55">
        <v>16.028594970703125</v>
      </c>
      <c r="U332" s="55">
        <v>12.0849609375</v>
      </c>
      <c r="V332" s="55">
        <v>36.24114990234375</v>
      </c>
      <c r="W332" s="55">
        <v>15.56396484375</v>
      </c>
      <c r="X332" s="55">
        <v>0.57576571003971988</v>
      </c>
      <c r="Y332" s="55">
        <v>1.3129792374216591</v>
      </c>
      <c r="Z332" s="70" t="s">
        <v>42</v>
      </c>
      <c r="AA332" s="70" t="s">
        <v>42</v>
      </c>
      <c r="AB332" s="70" t="s">
        <v>42</v>
      </c>
      <c r="AC332" s="70" t="s">
        <v>42</v>
      </c>
      <c r="AD332" s="70" t="s">
        <v>42</v>
      </c>
      <c r="AE332" s="70" t="s">
        <v>42</v>
      </c>
      <c r="AF332" s="70" t="s">
        <v>42</v>
      </c>
      <c r="AG332" s="70" t="s">
        <v>42</v>
      </c>
      <c r="AH332" s="70" t="s">
        <v>42</v>
      </c>
      <c r="AI332" s="70" t="s">
        <v>42</v>
      </c>
      <c r="AJ332" s="70" t="s">
        <v>42</v>
      </c>
      <c r="AK332" s="70" t="s">
        <v>42</v>
      </c>
      <c r="AL332" s="70" t="s">
        <v>42</v>
      </c>
      <c r="AM332" s="70" t="s">
        <v>42</v>
      </c>
      <c r="AN332" s="70" t="s">
        <v>42</v>
      </c>
      <c r="AO332" s="70" t="s">
        <v>42</v>
      </c>
      <c r="AP332" s="70" t="s">
        <v>42</v>
      </c>
      <c r="AQ332" s="70" t="s">
        <v>42</v>
      </c>
      <c r="AR332" s="70" t="s">
        <v>42</v>
      </c>
      <c r="AS332" s="70" t="s">
        <v>42</v>
      </c>
      <c r="AT332" s="70" t="s">
        <v>42</v>
      </c>
      <c r="AU332" s="70" t="s">
        <v>42</v>
      </c>
      <c r="AV332" s="70" t="s">
        <v>42</v>
      </c>
      <c r="AW332" s="70" t="s">
        <v>42</v>
      </c>
      <c r="AX332" s="70" t="s">
        <v>42</v>
      </c>
      <c r="AY332" s="70" t="s">
        <v>42</v>
      </c>
      <c r="AZ332" s="70" t="s">
        <v>42</v>
      </c>
      <c r="BA332" s="70" t="s">
        <v>42</v>
      </c>
      <c r="BB332" s="70" t="s">
        <v>42</v>
      </c>
      <c r="BC332" s="70" t="s">
        <v>42</v>
      </c>
    </row>
    <row r="333" spans="1:68" customFormat="1">
      <c r="A333" t="str">
        <f t="shared" si="5"/>
        <v>VIC-41609</v>
      </c>
      <c r="B333" s="57" t="s">
        <v>4</v>
      </c>
      <c r="C333" s="54">
        <v>41609</v>
      </c>
      <c r="D333" s="55">
        <v>41.874989217259291</v>
      </c>
      <c r="E333" s="55">
        <v>16.75034073460656</v>
      </c>
      <c r="F333" s="55">
        <v>18.718262799832075</v>
      </c>
      <c r="G333" s="55">
        <v>13.68649260062211</v>
      </c>
      <c r="H333" s="55">
        <v>6.4127115573728073</v>
      </c>
      <c r="I333" s="55">
        <v>8.8441477034199973</v>
      </c>
      <c r="J333" s="58">
        <v>135</v>
      </c>
      <c r="K333" s="55">
        <v>-3.8599302479027258</v>
      </c>
      <c r="L333" s="55">
        <v>34.780808446767765</v>
      </c>
      <c r="M333" s="55">
        <v>9.7165433121129006</v>
      </c>
      <c r="N333" s="55">
        <v>6.7744365658552308</v>
      </c>
      <c r="O333" s="55">
        <v>6.5599319105866378</v>
      </c>
      <c r="P333" s="55">
        <v>22.929570013054303</v>
      </c>
      <c r="Q333" s="55">
        <v>6.9055546929362972</v>
      </c>
      <c r="R333" s="55">
        <v>51.359775488961354</v>
      </c>
      <c r="S333" s="55">
        <v>18.223119346249621</v>
      </c>
      <c r="T333" s="55">
        <v>22.129059342454095</v>
      </c>
      <c r="U333" s="55">
        <v>17.666442385659817</v>
      </c>
      <c r="V333" s="55">
        <v>47.491215660565068</v>
      </c>
      <c r="W333" s="55">
        <v>18.729189310422168</v>
      </c>
      <c r="X333" s="55">
        <v>-1.6123606305267213</v>
      </c>
      <c r="Y333" s="55">
        <v>0.90460006095842738</v>
      </c>
      <c r="Z333" s="70" t="s">
        <v>42</v>
      </c>
      <c r="AA333" s="70" t="s">
        <v>42</v>
      </c>
      <c r="AB333" s="70" t="s">
        <v>42</v>
      </c>
      <c r="AC333" s="70" t="s">
        <v>42</v>
      </c>
      <c r="AD333" s="70" t="s">
        <v>42</v>
      </c>
      <c r="AE333" s="70" t="s">
        <v>42</v>
      </c>
      <c r="AF333" s="70" t="s">
        <v>42</v>
      </c>
      <c r="AG333" s="70" t="s">
        <v>42</v>
      </c>
      <c r="AH333" s="70" t="s">
        <v>42</v>
      </c>
      <c r="AI333" s="70" t="s">
        <v>42</v>
      </c>
      <c r="AJ333" s="70" t="s">
        <v>42</v>
      </c>
      <c r="AK333" s="70" t="s">
        <v>42</v>
      </c>
      <c r="AL333" s="70" t="s">
        <v>42</v>
      </c>
      <c r="AM333" s="70" t="s">
        <v>42</v>
      </c>
      <c r="AN333" s="70" t="s">
        <v>42</v>
      </c>
      <c r="AO333" s="70" t="s">
        <v>42</v>
      </c>
      <c r="AP333" s="70" t="s">
        <v>42</v>
      </c>
      <c r="AQ333" s="70" t="s">
        <v>42</v>
      </c>
      <c r="AR333" s="70" t="s">
        <v>42</v>
      </c>
      <c r="AS333" s="70" t="s">
        <v>42</v>
      </c>
      <c r="AT333" s="70" t="s">
        <v>42</v>
      </c>
      <c r="AU333" s="70" t="s">
        <v>42</v>
      </c>
      <c r="AV333" s="70" t="s">
        <v>42</v>
      </c>
      <c r="AW333" s="70" t="s">
        <v>42</v>
      </c>
      <c r="AX333" s="70" t="s">
        <v>42</v>
      </c>
      <c r="AY333" s="70" t="s">
        <v>42</v>
      </c>
      <c r="AZ333" s="70" t="s">
        <v>42</v>
      </c>
      <c r="BA333" s="70" t="s">
        <v>42</v>
      </c>
      <c r="BB333" s="70" t="s">
        <v>42</v>
      </c>
      <c r="BC333" s="70" t="s">
        <v>42</v>
      </c>
    </row>
    <row r="334" spans="1:68" customFormat="1">
      <c r="A334" t="str">
        <f t="shared" si="5"/>
        <v>VIC-41699</v>
      </c>
      <c r="B334" s="57" t="s">
        <v>4</v>
      </c>
      <c r="C334" s="54">
        <v>41699</v>
      </c>
      <c r="D334" s="55">
        <v>49.41845696</v>
      </c>
      <c r="E334" s="55">
        <v>24.734177670000001</v>
      </c>
      <c r="F334" s="55">
        <v>15.39410655</v>
      </c>
      <c r="G334" s="55">
        <v>-7.4871510350000001</v>
      </c>
      <c r="H334" s="55">
        <v>7.6163086079999998</v>
      </c>
      <c r="I334" s="55">
        <v>10.59660328</v>
      </c>
      <c r="J334" s="58">
        <v>132</v>
      </c>
      <c r="K334" s="55">
        <v>-6.2</v>
      </c>
      <c r="L334" s="55">
        <v>32.4</v>
      </c>
      <c r="M334" s="55">
        <v>8.6</v>
      </c>
      <c r="N334" s="55">
        <v>6.4</v>
      </c>
      <c r="O334" s="55">
        <v>9.6</v>
      </c>
      <c r="P334" s="55">
        <v>27.6</v>
      </c>
      <c r="Q334" s="55">
        <v>11.9</v>
      </c>
      <c r="R334" s="55">
        <v>49.471984322833507</v>
      </c>
      <c r="S334" s="55">
        <v>14.410654666860211</v>
      </c>
      <c r="T334" s="55">
        <v>14.681013209464366</v>
      </c>
      <c r="U334" s="55">
        <v>21.283930904340252</v>
      </c>
      <c r="V334" s="55">
        <v>51.255624909275646</v>
      </c>
      <c r="W334" s="55">
        <v>26.651183045434749</v>
      </c>
      <c r="X334" s="55">
        <v>-1.5197427126710294</v>
      </c>
      <c r="Y334" s="55">
        <v>-0.30483379300333896</v>
      </c>
      <c r="Z334" s="70" t="s">
        <v>42</v>
      </c>
      <c r="AA334" s="70" t="s">
        <v>42</v>
      </c>
      <c r="AB334" s="70" t="s">
        <v>42</v>
      </c>
      <c r="AC334" s="70" t="s">
        <v>42</v>
      </c>
      <c r="AD334" s="70" t="s">
        <v>42</v>
      </c>
      <c r="AE334" s="70" t="s">
        <v>42</v>
      </c>
      <c r="AF334" s="70" t="s">
        <v>42</v>
      </c>
      <c r="AG334" s="70" t="s">
        <v>42</v>
      </c>
      <c r="AH334" s="70" t="s">
        <v>42</v>
      </c>
      <c r="AI334" s="70" t="s">
        <v>42</v>
      </c>
      <c r="AJ334" s="70" t="s">
        <v>42</v>
      </c>
      <c r="AK334" s="70" t="s">
        <v>42</v>
      </c>
      <c r="AL334" s="70" t="s">
        <v>42</v>
      </c>
      <c r="AM334" s="70" t="s">
        <v>42</v>
      </c>
      <c r="AN334" s="70" t="s">
        <v>42</v>
      </c>
      <c r="AO334" s="70" t="s">
        <v>42</v>
      </c>
      <c r="AP334" s="70" t="s">
        <v>42</v>
      </c>
      <c r="AQ334" s="70" t="s">
        <v>42</v>
      </c>
      <c r="AR334" s="70" t="s">
        <v>42</v>
      </c>
      <c r="AS334" s="70" t="s">
        <v>42</v>
      </c>
      <c r="AT334" s="70" t="s">
        <v>42</v>
      </c>
      <c r="AU334" s="70" t="s">
        <v>42</v>
      </c>
      <c r="AV334" s="70" t="s">
        <v>42</v>
      </c>
      <c r="AW334" s="70" t="s">
        <v>42</v>
      </c>
      <c r="AX334" s="70" t="s">
        <v>42</v>
      </c>
      <c r="AY334" s="70" t="s">
        <v>42</v>
      </c>
      <c r="AZ334" s="70" t="s">
        <v>42</v>
      </c>
      <c r="BA334" s="70" t="s">
        <v>42</v>
      </c>
      <c r="BB334" s="70" t="s">
        <v>42</v>
      </c>
      <c r="BC334" s="70" t="s">
        <v>42</v>
      </c>
    </row>
    <row r="335" spans="1:68" customFormat="1">
      <c r="A335" t="str">
        <f t="shared" si="5"/>
        <v>VIC-41791</v>
      </c>
      <c r="B335" s="57" t="s">
        <v>4</v>
      </c>
      <c r="C335" s="54">
        <v>41791</v>
      </c>
      <c r="D335" s="55">
        <v>42.463943384394867</v>
      </c>
      <c r="E335" s="55">
        <v>23.147899310221266</v>
      </c>
      <c r="F335" s="55">
        <v>4.8038161784466551</v>
      </c>
      <c r="G335" s="55">
        <v>6.6053668605742164</v>
      </c>
      <c r="H335" s="55">
        <v>6.6514377855415212</v>
      </c>
      <c r="I335" s="55">
        <v>6.6648750335931188</v>
      </c>
      <c r="J335" s="58">
        <v>131</v>
      </c>
      <c r="K335" s="55">
        <v>0.7264735508684087</v>
      </c>
      <c r="L335" s="55">
        <v>18.877840484935351</v>
      </c>
      <c r="M335" s="55">
        <v>5.9773358416196363</v>
      </c>
      <c r="N335" s="55">
        <v>7.1792230284571072</v>
      </c>
      <c r="O335" s="55">
        <v>4.6224133297500654</v>
      </c>
      <c r="P335" s="55">
        <v>23.58983546836274</v>
      </c>
      <c r="Q335" s="55">
        <v>6.8417987996058391</v>
      </c>
      <c r="R335" s="55">
        <v>49.603601182477824</v>
      </c>
      <c r="S335" s="55">
        <v>17.949923855594374</v>
      </c>
      <c r="T335" s="55">
        <v>18.305264415181107</v>
      </c>
      <c r="U335" s="55">
        <v>19.573591328495926</v>
      </c>
      <c r="V335" s="55">
        <v>55.527188031891072</v>
      </c>
      <c r="W335" s="55">
        <v>25.788318552360472</v>
      </c>
      <c r="X335" s="55">
        <v>-1.3621379078782703</v>
      </c>
      <c r="Y335" s="55">
        <v>-0.30980321896742224</v>
      </c>
      <c r="Z335" s="70" t="s">
        <v>42</v>
      </c>
      <c r="AA335" s="70">
        <v>0.20771513353115728</v>
      </c>
      <c r="AB335" s="70">
        <v>0.22551928783382788</v>
      </c>
      <c r="AC335" s="70">
        <v>0.16320474777448071</v>
      </c>
      <c r="AD335" s="70">
        <v>0.10385756676557864</v>
      </c>
      <c r="AE335" s="70">
        <v>4.1543026706231452E-2</v>
      </c>
      <c r="AF335" s="70" t="s">
        <v>42</v>
      </c>
      <c r="AG335" s="70" t="s">
        <v>42</v>
      </c>
      <c r="AH335" s="70" t="s">
        <v>42</v>
      </c>
      <c r="AI335" s="70" t="s">
        <v>42</v>
      </c>
      <c r="AJ335" s="70" t="s">
        <v>42</v>
      </c>
      <c r="AK335" s="70" t="s">
        <v>42</v>
      </c>
      <c r="AL335" s="70" t="s">
        <v>42</v>
      </c>
      <c r="AM335" s="70" t="s">
        <v>42</v>
      </c>
      <c r="AN335" s="70" t="s">
        <v>42</v>
      </c>
      <c r="AO335" s="70" t="s">
        <v>42</v>
      </c>
      <c r="AP335" s="70" t="s">
        <v>42</v>
      </c>
      <c r="AQ335" s="70" t="s">
        <v>42</v>
      </c>
      <c r="AR335" s="70" t="s">
        <v>42</v>
      </c>
      <c r="AS335" s="70" t="s">
        <v>42</v>
      </c>
      <c r="AT335" s="70" t="s">
        <v>42</v>
      </c>
      <c r="AU335" s="70" t="s">
        <v>42</v>
      </c>
      <c r="AV335" s="70" t="s">
        <v>42</v>
      </c>
      <c r="AW335" s="70" t="s">
        <v>42</v>
      </c>
      <c r="AX335" s="70" t="s">
        <v>42</v>
      </c>
      <c r="AY335" s="70" t="s">
        <v>42</v>
      </c>
      <c r="AZ335" s="70" t="s">
        <v>42</v>
      </c>
      <c r="BA335" s="70" t="s">
        <v>42</v>
      </c>
      <c r="BB335" s="70" t="s">
        <v>42</v>
      </c>
      <c r="BC335" s="70" t="s">
        <v>42</v>
      </c>
    </row>
    <row r="336" spans="1:68" customFormat="1">
      <c r="A336" t="str">
        <f t="shared" si="5"/>
        <v>VIC-41883</v>
      </c>
      <c r="B336" s="57" t="s">
        <v>4</v>
      </c>
      <c r="C336" s="54">
        <v>41883</v>
      </c>
      <c r="D336" s="55">
        <v>46.470379212147606</v>
      </c>
      <c r="E336" s="55">
        <v>21.944957434349806</v>
      </c>
      <c r="F336" s="55">
        <v>5.0047795644840818</v>
      </c>
      <c r="G336" s="55">
        <v>7.3854311324327755</v>
      </c>
      <c r="H336" s="55">
        <v>10.458988333858837</v>
      </c>
      <c r="I336" s="55">
        <v>4.6244163175832913</v>
      </c>
      <c r="J336" s="58">
        <v>135</v>
      </c>
      <c r="K336" s="55">
        <v>1.1502342697420014</v>
      </c>
      <c r="L336" s="55">
        <v>25.837174501649073</v>
      </c>
      <c r="M336" s="55">
        <v>8.0877237762062766</v>
      </c>
      <c r="N336" s="55">
        <v>4.8241070222062064</v>
      </c>
      <c r="O336" s="55">
        <v>7.339008753359459</v>
      </c>
      <c r="P336" s="55">
        <v>30.683302553939011</v>
      </c>
      <c r="Q336" s="55">
        <v>6.1743965487040118</v>
      </c>
      <c r="R336" s="55">
        <v>53.220825888723724</v>
      </c>
      <c r="S336" s="55">
        <v>25.134002972839063</v>
      </c>
      <c r="T336" s="55">
        <v>20.539615332642676</v>
      </c>
      <c r="U336" s="55">
        <v>27.810058605968699</v>
      </c>
      <c r="V336" s="55">
        <v>59.07141319960563</v>
      </c>
      <c r="W336" s="55">
        <v>19.01315756547503</v>
      </c>
      <c r="X336" s="55">
        <v>-1.2456516368540891</v>
      </c>
      <c r="Y336" s="55">
        <v>0.67804724980024134</v>
      </c>
      <c r="Z336" s="70" t="s">
        <v>42</v>
      </c>
      <c r="AA336" s="70">
        <v>0.14893617021276595</v>
      </c>
      <c r="AB336" s="70">
        <v>0.19946808510638298</v>
      </c>
      <c r="AC336" s="70">
        <v>0.17553191489361702</v>
      </c>
      <c r="AD336" s="70">
        <v>0.10106382978723404</v>
      </c>
      <c r="AE336" s="70">
        <v>4.7872340425531915E-2</v>
      </c>
      <c r="AF336" s="70" t="s">
        <v>42</v>
      </c>
      <c r="AG336" s="70">
        <v>0.19834710743801653</v>
      </c>
      <c r="AH336" s="70">
        <v>0.1928374655647383</v>
      </c>
      <c r="AI336" s="70">
        <v>0.14600550964187328</v>
      </c>
      <c r="AJ336" s="70">
        <v>4.6831955922865015E-2</v>
      </c>
      <c r="AK336" s="70">
        <v>1.3774104683195593E-2</v>
      </c>
      <c r="AL336" s="70" t="s">
        <v>42</v>
      </c>
      <c r="AM336" s="70">
        <v>0.17971014492753623</v>
      </c>
      <c r="AN336" s="70">
        <v>0.1681159420289855</v>
      </c>
      <c r="AO336" s="70">
        <v>0.14202898550724638</v>
      </c>
      <c r="AP336" s="70">
        <v>4.0579710144927533E-2</v>
      </c>
      <c r="AQ336" s="70">
        <v>2.8985507246376812E-3</v>
      </c>
      <c r="AR336" s="70" t="s">
        <v>42</v>
      </c>
      <c r="AS336" s="70">
        <v>0.22126436781609196</v>
      </c>
      <c r="AT336" s="70">
        <v>0.14942528735632185</v>
      </c>
      <c r="AU336" s="70">
        <v>9.4827586206896547E-2</v>
      </c>
      <c r="AV336" s="70">
        <v>2.8735632183908046E-2</v>
      </c>
      <c r="AW336" s="70">
        <v>8.6206896551724137E-3</v>
      </c>
      <c r="AX336" s="70" t="s">
        <v>42</v>
      </c>
      <c r="AY336" s="70">
        <v>0.16224188790560473</v>
      </c>
      <c r="AZ336" s="70">
        <v>0.20353982300884957</v>
      </c>
      <c r="BA336" s="70">
        <v>0.10029498525073746</v>
      </c>
      <c r="BB336" s="70">
        <v>4.71976401179941E-2</v>
      </c>
      <c r="BC336" s="70">
        <v>1.7699115044247787E-2</v>
      </c>
    </row>
    <row r="337" spans="1:68" customFormat="1">
      <c r="A337" t="str">
        <f t="shared" si="5"/>
        <v>VIC-41974</v>
      </c>
      <c r="B337" s="57" t="s">
        <v>4</v>
      </c>
      <c r="C337" s="54">
        <v>41974</v>
      </c>
      <c r="D337" s="55">
        <v>44.21093425605536</v>
      </c>
      <c r="E337" s="55">
        <v>26.753217993079581</v>
      </c>
      <c r="F337" s="55">
        <v>0.69757785467127953</v>
      </c>
      <c r="G337" s="55">
        <v>1.7676496973047993</v>
      </c>
      <c r="H337" s="55">
        <v>7.2636678200692026</v>
      </c>
      <c r="I337" s="55">
        <v>4.7833910034602081</v>
      </c>
      <c r="J337" s="58">
        <v>132</v>
      </c>
      <c r="K337" s="55">
        <v>-4.6113262802564137</v>
      </c>
      <c r="L337" s="55">
        <v>20.169965397923871</v>
      </c>
      <c r="M337" s="55">
        <v>6.4752941176470564</v>
      </c>
      <c r="N337" s="55">
        <v>3.654532871972318</v>
      </c>
      <c r="O337" s="55">
        <v>8.1168166089965403</v>
      </c>
      <c r="P337" s="55">
        <v>26.428235294117641</v>
      </c>
      <c r="Q337" s="55">
        <v>6.7321799307958479</v>
      </c>
      <c r="R337" s="55">
        <v>51.143529411764703</v>
      </c>
      <c r="S337" s="55">
        <v>15.190588235294118</v>
      </c>
      <c r="T337" s="55">
        <v>18.56885813148789</v>
      </c>
      <c r="U337" s="55">
        <v>27.360000000000003</v>
      </c>
      <c r="V337" s="55">
        <v>59.243183391003463</v>
      </c>
      <c r="W337" s="55">
        <v>24.424083044982698</v>
      </c>
      <c r="X337" s="55">
        <v>-0.2946393148031462</v>
      </c>
      <c r="Y337" s="55">
        <v>1.1505561315863888</v>
      </c>
      <c r="Z337" s="70">
        <v>5.4726368159203981E-2</v>
      </c>
      <c r="AA337" s="70">
        <v>7.9601990049751242E-2</v>
      </c>
      <c r="AB337" s="70">
        <v>0.11442786069651742</v>
      </c>
      <c r="AC337" s="70">
        <v>0.12437810945273632</v>
      </c>
      <c r="AD337" s="70">
        <v>7.9601990049751242E-2</v>
      </c>
      <c r="AE337" s="70">
        <v>3.7313432835820892E-2</v>
      </c>
      <c r="AF337" s="70">
        <v>7.2864321608040197E-2</v>
      </c>
      <c r="AG337" s="70">
        <v>0.11055276381909548</v>
      </c>
      <c r="AH337" s="70">
        <v>0.11055276381909548</v>
      </c>
      <c r="AI337" s="70">
        <v>8.7939698492462318E-2</v>
      </c>
      <c r="AJ337" s="70">
        <v>2.0100502512562814E-2</v>
      </c>
      <c r="AK337" s="70">
        <v>7.537688442211055E-3</v>
      </c>
      <c r="AL337" s="70">
        <v>7.3604060913705582E-2</v>
      </c>
      <c r="AM337" s="70">
        <v>0.116751269035533</v>
      </c>
      <c r="AN337" s="70">
        <v>0.11421319796954314</v>
      </c>
      <c r="AO337" s="70">
        <v>4.8223350253807105E-2</v>
      </c>
      <c r="AP337" s="70">
        <v>1.2690355329949238E-2</v>
      </c>
      <c r="AQ337" s="70">
        <v>2.5380710659898475E-3</v>
      </c>
      <c r="AR337" s="70">
        <v>0.12020460358056266</v>
      </c>
      <c r="AS337" s="70">
        <v>0.16112531969309463</v>
      </c>
      <c r="AT337" s="70">
        <v>7.6726342710997444E-2</v>
      </c>
      <c r="AU337" s="70">
        <v>3.8363171355498722E-2</v>
      </c>
      <c r="AV337" s="70">
        <v>5.1150895140664966E-3</v>
      </c>
      <c r="AW337" s="70">
        <v>0</v>
      </c>
      <c r="AX337" s="70">
        <v>5.3846153846153849E-2</v>
      </c>
      <c r="AY337" s="70">
        <v>0.10256410256410256</v>
      </c>
      <c r="AZ337" s="70">
        <v>7.4358974358974358E-2</v>
      </c>
      <c r="BA337" s="70">
        <v>7.179487179487179E-2</v>
      </c>
      <c r="BB337" s="70">
        <v>2.8205128205128206E-2</v>
      </c>
      <c r="BC337" s="70">
        <v>7.6923076923076927E-3</v>
      </c>
    </row>
    <row r="338" spans="1:68" customFormat="1">
      <c r="A338" t="str">
        <f t="shared" si="5"/>
        <v>VIC-42064</v>
      </c>
      <c r="B338" s="57" t="s">
        <v>4</v>
      </c>
      <c r="C338" s="54">
        <v>42064</v>
      </c>
      <c r="D338" s="55">
        <v>46.296585397365433</v>
      </c>
      <c r="E338" s="55">
        <v>22.407286782478565</v>
      </c>
      <c r="F338" s="55">
        <v>-3.5507991451381087</v>
      </c>
      <c r="G338" s="55">
        <v>-0.84639291145936613</v>
      </c>
      <c r="H338" s="55">
        <v>-7.8474491416389887</v>
      </c>
      <c r="I338" s="55">
        <v>6.322640381996222</v>
      </c>
      <c r="J338" s="58">
        <v>131</v>
      </c>
      <c r="K338" s="55">
        <v>-15.323947369864364</v>
      </c>
      <c r="L338" s="55">
        <v>33.760046511377524</v>
      </c>
      <c r="M338" s="55">
        <v>10.656165718315473</v>
      </c>
      <c r="N338" s="55">
        <v>8.1540258719537455</v>
      </c>
      <c r="O338" s="55">
        <v>9.1510058623715427</v>
      </c>
      <c r="P338" s="55">
        <v>33.357378567083515</v>
      </c>
      <c r="Q338" s="55">
        <v>11.561091940719525</v>
      </c>
      <c r="R338" s="55">
        <v>56.774565167069511</v>
      </c>
      <c r="S338" s="55">
        <v>20.65019029828651</v>
      </c>
      <c r="T338" s="55">
        <v>20.421401693574005</v>
      </c>
      <c r="U338" s="55">
        <v>21.293490022125205</v>
      </c>
      <c r="V338" s="55">
        <v>65.551972696098744</v>
      </c>
      <c r="W338" s="55">
        <v>24.812527925667929</v>
      </c>
      <c r="X338" s="55">
        <v>-1.2636297078729553</v>
      </c>
      <c r="Y338" s="55">
        <v>-0.32540494838020639</v>
      </c>
      <c r="Z338" s="70">
        <v>6.8126520681265207E-2</v>
      </c>
      <c r="AA338" s="70">
        <v>9.2457420924574207E-2</v>
      </c>
      <c r="AB338" s="70">
        <v>0.12408759124087591</v>
      </c>
      <c r="AC338" s="70">
        <v>0.13381995133819952</v>
      </c>
      <c r="AD338" s="70">
        <v>6.3260340632603412E-2</v>
      </c>
      <c r="AE338" s="70">
        <v>4.3795620437956206E-2</v>
      </c>
      <c r="AF338" s="70">
        <v>6.9825436408977551E-2</v>
      </c>
      <c r="AG338" s="70">
        <v>0.11221945137157108</v>
      </c>
      <c r="AH338" s="70">
        <v>0.12718204488778054</v>
      </c>
      <c r="AI338" s="70">
        <v>7.2319201995012475E-2</v>
      </c>
      <c r="AJ338" s="70">
        <v>1.4962593516209476E-2</v>
      </c>
      <c r="AK338" s="70">
        <v>1.2468827930174564E-2</v>
      </c>
      <c r="AL338" s="70">
        <v>0.11</v>
      </c>
      <c r="AM338" s="70">
        <v>0.11</v>
      </c>
      <c r="AN338" s="70">
        <v>0.1075</v>
      </c>
      <c r="AO338" s="70">
        <v>4.7500000000000001E-2</v>
      </c>
      <c r="AP338" s="70">
        <v>1.2500000000000001E-2</v>
      </c>
      <c r="AQ338" s="70">
        <v>7.4999999999999997E-3</v>
      </c>
      <c r="AR338" s="70">
        <v>0.11645569620253164</v>
      </c>
      <c r="AS338" s="70">
        <v>0.1240506329113924</v>
      </c>
      <c r="AT338" s="70">
        <v>8.6075949367088608E-2</v>
      </c>
      <c r="AU338" s="70">
        <v>2.7848101265822784E-2</v>
      </c>
      <c r="AV338" s="70">
        <v>7.5949367088607592E-3</v>
      </c>
      <c r="AW338" s="70">
        <v>7.5949367088607592E-3</v>
      </c>
      <c r="AX338" s="70">
        <v>4.5918367346938778E-2</v>
      </c>
      <c r="AY338" s="70">
        <v>7.3979591836734693E-2</v>
      </c>
      <c r="AZ338" s="70">
        <v>0.11479591836734694</v>
      </c>
      <c r="BA338" s="70">
        <v>5.3571428571428568E-2</v>
      </c>
      <c r="BB338" s="70">
        <v>1.7857142857142856E-2</v>
      </c>
      <c r="BC338" s="70">
        <v>2.0408163265306121E-2</v>
      </c>
    </row>
    <row r="339" spans="1:68" customFormat="1">
      <c r="A339" t="str">
        <f t="shared" si="5"/>
        <v>VIC-42156</v>
      </c>
      <c r="B339" s="57" t="s">
        <v>4</v>
      </c>
      <c r="C339" s="54">
        <v>42156</v>
      </c>
      <c r="D339" s="55">
        <v>48.599206349206341</v>
      </c>
      <c r="E339" s="55">
        <v>24.37641723356009</v>
      </c>
      <c r="F339" s="55">
        <v>-1.2783446712018123</v>
      </c>
      <c r="G339" s="55">
        <v>4.513223953211531</v>
      </c>
      <c r="H339" s="55">
        <v>-0.28061224489795927</v>
      </c>
      <c r="I339" s="55">
        <v>2.5810657596371871</v>
      </c>
      <c r="J339" s="58">
        <v>134</v>
      </c>
      <c r="K339" s="55">
        <v>-11.741863905325445</v>
      </c>
      <c r="L339" s="55">
        <v>31.726190476190474</v>
      </c>
      <c r="M339" s="55">
        <v>9.5436507936507944</v>
      </c>
      <c r="N339" s="55">
        <v>4.2896825396825395</v>
      </c>
      <c r="O339" s="55">
        <v>9.5357142857142847</v>
      </c>
      <c r="P339" s="55">
        <v>45.374149659863946</v>
      </c>
      <c r="Q339" s="55">
        <v>9.3724489795918373</v>
      </c>
      <c r="R339" s="55">
        <v>54.305555555555564</v>
      </c>
      <c r="S339" s="55">
        <v>18.637755102040821</v>
      </c>
      <c r="T339" s="55">
        <v>19.872448979591834</v>
      </c>
      <c r="U339" s="55">
        <v>27.500000000000004</v>
      </c>
      <c r="V339" s="55">
        <v>75.214285714285722</v>
      </c>
      <c r="W339" s="55">
        <v>20.607709750566897</v>
      </c>
      <c r="X339" s="55">
        <v>-0.40911612426035515</v>
      </c>
      <c r="Y339" s="55">
        <v>-0.37286963047212568</v>
      </c>
      <c r="Z339" s="70">
        <v>8.2294264339152115E-2</v>
      </c>
      <c r="AA339" s="70">
        <v>9.2269326683291769E-2</v>
      </c>
      <c r="AB339" s="70">
        <v>0.12468827930174564</v>
      </c>
      <c r="AC339" s="70">
        <v>0.11471321695760599</v>
      </c>
      <c r="AD339" s="70">
        <v>0.11471321695760599</v>
      </c>
      <c r="AE339" s="70">
        <v>3.4912718204488775E-2</v>
      </c>
      <c r="AF339" s="70">
        <v>8.5213032581453629E-2</v>
      </c>
      <c r="AG339" s="70">
        <v>0.13032581453634084</v>
      </c>
      <c r="AH339" s="70">
        <v>9.2731829573934832E-2</v>
      </c>
      <c r="AI339" s="70">
        <v>9.5238095238095233E-2</v>
      </c>
      <c r="AJ339" s="70">
        <v>3.5087719298245612E-2</v>
      </c>
      <c r="AK339" s="70">
        <v>2.2556390977443608E-2</v>
      </c>
      <c r="AL339" s="70">
        <v>0.12121212121212122</v>
      </c>
      <c r="AM339" s="70">
        <v>0.12373737373737374</v>
      </c>
      <c r="AN339" s="70">
        <v>0.10858585858585859</v>
      </c>
      <c r="AO339" s="70">
        <v>5.0505050505050504E-2</v>
      </c>
      <c r="AP339" s="70">
        <v>1.7676767676767676E-2</v>
      </c>
      <c r="AQ339" s="70">
        <v>2.0202020202020204E-2</v>
      </c>
      <c r="AR339" s="70">
        <v>0.11959287531806616</v>
      </c>
      <c r="AS339" s="70">
        <v>0.14503816793893129</v>
      </c>
      <c r="AT339" s="70">
        <v>8.9058524173027995E-2</v>
      </c>
      <c r="AU339" s="70">
        <v>3.3078880407124679E-2</v>
      </c>
      <c r="AV339" s="70">
        <v>1.7811704834605598E-2</v>
      </c>
      <c r="AW339" s="70">
        <v>1.0178117048346057E-2</v>
      </c>
      <c r="AX339" s="70">
        <v>9.2544987146529561E-2</v>
      </c>
      <c r="AY339" s="70">
        <v>7.9691516709511565E-2</v>
      </c>
      <c r="AZ339" s="70">
        <v>7.1979434447300775E-2</v>
      </c>
      <c r="BA339" s="70">
        <v>7.7120822622107968E-2</v>
      </c>
      <c r="BB339" s="70">
        <v>4.1131105398457581E-2</v>
      </c>
      <c r="BC339" s="70">
        <v>1.2853470437017995E-2</v>
      </c>
    </row>
    <row r="340" spans="1:68" customFormat="1">
      <c r="A340" t="str">
        <f t="shared" si="5"/>
        <v>VIC-42248</v>
      </c>
      <c r="B340" s="57" t="s">
        <v>4</v>
      </c>
      <c r="C340" s="54">
        <v>42248</v>
      </c>
      <c r="D340" s="55">
        <v>49.3</v>
      </c>
      <c r="E340" s="55">
        <v>32</v>
      </c>
      <c r="F340" s="55">
        <v>-2.7</v>
      </c>
      <c r="G340" s="55">
        <v>1.9</v>
      </c>
      <c r="H340" s="55">
        <v>3.7</v>
      </c>
      <c r="I340" s="55">
        <v>-3.6</v>
      </c>
      <c r="J340" s="58">
        <v>134</v>
      </c>
      <c r="K340" s="55">
        <v>-10.1</v>
      </c>
      <c r="L340" s="55">
        <v>21.1</v>
      </c>
      <c r="M340" s="55">
        <v>9.4</v>
      </c>
      <c r="N340" s="55">
        <v>5.4</v>
      </c>
      <c r="O340" s="55">
        <v>11.9</v>
      </c>
      <c r="P340" s="55">
        <v>38.9</v>
      </c>
      <c r="Q340" s="55">
        <v>11.2</v>
      </c>
      <c r="R340" s="55">
        <v>41.199098678540643</v>
      </c>
      <c r="S340" s="55">
        <v>20.193550703820737</v>
      </c>
      <c r="T340" s="55">
        <v>19.534616489514505</v>
      </c>
      <c r="U340" s="55">
        <v>30.946118213157135</v>
      </c>
      <c r="V340" s="55">
        <v>68.596936943407073</v>
      </c>
      <c r="W340" s="55">
        <v>28.923980178109737</v>
      </c>
      <c r="X340" s="55">
        <v>-1.3</v>
      </c>
      <c r="Y340">
        <v>-1</v>
      </c>
      <c r="Z340" s="70">
        <v>0.06</v>
      </c>
      <c r="AA340" s="70">
        <v>0.09</v>
      </c>
      <c r="AB340" s="70">
        <v>0.13</v>
      </c>
      <c r="AC340" s="70">
        <v>0.13</v>
      </c>
      <c r="AD340" s="70">
        <v>0.09</v>
      </c>
      <c r="AE340" s="70">
        <v>0.03</v>
      </c>
      <c r="AF340" s="70">
        <v>0.09</v>
      </c>
      <c r="AG340" s="70">
        <v>0.08</v>
      </c>
      <c r="AH340" s="70">
        <v>0.14000000000000001</v>
      </c>
      <c r="AI340" s="70">
        <v>0.08</v>
      </c>
      <c r="AJ340" s="70">
        <v>0.03</v>
      </c>
      <c r="AK340" s="70">
        <v>0.01</v>
      </c>
      <c r="AL340" s="70">
        <v>0.11</v>
      </c>
      <c r="AM340" s="70">
        <v>0.12</v>
      </c>
      <c r="AN340" s="70">
        <v>0.1</v>
      </c>
      <c r="AO340" s="70">
        <v>0.08</v>
      </c>
      <c r="AP340" s="70">
        <v>0.02</v>
      </c>
      <c r="AQ340" s="70">
        <v>0</v>
      </c>
      <c r="AR340" s="70">
        <v>0.1</v>
      </c>
      <c r="AS340" s="70">
        <v>0.1</v>
      </c>
      <c r="AT340" s="70">
        <v>0.09</v>
      </c>
      <c r="AU340" s="70">
        <v>0.04</v>
      </c>
      <c r="AV340" s="70">
        <v>0.02</v>
      </c>
      <c r="AW340" s="70">
        <v>0</v>
      </c>
      <c r="AX340" s="70">
        <v>0.06</v>
      </c>
      <c r="AY340" s="70">
        <v>7.0000000000000007E-2</v>
      </c>
      <c r="AZ340" s="70">
        <v>0.1</v>
      </c>
      <c r="BA340" s="70">
        <v>7.0000000000000007E-2</v>
      </c>
      <c r="BB340" s="70">
        <v>0.03</v>
      </c>
      <c r="BC340" s="70">
        <v>0.01</v>
      </c>
    </row>
    <row r="341" spans="1:68" customFormat="1">
      <c r="A341" t="str">
        <f t="shared" si="5"/>
        <v>VIC-42339</v>
      </c>
      <c r="B341" s="57" t="s">
        <v>4</v>
      </c>
      <c r="C341" s="54">
        <v>42339</v>
      </c>
      <c r="D341" s="55">
        <v>49.4</v>
      </c>
      <c r="E341" s="55">
        <v>31.3</v>
      </c>
      <c r="F341" s="55">
        <v>5.0999999999999996</v>
      </c>
      <c r="G341" s="55">
        <v>10.5</v>
      </c>
      <c r="H341" s="55">
        <v>9.6</v>
      </c>
      <c r="I341" s="55">
        <v>-1.7</v>
      </c>
      <c r="J341" s="58">
        <v>140</v>
      </c>
      <c r="K341" s="55">
        <v>0</v>
      </c>
      <c r="L341" s="55">
        <v>8</v>
      </c>
      <c r="M341" s="55">
        <v>12</v>
      </c>
      <c r="N341" s="55">
        <v>6.4</v>
      </c>
      <c r="O341" s="55">
        <v>13.2</v>
      </c>
      <c r="P341" s="55">
        <v>38.9</v>
      </c>
      <c r="Q341" s="55">
        <v>15.3</v>
      </c>
      <c r="R341" s="55">
        <v>28.396667840637104</v>
      </c>
      <c r="S341" s="55">
        <v>26.967778105211714</v>
      </c>
      <c r="T341" s="55">
        <v>20.663556842929943</v>
      </c>
      <c r="U341" s="55">
        <v>32.125581295057103</v>
      </c>
      <c r="V341" s="55">
        <v>72.499622652358596</v>
      </c>
      <c r="W341" s="55">
        <v>40.362541238706534</v>
      </c>
      <c r="X341" s="55">
        <v>-7.6472466199912756E-2</v>
      </c>
      <c r="Y341" s="55">
        <v>1.43330645883723</v>
      </c>
      <c r="Z341" s="70">
        <v>0.06</v>
      </c>
      <c r="AA341" s="70">
        <v>0.13</v>
      </c>
      <c r="AB341" s="70">
        <v>0.12</v>
      </c>
      <c r="AC341" s="70">
        <v>0.12</v>
      </c>
      <c r="AD341" s="70">
        <v>0.08</v>
      </c>
      <c r="AE341" s="70">
        <v>0.03</v>
      </c>
      <c r="AF341" s="70">
        <v>0.09</v>
      </c>
      <c r="AG341" s="70">
        <v>0.11</v>
      </c>
      <c r="AH341" s="70">
        <v>0.12</v>
      </c>
      <c r="AI341" s="70">
        <v>0.09</v>
      </c>
      <c r="AJ341" s="70">
        <v>0.04</v>
      </c>
      <c r="AK341" s="70">
        <v>0.01</v>
      </c>
      <c r="AL341" s="70">
        <v>0.11</v>
      </c>
      <c r="AM341" s="70">
        <v>0.12</v>
      </c>
      <c r="AN341" s="70">
        <v>0.11</v>
      </c>
      <c r="AO341" s="70">
        <v>7.0000000000000007E-2</v>
      </c>
      <c r="AP341" s="70">
        <v>0.02</v>
      </c>
      <c r="AQ341" s="70">
        <v>0.01</v>
      </c>
      <c r="AR341" s="70">
        <v>0.11</v>
      </c>
      <c r="AS341" s="70">
        <v>0.11</v>
      </c>
      <c r="AT341" s="70">
        <v>0.09</v>
      </c>
      <c r="AU341" s="70">
        <v>0.04</v>
      </c>
      <c r="AV341" s="70">
        <v>0.03</v>
      </c>
      <c r="AW341" s="70">
        <v>0</v>
      </c>
      <c r="AX341" s="70">
        <v>0.09</v>
      </c>
      <c r="AY341" s="70">
        <v>0.1</v>
      </c>
      <c r="AZ341" s="70">
        <v>0.09</v>
      </c>
      <c r="BA341" s="70">
        <v>7.0000000000000007E-2</v>
      </c>
      <c r="BB341" s="70">
        <v>0.04</v>
      </c>
      <c r="BC341" s="70">
        <v>0</v>
      </c>
    </row>
    <row r="342" spans="1:68" customFormat="1">
      <c r="A342" t="str">
        <f t="shared" si="5"/>
        <v>VIC-42430</v>
      </c>
      <c r="B342" s="57" t="s">
        <v>4</v>
      </c>
      <c r="C342" s="54">
        <v>42430</v>
      </c>
      <c r="D342" s="55">
        <v>48.971036585365859</v>
      </c>
      <c r="E342" s="55">
        <v>30.297256097560975</v>
      </c>
      <c r="F342" s="55">
        <v>1.9101353361094593</v>
      </c>
      <c r="G342" s="55">
        <v>5.9113991527088068</v>
      </c>
      <c r="H342" s="55">
        <v>3.0418091909577631</v>
      </c>
      <c r="I342" s="55">
        <v>-3.959696609161214</v>
      </c>
      <c r="J342" s="58">
        <v>136.50192063847246</v>
      </c>
      <c r="K342" s="55">
        <v>-4.8031871615745025</v>
      </c>
      <c r="L342" s="55">
        <v>15.283871207614515</v>
      </c>
      <c r="M342" s="55">
        <v>11.142920880428315</v>
      </c>
      <c r="N342" s="55">
        <v>7.8078524687685906</v>
      </c>
      <c r="O342" s="55">
        <v>11.737804878048779</v>
      </c>
      <c r="P342" s="55">
        <v>38.589381320642474</v>
      </c>
      <c r="Q342" s="55">
        <v>16.158536585365852</v>
      </c>
      <c r="R342" s="55">
        <v>27.210365853658537</v>
      </c>
      <c r="S342" s="55">
        <v>29.26829268292683</v>
      </c>
      <c r="T342" s="55">
        <v>21.861986912552045</v>
      </c>
      <c r="U342" s="55">
        <v>20.46679803688281</v>
      </c>
      <c r="V342" s="55">
        <v>72.219846817370609</v>
      </c>
      <c r="W342" s="55">
        <v>39.589530041641872</v>
      </c>
      <c r="X342" s="55">
        <v>-1.0248347745072348</v>
      </c>
      <c r="Y342" s="55">
        <v>1.1831644736195597</v>
      </c>
      <c r="Z342" s="70">
        <v>4.4444444444444446E-2</v>
      </c>
      <c r="AA342" s="70">
        <v>0.12380952380952381</v>
      </c>
      <c r="AB342" s="70">
        <v>0.10476190476190476</v>
      </c>
      <c r="AC342" s="70">
        <v>0.13333333333333333</v>
      </c>
      <c r="AD342" s="70">
        <v>7.6190476190476197E-2</v>
      </c>
      <c r="AE342" s="70">
        <v>2.5396825396825397E-2</v>
      </c>
      <c r="AF342" s="70">
        <v>5.128205128205128E-2</v>
      </c>
      <c r="AG342" s="70">
        <v>0.12820512820512819</v>
      </c>
      <c r="AH342" s="70">
        <v>0.14102564102564102</v>
      </c>
      <c r="AI342" s="70">
        <v>5.4487179487179488E-2</v>
      </c>
      <c r="AJ342" s="70">
        <v>3.5256410256410256E-2</v>
      </c>
      <c r="AK342" s="70">
        <v>1.9230769230769232E-2</v>
      </c>
      <c r="AL342" s="70">
        <v>8.5714285714285715E-2</v>
      </c>
      <c r="AM342" s="70">
        <v>0.1111111111111111</v>
      </c>
      <c r="AN342" s="70">
        <v>0.13650793650793649</v>
      </c>
      <c r="AO342" s="70">
        <v>4.7619047619047616E-2</v>
      </c>
      <c r="AP342" s="70">
        <v>2.8571428571428571E-2</v>
      </c>
      <c r="AQ342" s="70">
        <v>9.5238095238095247E-3</v>
      </c>
      <c r="AR342" s="70">
        <v>8.3333333333333329E-2</v>
      </c>
      <c r="AS342" s="70">
        <v>0.13141025641025642</v>
      </c>
      <c r="AT342" s="70">
        <v>8.9743589743589744E-2</v>
      </c>
      <c r="AU342" s="70">
        <v>5.128205128205128E-2</v>
      </c>
      <c r="AV342" s="70">
        <v>6.41025641025641E-3</v>
      </c>
      <c r="AW342" s="70">
        <v>9.6153846153846159E-3</v>
      </c>
      <c r="AX342" s="70">
        <v>7.7170418006430874E-2</v>
      </c>
      <c r="AY342" s="70">
        <v>9.6463022508038579E-2</v>
      </c>
      <c r="AZ342" s="70">
        <v>9.0032154340836015E-2</v>
      </c>
      <c r="BA342" s="70">
        <v>4.5016077170418008E-2</v>
      </c>
      <c r="BB342" s="70">
        <v>3.5369774919614148E-2</v>
      </c>
      <c r="BC342" s="70">
        <v>6.4308681672025723E-3</v>
      </c>
    </row>
    <row r="343" spans="1:68" customFormat="1">
      <c r="A343" t="str">
        <f t="shared" si="5"/>
        <v>VIC-42522</v>
      </c>
      <c r="B343" s="57" t="s">
        <v>4</v>
      </c>
      <c r="C343" s="54">
        <v>42522</v>
      </c>
      <c r="D343" s="58">
        <v>50.2</v>
      </c>
      <c r="E343" s="55">
        <v>32.1</v>
      </c>
      <c r="F343" s="55">
        <v>1</v>
      </c>
      <c r="G343" s="55">
        <v>8.6</v>
      </c>
      <c r="H343" s="55">
        <v>-2</v>
      </c>
      <c r="I343" s="55">
        <v>-5.9</v>
      </c>
      <c r="J343" s="58">
        <v>136.75595845233238</v>
      </c>
      <c r="K343" s="55">
        <v>-7.4</v>
      </c>
      <c r="L343" s="55">
        <v>4.8</v>
      </c>
      <c r="M343" s="55">
        <v>5.2</v>
      </c>
      <c r="N343" s="55">
        <v>5.2</v>
      </c>
      <c r="O343" s="55">
        <v>11.5</v>
      </c>
      <c r="P343" s="55">
        <v>38.200000000000003</v>
      </c>
      <c r="Q343" s="55">
        <v>13.6</v>
      </c>
      <c r="R343" s="55">
        <v>17.084403731746889</v>
      </c>
      <c r="S343" s="55">
        <v>25.85857220118983</v>
      </c>
      <c r="T343" s="55">
        <v>29.968902109248237</v>
      </c>
      <c r="U343" s="55">
        <v>26.512641968631691</v>
      </c>
      <c r="V343" s="55">
        <v>71.160086533261222</v>
      </c>
      <c r="W343" s="55">
        <v>33.813885884261765</v>
      </c>
      <c r="X343" s="55">
        <v>-0.25009860518483962</v>
      </c>
      <c r="Y343" s="55">
        <v>1.7776787703274672</v>
      </c>
      <c r="Z343" s="70">
        <v>5.8103975535168197E-2</v>
      </c>
      <c r="AA343" s="70">
        <v>9.7859327217125383E-2</v>
      </c>
      <c r="AB343" s="70">
        <v>0.10703363914373089</v>
      </c>
      <c r="AC343" s="70">
        <v>0.1620795107033639</v>
      </c>
      <c r="AD343" s="70">
        <v>7.0336391437308868E-2</v>
      </c>
      <c r="AE343" s="70">
        <v>4.2813455657492352E-2</v>
      </c>
      <c r="AF343" s="70">
        <v>6.8111455108359129E-2</v>
      </c>
      <c r="AG343" s="70">
        <v>0.1238390092879257</v>
      </c>
      <c r="AH343" s="70">
        <v>0.12693498452012383</v>
      </c>
      <c r="AI343" s="70">
        <v>8.9783281733746126E-2</v>
      </c>
      <c r="AJ343" s="70">
        <v>1.238390092879257E-2</v>
      </c>
      <c r="AK343" s="70">
        <v>1.238390092879257E-2</v>
      </c>
      <c r="AL343" s="70">
        <v>6.5830721003134793E-2</v>
      </c>
      <c r="AM343" s="70">
        <v>0.15360501567398119</v>
      </c>
      <c r="AN343" s="70">
        <v>8.7774294670846395E-2</v>
      </c>
      <c r="AO343" s="70">
        <v>7.5235109717868343E-2</v>
      </c>
      <c r="AP343" s="70">
        <v>9.4043887147335428E-3</v>
      </c>
      <c r="AQ343" s="70">
        <v>6.269592476489028E-3</v>
      </c>
      <c r="AR343" s="70">
        <v>7.9617834394904455E-2</v>
      </c>
      <c r="AS343" s="70">
        <v>0.1178343949044586</v>
      </c>
      <c r="AT343" s="70">
        <v>9.2356687898089165E-2</v>
      </c>
      <c r="AU343" s="70">
        <v>4.7770700636942678E-2</v>
      </c>
      <c r="AV343" s="70">
        <v>3.1847133757961785E-3</v>
      </c>
      <c r="AW343" s="70">
        <v>1.2738853503184714E-2</v>
      </c>
      <c r="AX343" s="70">
        <v>4.7770700636942678E-2</v>
      </c>
      <c r="AY343" s="70">
        <v>0.10191082802547771</v>
      </c>
      <c r="AZ343" s="70">
        <v>6.3694267515923567E-2</v>
      </c>
      <c r="BA343" s="70">
        <v>5.4140127388535034E-2</v>
      </c>
      <c r="BB343" s="70">
        <v>3.8216560509554139E-2</v>
      </c>
      <c r="BC343" s="70">
        <v>1.9108280254777069E-2</v>
      </c>
    </row>
    <row r="344" spans="1:68">
      <c r="A344" t="str">
        <f t="shared" si="5"/>
        <v>VIC-42614</v>
      </c>
      <c r="B344" s="57" t="s">
        <v>4</v>
      </c>
      <c r="C344" s="54">
        <v>42614</v>
      </c>
      <c r="D344" s="58">
        <v>48.5050103452473</v>
      </c>
      <c r="E344" s="55">
        <v>27.891598036431496</v>
      </c>
      <c r="F344" s="55">
        <v>2.827250147628257</v>
      </c>
      <c r="G344" s="55">
        <v>12.224687705456937</v>
      </c>
      <c r="H344" s="55">
        <v>0.21907582457706193</v>
      </c>
      <c r="I344" s="55">
        <v>-7.5369296027334887</v>
      </c>
      <c r="J344" s="58">
        <v>139.46445097718981</v>
      </c>
      <c r="K344" s="55">
        <v>-0.58827610128338559</v>
      </c>
      <c r="L344" s="55">
        <v>15.508404668208314</v>
      </c>
      <c r="M344" s="55">
        <v>15.859557070153851</v>
      </c>
      <c r="N344" s="55">
        <v>6.3509450462268022</v>
      </c>
      <c r="O344" s="55">
        <v>14.020852772931965</v>
      </c>
      <c r="P344" s="55">
        <v>36.549150066939838</v>
      </c>
      <c r="Q344" s="55">
        <v>17.625236092516712</v>
      </c>
      <c r="R344" s="55">
        <v>22.437691860386494</v>
      </c>
      <c r="S344" s="55">
        <v>26.429740219346289</v>
      </c>
      <c r="T344" s="55">
        <v>24.167309018621449</v>
      </c>
      <c r="U344" s="55">
        <v>31.718212593704504</v>
      </c>
      <c r="V344" s="55">
        <v>70.638881000356122</v>
      </c>
      <c r="W344" s="55">
        <v>39.433648423871155</v>
      </c>
      <c r="X344" s="55">
        <v>-1.2192516349583828</v>
      </c>
      <c r="Y344" s="55">
        <v>0.63115469121001611</v>
      </c>
      <c r="Z344" s="70">
        <v>6.1403508771929821E-2</v>
      </c>
      <c r="AA344" s="70">
        <v>0.12938596491228072</v>
      </c>
      <c r="AB344" s="70">
        <v>0.10087719298245613</v>
      </c>
      <c r="AC344" s="70">
        <v>0.10307017543859649</v>
      </c>
      <c r="AD344" s="70">
        <v>7.0175438596491224E-2</v>
      </c>
      <c r="AE344" s="70">
        <v>2.1929824561403508E-2</v>
      </c>
      <c r="AF344" s="70">
        <v>8.390022675736962E-2</v>
      </c>
      <c r="AG344" s="70">
        <v>0.11564625850340136</v>
      </c>
      <c r="AH344" s="70">
        <v>9.297052154195011E-2</v>
      </c>
      <c r="AI344" s="70">
        <v>6.1224489795918366E-2</v>
      </c>
      <c r="AJ344" s="70">
        <v>1.5873015873015872E-2</v>
      </c>
      <c r="AK344" s="70">
        <v>4.5351473922902496E-3</v>
      </c>
      <c r="AL344" s="70">
        <v>8.390022675736962E-2</v>
      </c>
      <c r="AM344" s="70">
        <v>0.12471655328798185</v>
      </c>
      <c r="AN344" s="70">
        <v>6.5759637188208611E-2</v>
      </c>
      <c r="AO344" s="70">
        <v>5.8956916099773243E-2</v>
      </c>
      <c r="AP344" s="70">
        <v>9.0702947845804991E-3</v>
      </c>
      <c r="AQ344" s="70">
        <v>4.5351473922902496E-3</v>
      </c>
      <c r="AR344" s="70">
        <v>0.10250569476082004</v>
      </c>
      <c r="AS344" s="70">
        <v>0.12984054669703873</v>
      </c>
      <c r="AT344" s="70">
        <v>5.011389521640091E-2</v>
      </c>
      <c r="AU344" s="70">
        <v>4.328018223234624E-2</v>
      </c>
      <c r="AV344" s="70">
        <v>6.8337129840546698E-3</v>
      </c>
      <c r="AW344" s="70">
        <v>2.2779043280182231E-3</v>
      </c>
      <c r="AX344" s="70">
        <v>6.1363636363636363E-2</v>
      </c>
      <c r="AY344" s="70">
        <v>8.1818181818181818E-2</v>
      </c>
      <c r="AZ344" s="70">
        <v>6.5909090909090903E-2</v>
      </c>
      <c r="BA344" s="70">
        <v>5.2272727272727269E-2</v>
      </c>
      <c r="BB344" s="70">
        <v>3.6363636363636362E-2</v>
      </c>
      <c r="BC344" s="70">
        <v>2.2727272727272726E-3</v>
      </c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>
      <c r="A345" t="str">
        <f t="shared" si="5"/>
        <v>VIC-42705</v>
      </c>
      <c r="B345" s="57" t="s">
        <v>4</v>
      </c>
      <c r="C345" s="54">
        <v>42705</v>
      </c>
      <c r="D345" s="58">
        <v>48.088871255703239</v>
      </c>
      <c r="E345" s="55">
        <v>28.261059313628245</v>
      </c>
      <c r="F345" s="55">
        <v>5.2886332076968854</v>
      </c>
      <c r="G345" s="55">
        <v>9.2409964204835973</v>
      </c>
      <c r="H345" s="55">
        <v>9.9154929577464799</v>
      </c>
      <c r="I345" s="55">
        <v>-8.6133703630232112</v>
      </c>
      <c r="J345" s="58">
        <v>138.98796195979293</v>
      </c>
      <c r="K345" s="55">
        <v>-2.2598870056497153</v>
      </c>
      <c r="L345" s="55">
        <v>21.167228724459434</v>
      </c>
      <c r="M345" s="55">
        <v>20.369767903193807</v>
      </c>
      <c r="N345" s="55">
        <v>11.854790716127752</v>
      </c>
      <c r="O345" s="55">
        <v>16.994247173179925</v>
      </c>
      <c r="P345" s="55">
        <v>43.039079547708795</v>
      </c>
      <c r="Q345" s="55">
        <v>16.457052172188057</v>
      </c>
      <c r="R345" s="55">
        <v>21.427494544733189</v>
      </c>
      <c r="S345" s="55">
        <v>29.133902003570721</v>
      </c>
      <c r="T345" s="55">
        <v>23.408053957548105</v>
      </c>
      <c r="U345" s="55">
        <v>27.130331283475499</v>
      </c>
      <c r="V345" s="55">
        <v>67.663558817694906</v>
      </c>
      <c r="W345" s="55">
        <v>34.926403491370756</v>
      </c>
      <c r="X345" s="55">
        <v>-1.1519024970273486</v>
      </c>
      <c r="Y345" s="55">
        <v>0</v>
      </c>
      <c r="Z345" s="70">
        <v>6.0344827586206899E-2</v>
      </c>
      <c r="AA345" s="70">
        <v>0.11494252873563218</v>
      </c>
      <c r="AB345" s="70">
        <v>0.10919540229885058</v>
      </c>
      <c r="AC345" s="70">
        <v>0.10344827586206896</v>
      </c>
      <c r="AD345" s="70">
        <v>7.183908045977011E-2</v>
      </c>
      <c r="AE345" s="70">
        <v>1.1494252873563218E-2</v>
      </c>
      <c r="AF345" s="70">
        <v>7.3964497041420121E-2</v>
      </c>
      <c r="AG345" s="70">
        <v>0.11242603550295859</v>
      </c>
      <c r="AH345" s="70">
        <v>8.8757396449704137E-2</v>
      </c>
      <c r="AI345" s="70">
        <v>7.6923076923076927E-2</v>
      </c>
      <c r="AJ345" s="70">
        <v>2.0710059171597635E-2</v>
      </c>
      <c r="AK345" s="70">
        <v>2.6627218934911243E-2</v>
      </c>
      <c r="AL345" s="70">
        <v>8.8757396449704137E-2</v>
      </c>
      <c r="AM345" s="70">
        <v>9.1715976331360943E-2</v>
      </c>
      <c r="AN345" s="70">
        <v>8.8757396449704137E-2</v>
      </c>
      <c r="AO345" s="70">
        <v>7.3964497041420121E-2</v>
      </c>
      <c r="AP345" s="70">
        <v>2.6627218934911243E-2</v>
      </c>
      <c r="AQ345" s="70">
        <v>2.9585798816568047E-3</v>
      </c>
      <c r="AR345" s="70">
        <v>9.5522388059701493E-2</v>
      </c>
      <c r="AS345" s="70">
        <v>0.11641791044776119</v>
      </c>
      <c r="AT345" s="70">
        <v>8.0597014925373134E-2</v>
      </c>
      <c r="AU345" s="70">
        <v>3.880597014925373E-2</v>
      </c>
      <c r="AV345" s="70">
        <v>1.4925373134328358E-2</v>
      </c>
      <c r="AW345" s="70">
        <v>5.9701492537313433E-3</v>
      </c>
      <c r="AX345" s="70">
        <v>5.9523809523809521E-2</v>
      </c>
      <c r="AY345" s="70">
        <v>7.7380952380952384E-2</v>
      </c>
      <c r="AZ345" s="70">
        <v>8.0357142857142863E-2</v>
      </c>
      <c r="BA345" s="70">
        <v>8.6309523809523808E-2</v>
      </c>
      <c r="BB345" s="70">
        <v>3.273809523809524E-2</v>
      </c>
      <c r="BC345" s="70">
        <v>8.9285714285714281E-3</v>
      </c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>
      <c r="A346" t="str">
        <f t="shared" si="5"/>
        <v>VIC-42795</v>
      </c>
      <c r="B346" s="57" t="s">
        <v>4</v>
      </c>
      <c r="C346" s="54">
        <v>42795</v>
      </c>
      <c r="D346" s="58">
        <v>51.843916956506156</v>
      </c>
      <c r="E346" s="55">
        <v>27.443615762487006</v>
      </c>
      <c r="F346" s="55">
        <v>5.3139230520993941</v>
      </c>
      <c r="G346" s="55">
        <v>12.377242106971833</v>
      </c>
      <c r="H346" s="55">
        <v>38.047258775861451</v>
      </c>
      <c r="I346" s="55">
        <v>-12.57216106708738</v>
      </c>
      <c r="J346" s="58">
        <v>140.26797755839672</v>
      </c>
      <c r="K346" s="55">
        <v>-10.473617436861659</v>
      </c>
      <c r="L346" s="55">
        <v>29.133350066334401</v>
      </c>
      <c r="M346" s="55">
        <v>19.011976047904195</v>
      </c>
      <c r="N346" s="55">
        <v>7.8023593531499875</v>
      </c>
      <c r="O346" s="55">
        <v>11.563698949406577</v>
      </c>
      <c r="P346" s="55">
        <v>39.123848112158917</v>
      </c>
      <c r="Q346" s="55">
        <v>18.695543045645234</v>
      </c>
      <c r="R346" s="55">
        <v>24.843128115027429</v>
      </c>
      <c r="S346" s="55">
        <v>36.125354082254653</v>
      </c>
      <c r="T346" s="55">
        <v>26.070314460898565</v>
      </c>
      <c r="U346" s="55">
        <v>23.894725519021833</v>
      </c>
      <c r="V346" s="55">
        <v>66.518161282225961</v>
      </c>
      <c r="W346" s="55">
        <v>35.578543511778832</v>
      </c>
      <c r="X346" s="55">
        <v>-0.9866517495467001</v>
      </c>
      <c r="Y346" s="55">
        <v>-0.69108301622751112</v>
      </c>
      <c r="Z346" s="70">
        <v>5.0156739811912224E-2</v>
      </c>
      <c r="AA346" s="70">
        <v>0.14733542319749215</v>
      </c>
      <c r="AB346" s="70">
        <v>0.13166144200626959</v>
      </c>
      <c r="AC346" s="70">
        <v>0.10031347962382445</v>
      </c>
      <c r="AD346" s="70">
        <v>4.3887147335423198E-2</v>
      </c>
      <c r="AE346" s="70">
        <v>9.4043887147335428E-3</v>
      </c>
      <c r="AF346" s="70">
        <v>5.8252427184466021E-2</v>
      </c>
      <c r="AG346" s="70">
        <v>0.11650485436893204</v>
      </c>
      <c r="AH346" s="70">
        <v>0.10032362459546926</v>
      </c>
      <c r="AI346" s="70">
        <v>5.5016181229773461E-2</v>
      </c>
      <c r="AJ346" s="70">
        <v>1.2944983818770227E-2</v>
      </c>
      <c r="AK346" s="70">
        <v>1.2944983818770227E-2</v>
      </c>
      <c r="AL346" s="70">
        <v>5.7877813504823149E-2</v>
      </c>
      <c r="AM346" s="70">
        <v>0.10932475884244373</v>
      </c>
      <c r="AN346" s="70">
        <v>9.3247588424437297E-2</v>
      </c>
      <c r="AO346" s="70">
        <v>3.8585209003215437E-2</v>
      </c>
      <c r="AP346" s="70">
        <v>1.9292604501607719E-2</v>
      </c>
      <c r="AQ346" s="70">
        <v>3.2154340836012861E-3</v>
      </c>
      <c r="AR346" s="70">
        <v>5.8064516129032261E-2</v>
      </c>
      <c r="AS346" s="70">
        <v>0.11612903225806452</v>
      </c>
      <c r="AT346" s="70">
        <v>8.387096774193549E-2</v>
      </c>
      <c r="AU346" s="70">
        <v>4.1935483870967745E-2</v>
      </c>
      <c r="AV346" s="70">
        <v>1.2903225806451613E-2</v>
      </c>
      <c r="AW346" s="70">
        <v>9.6774193548387101E-3</v>
      </c>
      <c r="AX346" s="70">
        <v>4.2345276872964167E-2</v>
      </c>
      <c r="AY346" s="70">
        <v>7.8175895765472306E-2</v>
      </c>
      <c r="AZ346" s="70">
        <v>9.4462540716612378E-2</v>
      </c>
      <c r="BA346" s="70">
        <v>4.5602605863192182E-2</v>
      </c>
      <c r="BB346" s="70">
        <v>2.9315960912052116E-2</v>
      </c>
      <c r="BC346" s="70">
        <v>9.7719869706840382E-3</v>
      </c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>
      <c r="A347" t="str">
        <f t="shared" si="5"/>
        <v>VIC-42887</v>
      </c>
      <c r="B347" s="57" t="s">
        <v>4</v>
      </c>
      <c r="C347" s="54">
        <v>42887</v>
      </c>
      <c r="D347" s="58">
        <v>48.678571428571423</v>
      </c>
      <c r="E347" s="55">
        <v>31.247165532879816</v>
      </c>
      <c r="F347" s="55">
        <v>0.20634920634920681</v>
      </c>
      <c r="G347" s="55">
        <v>8.1339245150642068</v>
      </c>
      <c r="H347" s="55">
        <v>16.221655328798189</v>
      </c>
      <c r="I347" s="55">
        <v>-18.624149659863946</v>
      </c>
      <c r="J347" s="58">
        <v>135.39829564919492</v>
      </c>
      <c r="K347" s="55">
        <v>-4.9556213017751478</v>
      </c>
      <c r="L347" s="55">
        <v>7.1337868480725639</v>
      </c>
      <c r="M347" s="55">
        <v>15.270408163265303</v>
      </c>
      <c r="N347" s="55">
        <v>7.4903628117913827</v>
      </c>
      <c r="O347" s="55">
        <v>3.5323129251700682</v>
      </c>
      <c r="P347" s="55">
        <v>34.738662131519277</v>
      </c>
      <c r="Q347" s="55">
        <v>12.408163265306122</v>
      </c>
      <c r="R347" s="55">
        <v>11.492063492063492</v>
      </c>
      <c r="S347" s="55">
        <v>31.142857142857146</v>
      </c>
      <c r="T347" s="55">
        <v>29.523809523809522</v>
      </c>
      <c r="U347" s="55">
        <v>15.269841269841267</v>
      </c>
      <c r="V347" s="55">
        <v>66.428571428571431</v>
      </c>
      <c r="W347" s="55">
        <v>33.674036281179141</v>
      </c>
      <c r="X347" s="55">
        <v>-1.3069149805129638</v>
      </c>
      <c r="Y347" s="55">
        <v>0.95192427229296528</v>
      </c>
      <c r="Z347" s="70">
        <v>4.738154613466334E-2</v>
      </c>
      <c r="AA347" s="70">
        <v>0.13216957605985039</v>
      </c>
      <c r="AB347" s="70">
        <v>0.12718204488778054</v>
      </c>
      <c r="AC347" s="70">
        <v>8.2294264339152115E-2</v>
      </c>
      <c r="AD347" s="70">
        <v>6.2344139650872821E-2</v>
      </c>
      <c r="AE347" s="70">
        <v>9.9750623441396506E-3</v>
      </c>
      <c r="AF347" s="70">
        <v>9.3908629441624369E-2</v>
      </c>
      <c r="AG347" s="70">
        <v>0.11421319796954314</v>
      </c>
      <c r="AH347" s="70">
        <v>9.3908629441624369E-2</v>
      </c>
      <c r="AI347" s="70">
        <v>5.8375634517766499E-2</v>
      </c>
      <c r="AJ347" s="70">
        <v>4.5685279187817257E-2</v>
      </c>
      <c r="AK347" s="70">
        <v>7.6142131979695434E-3</v>
      </c>
      <c r="AL347" s="70">
        <v>0.10077519379844961</v>
      </c>
      <c r="AM347" s="70">
        <v>0.12144702842377261</v>
      </c>
      <c r="AN347" s="70">
        <v>8.7855297157622733E-2</v>
      </c>
      <c r="AO347" s="70">
        <v>6.2015503875968991E-2</v>
      </c>
      <c r="AP347" s="70">
        <v>2.0671834625322998E-2</v>
      </c>
      <c r="AQ347" s="70">
        <v>5.1679586563307496E-3</v>
      </c>
      <c r="AR347" s="70">
        <v>9.1836734693877556E-2</v>
      </c>
      <c r="AS347" s="70">
        <v>0.11989795918367346</v>
      </c>
      <c r="AT347" s="70">
        <v>7.1428571428571425E-2</v>
      </c>
      <c r="AU347" s="70">
        <v>4.336734693877551E-2</v>
      </c>
      <c r="AV347" s="70">
        <v>2.2959183673469389E-2</v>
      </c>
      <c r="AW347" s="70">
        <v>7.6530612244897957E-3</v>
      </c>
      <c r="AX347" s="70">
        <v>4.6153846153846156E-2</v>
      </c>
      <c r="AY347" s="70">
        <v>7.9487179487179482E-2</v>
      </c>
      <c r="AZ347" s="70">
        <v>6.6666666666666666E-2</v>
      </c>
      <c r="BA347" s="70">
        <v>5.8974358974358973E-2</v>
      </c>
      <c r="BB347" s="70">
        <v>3.3333333333333333E-2</v>
      </c>
      <c r="BC347" s="70">
        <v>1.7948717948717947E-2</v>
      </c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>
      <c r="A348" t="str">
        <f t="shared" si="5"/>
        <v>VIC-42979</v>
      </c>
      <c r="B348" s="57" t="s">
        <v>4</v>
      </c>
      <c r="C348" s="54">
        <v>42979</v>
      </c>
      <c r="D348" s="58">
        <v>45.092211553116904</v>
      </c>
      <c r="E348" s="55">
        <v>31.97588020118884</v>
      </c>
      <c r="F348" s="55">
        <v>7.9561042524005474</v>
      </c>
      <c r="G348" s="55">
        <v>17.713195755734262</v>
      </c>
      <c r="H348" s="55">
        <v>16.923868312757204</v>
      </c>
      <c r="I348" s="55">
        <v>-8.3219021490626446</v>
      </c>
      <c r="J348" s="58">
        <v>145.03612359090926</v>
      </c>
      <c r="K348" s="55">
        <v>-2.4785691395609692</v>
      </c>
      <c r="L348" s="55">
        <v>32.585537918871253</v>
      </c>
      <c r="M348" s="55">
        <v>33.103799509809129</v>
      </c>
      <c r="N348" s="55">
        <v>19.807502635785465</v>
      </c>
      <c r="O348" s="55">
        <v>10.030722488634948</v>
      </c>
      <c r="P348" s="55">
        <v>49.286659970781599</v>
      </c>
      <c r="Q348" s="55">
        <v>33.065398335315102</v>
      </c>
      <c r="R348" s="55">
        <v>23.229701926158747</v>
      </c>
      <c r="S348" s="55">
        <v>42.118931341568519</v>
      </c>
      <c r="T348" s="55">
        <v>31.064902331442969</v>
      </c>
      <c r="U348" s="55">
        <v>25.872108068940531</v>
      </c>
      <c r="V348" s="55">
        <v>73.44340355054085</v>
      </c>
      <c r="W348" s="55">
        <v>47.164609053497948</v>
      </c>
      <c r="X348" s="55">
        <v>-0.63189747241011007</v>
      </c>
      <c r="Y348" s="55">
        <v>0.37833747702951037</v>
      </c>
      <c r="Z348" s="70">
        <v>6.6878980891719744E-2</v>
      </c>
      <c r="AA348" s="70">
        <v>0.1464968152866242</v>
      </c>
      <c r="AB348" s="70">
        <v>0.15286624203821655</v>
      </c>
      <c r="AC348" s="70">
        <v>0.10828025477707007</v>
      </c>
      <c r="AD348" s="70">
        <v>5.7324840764331211E-2</v>
      </c>
      <c r="AE348" s="70">
        <v>6.369426751592357E-3</v>
      </c>
      <c r="AF348" s="70">
        <v>8.4415584415584416E-2</v>
      </c>
      <c r="AG348" s="70">
        <v>0.11363636363636363</v>
      </c>
      <c r="AH348" s="70">
        <v>0.12987012987012986</v>
      </c>
      <c r="AI348" s="70">
        <v>6.4935064935064929E-2</v>
      </c>
      <c r="AJ348" s="70">
        <v>1.948051948051948E-2</v>
      </c>
      <c r="AK348" s="70">
        <v>9.74025974025974E-3</v>
      </c>
      <c r="AL348" s="70">
        <v>9.4771241830065356E-2</v>
      </c>
      <c r="AM348" s="70">
        <v>0.11437908496732026</v>
      </c>
      <c r="AN348" s="70">
        <v>7.5163398692810454E-2</v>
      </c>
      <c r="AO348" s="70">
        <v>5.8823529411764705E-2</v>
      </c>
      <c r="AP348" s="70">
        <v>1.6339869281045753E-2</v>
      </c>
      <c r="AQ348" s="70">
        <v>0</v>
      </c>
      <c r="AR348" s="70">
        <v>8.143322475570032E-2</v>
      </c>
      <c r="AS348" s="70">
        <v>0.13029315960912052</v>
      </c>
      <c r="AT348" s="70">
        <v>7.8175895765472306E-2</v>
      </c>
      <c r="AU348" s="70">
        <v>2.2801302931596091E-2</v>
      </c>
      <c r="AV348" s="70">
        <v>1.3029315960912053E-2</v>
      </c>
      <c r="AW348" s="70">
        <v>3.2573289902280132E-3</v>
      </c>
      <c r="AX348" s="70">
        <v>5.2287581699346407E-2</v>
      </c>
      <c r="AY348" s="70">
        <v>7.5163398692810454E-2</v>
      </c>
      <c r="AZ348" s="70">
        <v>8.4967320261437912E-2</v>
      </c>
      <c r="BA348" s="70">
        <v>5.8823529411764705E-2</v>
      </c>
      <c r="BB348" s="70">
        <v>2.2875816993464051E-2</v>
      </c>
      <c r="BC348" s="70">
        <v>3.2679738562091504E-3</v>
      </c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>
      <c r="A349" t="str">
        <f t="shared" si="5"/>
        <v>VIC-43070</v>
      </c>
      <c r="B349" s="57" t="s">
        <v>4</v>
      </c>
      <c r="C349" s="54">
        <v>43070</v>
      </c>
      <c r="D349" s="58">
        <v>50.438181160792695</v>
      </c>
      <c r="E349" s="55">
        <v>32.106885212031479</v>
      </c>
      <c r="F349" s="55">
        <v>9.3059692498407394</v>
      </c>
      <c r="G349" s="55">
        <v>18.269313544876983</v>
      </c>
      <c r="H349" s="55">
        <v>11.063859093335168</v>
      </c>
      <c r="I349" s="55">
        <v>-6.3067095952204681</v>
      </c>
      <c r="J349" s="58">
        <v>145.09315219468328</v>
      </c>
      <c r="K349" s="55">
        <v>-8.0026170348306689</v>
      </c>
      <c r="L349" s="55">
        <v>28.185378834729491</v>
      </c>
      <c r="M349" s="55">
        <v>25.78962962962963</v>
      </c>
      <c r="N349" s="55">
        <v>22.153416317424572</v>
      </c>
      <c r="O349" s="55">
        <v>10.08230452674897</v>
      </c>
      <c r="P349" s="55">
        <v>47.00847235566426</v>
      </c>
      <c r="Q349" s="55">
        <v>30.323430100448089</v>
      </c>
      <c r="R349" s="55">
        <v>16.105718807803051</v>
      </c>
      <c r="S349" s="55">
        <v>41.663223140495873</v>
      </c>
      <c r="T349" s="55">
        <v>35.332087650755902</v>
      </c>
      <c r="U349" s="55">
        <v>11.390532544378701</v>
      </c>
      <c r="V349" s="55">
        <v>73.345390444357975</v>
      </c>
      <c r="W349" s="55">
        <v>47.328992508576633</v>
      </c>
      <c r="X349" s="55">
        <v>-1.4025860179706338</v>
      </c>
      <c r="Y349" s="55">
        <v>-0.55701658265760801</v>
      </c>
      <c r="Z349" s="70">
        <v>7.3275862068965511E-2</v>
      </c>
      <c r="AA349" s="70">
        <v>0.14655172413793102</v>
      </c>
      <c r="AB349" s="70">
        <v>0.10775862068965517</v>
      </c>
      <c r="AC349" s="70">
        <v>7.3275862068965511E-2</v>
      </c>
      <c r="AD349" s="70">
        <v>3.8793103448275863E-2</v>
      </c>
      <c r="AE349" s="70">
        <v>2.1551724137931036E-2</v>
      </c>
      <c r="AF349" s="70">
        <v>6.6964285714285712E-2</v>
      </c>
      <c r="AG349" s="70">
        <v>9.375E-2</v>
      </c>
      <c r="AH349" s="70">
        <v>6.25E-2</v>
      </c>
      <c r="AI349" s="70">
        <v>6.6964285714285712E-2</v>
      </c>
      <c r="AJ349" s="70">
        <v>4.0178571428571432E-2</v>
      </c>
      <c r="AK349" s="70">
        <v>1.3392857142857142E-2</v>
      </c>
      <c r="AL349" s="70">
        <v>6.726457399103139E-2</v>
      </c>
      <c r="AM349" s="70">
        <v>7.623318385650224E-2</v>
      </c>
      <c r="AN349" s="70">
        <v>5.829596412556054E-2</v>
      </c>
      <c r="AO349" s="70">
        <v>5.3811659192825115E-2</v>
      </c>
      <c r="AP349" s="70">
        <v>2.2421524663677129E-2</v>
      </c>
      <c r="AQ349" s="70">
        <v>8.9686098654708519E-3</v>
      </c>
      <c r="AR349" s="70">
        <v>7.1748878923766815E-2</v>
      </c>
      <c r="AS349" s="70">
        <v>8.520179372197309E-2</v>
      </c>
      <c r="AT349" s="70">
        <v>5.3811659192825115E-2</v>
      </c>
      <c r="AU349" s="70">
        <v>4.4843049327354258E-2</v>
      </c>
      <c r="AV349" s="70">
        <v>8.9686098654708519E-3</v>
      </c>
      <c r="AW349" s="70">
        <v>8.9686098654708519E-3</v>
      </c>
      <c r="AX349" s="70">
        <v>4.4642857142857144E-2</v>
      </c>
      <c r="AY349" s="70">
        <v>6.6964285714285712E-2</v>
      </c>
      <c r="AZ349" s="70">
        <v>5.3571428571428568E-2</v>
      </c>
      <c r="BA349" s="70">
        <v>4.9107142857142856E-2</v>
      </c>
      <c r="BB349" s="70">
        <v>2.6785714285714284E-2</v>
      </c>
      <c r="BC349" s="70">
        <v>3.5714285714285712E-2</v>
      </c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>
      <c r="A350" t="str">
        <f t="shared" si="5"/>
        <v>VIC-43160</v>
      </c>
      <c r="B350" s="57" t="s">
        <v>4</v>
      </c>
      <c r="C350" s="54">
        <v>43160</v>
      </c>
      <c r="D350" s="58">
        <v>53.760581421251942</v>
      </c>
      <c r="E350" s="55">
        <v>34.400757406994877</v>
      </c>
      <c r="F350" s="55">
        <v>10.26258632212074</v>
      </c>
      <c r="G350" s="55">
        <v>17.961962575183783</v>
      </c>
      <c r="H350" s="55">
        <v>13.815020049008686</v>
      </c>
      <c r="I350" s="55">
        <v>-3.5851525952327914</v>
      </c>
      <c r="J350" s="58">
        <v>147.34072958178083</v>
      </c>
      <c r="K350" s="55">
        <v>-7.2269214044242469</v>
      </c>
      <c r="L350" s="55">
        <v>14.85443115234375</v>
      </c>
      <c r="M350" s="55">
        <v>35.009611687812381</v>
      </c>
      <c r="N350" s="55">
        <v>21.041304385255071</v>
      </c>
      <c r="O350" s="55">
        <v>6.6504089823705748</v>
      </c>
      <c r="P350" s="55">
        <v>51.61535202316221</v>
      </c>
      <c r="Q350" s="55">
        <v>26.681413397913843</v>
      </c>
      <c r="R350" s="55">
        <v>21.216442432884865</v>
      </c>
      <c r="S350" s="55">
        <v>50.510475637489726</v>
      </c>
      <c r="T350" s="55">
        <v>40.106666666666669</v>
      </c>
      <c r="U350" s="55">
        <v>9.6952908587257625</v>
      </c>
      <c r="V350" s="55">
        <v>78.625628286984025</v>
      </c>
      <c r="W350" s="55">
        <v>56.198559670781897</v>
      </c>
      <c r="X350" s="55">
        <v>-0.34057045551298432</v>
      </c>
      <c r="Y350" s="55">
        <v>0.45800854362090987</v>
      </c>
      <c r="Z350" s="70">
        <v>4.1984732824427481E-2</v>
      </c>
      <c r="AA350" s="70">
        <v>0.13740458015267176</v>
      </c>
      <c r="AB350" s="70">
        <v>0.12213740458015267</v>
      </c>
      <c r="AC350" s="70">
        <v>8.3969465648854963E-2</v>
      </c>
      <c r="AD350" s="70">
        <v>3.8167938931297711E-2</v>
      </c>
      <c r="AE350" s="70">
        <v>7.6335877862595417E-3</v>
      </c>
      <c r="AF350" s="70">
        <v>7.7821011673151752E-2</v>
      </c>
      <c r="AG350" s="70">
        <v>0.10116731517509728</v>
      </c>
      <c r="AH350" s="70">
        <v>9.727626459143969E-2</v>
      </c>
      <c r="AI350" s="70">
        <v>5.4474708171206226E-2</v>
      </c>
      <c r="AJ350" s="70">
        <v>2.3346303501945526E-2</v>
      </c>
      <c r="AK350" s="70">
        <v>7.7821011673151752E-3</v>
      </c>
      <c r="AL350" s="70">
        <v>5.533596837944664E-2</v>
      </c>
      <c r="AM350" s="70">
        <v>0.11067193675889328</v>
      </c>
      <c r="AN350" s="70">
        <v>9.8814229249011856E-2</v>
      </c>
      <c r="AO350" s="70">
        <v>3.9525691699604744E-2</v>
      </c>
      <c r="AP350" s="70">
        <v>1.5810276679841896E-2</v>
      </c>
      <c r="AQ350" s="70">
        <v>3.952569169960474E-3</v>
      </c>
      <c r="AR350" s="70">
        <v>9.4488188976377951E-2</v>
      </c>
      <c r="AS350" s="70">
        <v>6.6929133858267723E-2</v>
      </c>
      <c r="AT350" s="70">
        <v>8.6614173228346455E-2</v>
      </c>
      <c r="AU350" s="70">
        <v>1.968503937007874E-2</v>
      </c>
      <c r="AV350" s="70">
        <v>7.874015748031496E-3</v>
      </c>
      <c r="AW350" s="70">
        <v>7.874015748031496E-3</v>
      </c>
      <c r="AX350" s="70">
        <v>4.296875E-2</v>
      </c>
      <c r="AY350" s="70">
        <v>7.03125E-2</v>
      </c>
      <c r="AZ350" s="70">
        <v>7.03125E-2</v>
      </c>
      <c r="BA350" s="70">
        <v>3.90625E-2</v>
      </c>
      <c r="BB350" s="70">
        <v>1.953125E-2</v>
      </c>
      <c r="BC350" s="70">
        <v>1.5625E-2</v>
      </c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>
      <c r="A351" t="str">
        <f t="shared" si="5"/>
        <v>VIC-43252</v>
      </c>
      <c r="B351" s="57" t="s">
        <v>4</v>
      </c>
      <c r="C351" s="54">
        <v>43252</v>
      </c>
      <c r="D351" s="55">
        <v>45.781480888034324</v>
      </c>
      <c r="E351" s="55">
        <v>30.096672541793517</v>
      </c>
      <c r="F351" s="55">
        <v>7.3723940251740281</v>
      </c>
      <c r="G351" s="55">
        <v>18.179043378339554</v>
      </c>
      <c r="H351" s="55">
        <v>11.599814844487174</v>
      </c>
      <c r="I351" s="55">
        <v>-24.185938863073936</v>
      </c>
      <c r="J351" s="58">
        <v>140.83346313599071</v>
      </c>
      <c r="K351" s="55">
        <v>4.5131656251669066</v>
      </c>
      <c r="L351" s="55">
        <v>-11.045258620689655</v>
      </c>
      <c r="M351" s="55">
        <v>22.241709183673471</v>
      </c>
      <c r="N351" s="55">
        <v>17.132659131469364</v>
      </c>
      <c r="O351" s="55">
        <v>-1.70879316482734</v>
      </c>
      <c r="P351" s="55">
        <v>43.61361992111835</v>
      </c>
      <c r="Q351" s="55">
        <v>29.947500000000005</v>
      </c>
      <c r="R351" s="55">
        <v>4.0693350622604427</v>
      </c>
      <c r="S351" s="55">
        <v>48.309006763972945</v>
      </c>
      <c r="T351" s="55">
        <v>38.686364119460094</v>
      </c>
      <c r="U351" s="55">
        <v>11.451381979664637</v>
      </c>
      <c r="V351" s="55">
        <v>73.906705539358597</v>
      </c>
      <c r="W351" s="55">
        <v>53.616951289712453</v>
      </c>
      <c r="X351" s="55">
        <v>-0.54323223177908564</v>
      </c>
      <c r="Y351" s="55">
        <v>3.4188034188034191</v>
      </c>
      <c r="Z351" s="70">
        <v>5.9829059829059832E-2</v>
      </c>
      <c r="AA351" s="70">
        <v>0.14102564102564102</v>
      </c>
      <c r="AB351" s="70">
        <v>0.10256410256410256</v>
      </c>
      <c r="AC351" s="70">
        <v>6.4102564102564097E-2</v>
      </c>
      <c r="AD351" s="70">
        <v>3.8461538461538464E-2</v>
      </c>
      <c r="AE351" s="70">
        <v>1.282051282051282E-2</v>
      </c>
      <c r="AF351" s="70">
        <v>7.2961373390557943E-2</v>
      </c>
      <c r="AG351" s="70">
        <v>0.10300429184549356</v>
      </c>
      <c r="AH351" s="70">
        <v>9.4420600858369105E-2</v>
      </c>
      <c r="AI351" s="70">
        <v>3.4334763948497854E-2</v>
      </c>
      <c r="AJ351" s="70">
        <v>8.5836909871244635E-3</v>
      </c>
      <c r="AK351" s="70">
        <v>8.5836909871244635E-3</v>
      </c>
      <c r="AL351" s="70">
        <v>9.4420600858369105E-2</v>
      </c>
      <c r="AM351" s="70">
        <v>8.15450643776824E-2</v>
      </c>
      <c r="AN351" s="70">
        <v>6.4377682403433473E-2</v>
      </c>
      <c r="AO351" s="70">
        <v>3.0042918454935622E-2</v>
      </c>
      <c r="AP351" s="70">
        <v>8.5836909871244635E-3</v>
      </c>
      <c r="AQ351" s="70">
        <v>2.1459227467811159E-2</v>
      </c>
      <c r="AR351" s="70">
        <v>5.6034482758620691E-2</v>
      </c>
      <c r="AS351" s="70">
        <v>0.11206896551724138</v>
      </c>
      <c r="AT351" s="70">
        <v>5.1724137931034482E-2</v>
      </c>
      <c r="AU351" s="70">
        <v>1.2931034482758621E-2</v>
      </c>
      <c r="AV351" s="70">
        <v>0</v>
      </c>
      <c r="AW351" s="70">
        <v>1.7241379310344827E-2</v>
      </c>
      <c r="AX351" s="70">
        <v>4.2918454935622317E-2</v>
      </c>
      <c r="AY351" s="70">
        <v>6.8669527896995708E-2</v>
      </c>
      <c r="AZ351" s="70">
        <v>5.1502145922746781E-2</v>
      </c>
      <c r="BA351" s="70">
        <v>5.1502145922746781E-2</v>
      </c>
      <c r="BB351" s="70">
        <v>1.7167381974248927E-2</v>
      </c>
      <c r="BC351" s="70">
        <v>2.575107296137339E-2</v>
      </c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>
      <c r="A352" t="str">
        <f t="shared" si="5"/>
        <v>VIC-43344</v>
      </c>
      <c r="B352" s="57" t="s">
        <v>4</v>
      </c>
      <c r="C352" s="54">
        <v>43344</v>
      </c>
      <c r="D352" s="55">
        <v>38.311279143037176</v>
      </c>
      <c r="E352" s="55">
        <v>23.52446964923335</v>
      </c>
      <c r="F352" s="55">
        <v>-5.2276599220518554</v>
      </c>
      <c r="G352" s="55">
        <v>7.5240962449532072</v>
      </c>
      <c r="H352" s="55">
        <v>25.819739083759245</v>
      </c>
      <c r="I352" s="55">
        <v>-29.732315806669934</v>
      </c>
      <c r="J352" s="58">
        <v>126.00385318057553</v>
      </c>
      <c r="K352" s="55">
        <v>-0.74680856029312559</v>
      </c>
      <c r="L352" s="55">
        <v>-33.474418950025992</v>
      </c>
      <c r="M352" s="55">
        <v>12.583826429980274</v>
      </c>
      <c r="N352" s="55">
        <v>14.663544918487684</v>
      </c>
      <c r="O352" s="55">
        <v>-3.1570819869026852</v>
      </c>
      <c r="P352" s="55">
        <v>27.854935863424991</v>
      </c>
      <c r="Q352" s="55">
        <v>13.482725258262851</v>
      </c>
      <c r="R352" s="55">
        <v>-5.6062968738397556</v>
      </c>
      <c r="S352" s="55">
        <v>34.570637119113577</v>
      </c>
      <c r="T352" s="55">
        <v>34.357943119793163</v>
      </c>
      <c r="U352" s="55">
        <v>8.284938770357277</v>
      </c>
      <c r="V352" s="55">
        <v>56.108276643990919</v>
      </c>
      <c r="W352" s="55">
        <v>37.743776478414624</v>
      </c>
      <c r="X352" s="55">
        <v>-2.1114148364596095</v>
      </c>
      <c r="Y352" s="55">
        <v>5.0731707317073171</v>
      </c>
      <c r="Z352" s="70">
        <v>7.9207920792079209E-2</v>
      </c>
      <c r="AA352" s="70">
        <v>0.21287128712871287</v>
      </c>
      <c r="AB352" s="70">
        <v>9.405940594059406E-2</v>
      </c>
      <c r="AC352" s="70">
        <v>5.4455445544554455E-2</v>
      </c>
      <c r="AD352" s="70">
        <v>2.9702970297029702E-2</v>
      </c>
      <c r="AE352" s="70">
        <v>9.9009900990099011E-3</v>
      </c>
      <c r="AF352" s="70">
        <v>7.1065989847715741E-2</v>
      </c>
      <c r="AG352" s="70">
        <v>0.1065989847715736</v>
      </c>
      <c r="AH352" s="70">
        <v>8.1218274111675121E-2</v>
      </c>
      <c r="AI352" s="70">
        <v>6.5989847715736044E-2</v>
      </c>
      <c r="AJ352" s="70">
        <v>1.5228426395939087E-2</v>
      </c>
      <c r="AK352" s="70">
        <v>5.076142131979695E-3</v>
      </c>
      <c r="AL352" s="70">
        <v>7.1065989847715741E-2</v>
      </c>
      <c r="AM352" s="70">
        <v>0.13705583756345177</v>
      </c>
      <c r="AN352" s="70">
        <v>6.5989847715736044E-2</v>
      </c>
      <c r="AO352" s="70">
        <v>4.5685279187817257E-2</v>
      </c>
      <c r="AP352" s="70">
        <v>1.5228426395939087E-2</v>
      </c>
      <c r="AQ352" s="70">
        <v>1.015228426395939E-2</v>
      </c>
      <c r="AR352" s="70">
        <v>5.6701030927835051E-2</v>
      </c>
      <c r="AS352" s="70">
        <v>0.14432989690721648</v>
      </c>
      <c r="AT352" s="70">
        <v>3.608247422680412E-2</v>
      </c>
      <c r="AU352" s="70">
        <v>4.1237113402061855E-2</v>
      </c>
      <c r="AV352" s="70">
        <v>1.5463917525773196E-2</v>
      </c>
      <c r="AW352" s="70">
        <v>5.1546391752577319E-3</v>
      </c>
      <c r="AX352" s="70">
        <v>3.553299492385787E-2</v>
      </c>
      <c r="AY352" s="70">
        <v>6.5989847715736044E-2</v>
      </c>
      <c r="AZ352" s="70">
        <v>4.5685279187817257E-2</v>
      </c>
      <c r="BA352" s="70">
        <v>5.5837563451776651E-2</v>
      </c>
      <c r="BB352" s="70">
        <v>3.553299492385787E-2</v>
      </c>
      <c r="BC352" s="70">
        <v>1.5228426395939087E-2</v>
      </c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>
      <c r="A353" t="str">
        <f t="shared" si="5"/>
        <v>VIC-43435</v>
      </c>
      <c r="B353" s="57" t="s">
        <v>4</v>
      </c>
      <c r="C353" s="54">
        <v>43435</v>
      </c>
      <c r="D353" s="55">
        <v>31.693059836326924</v>
      </c>
      <c r="E353" s="55">
        <v>20.448506748857476</v>
      </c>
      <c r="F353" s="55">
        <v>-5.5611648421723894</v>
      </c>
      <c r="G353" s="55">
        <v>2.7920212623157665</v>
      </c>
      <c r="H353" s="55">
        <v>12.620894887873312</v>
      </c>
      <c r="I353" s="55">
        <v>-19.991497502391329</v>
      </c>
      <c r="J353" s="58">
        <v>122.61931535771254</v>
      </c>
      <c r="K353" s="55">
        <v>-0.73784722222222343</v>
      </c>
      <c r="L353" s="55">
        <v>-43.786781349026711</v>
      </c>
      <c r="M353" s="55">
        <v>18.076559546313799</v>
      </c>
      <c r="N353" s="55">
        <v>19.438459697000788</v>
      </c>
      <c r="O353" s="55">
        <v>-3.6051989708977898</v>
      </c>
      <c r="P353" s="55">
        <v>25.733877551020413</v>
      </c>
      <c r="Q353" s="55">
        <v>17.939122590129976</v>
      </c>
      <c r="R353" s="55">
        <v>-14.812015341115869</v>
      </c>
      <c r="S353" s="55">
        <v>44.910269043566544</v>
      </c>
      <c r="T353" s="55">
        <v>40.123456790123456</v>
      </c>
      <c r="U353" s="55">
        <v>7.7449890637885881</v>
      </c>
      <c r="V353" s="55">
        <v>53.824938307446658</v>
      </c>
      <c r="W353" s="55">
        <v>43.112207867615048</v>
      </c>
      <c r="X353" s="55">
        <v>-0.15462239583333279</v>
      </c>
      <c r="Y353" s="55">
        <v>1.809160933088457</v>
      </c>
      <c r="Z353" s="70">
        <v>7.407407407407407E-2</v>
      </c>
      <c r="AA353" s="70">
        <v>0.18518518518518517</v>
      </c>
      <c r="AB353" s="70">
        <v>8.4656084656084651E-2</v>
      </c>
      <c r="AC353" s="70">
        <v>9.5238095238095233E-2</v>
      </c>
      <c r="AD353" s="70">
        <v>5.2910052910052907E-2</v>
      </c>
      <c r="AE353" s="70">
        <v>1.0582010582010581E-2</v>
      </c>
      <c r="AF353" s="70">
        <v>7.4866310160427801E-2</v>
      </c>
      <c r="AG353" s="70">
        <v>8.5561497326203204E-2</v>
      </c>
      <c r="AH353" s="70">
        <v>8.5561497326203204E-2</v>
      </c>
      <c r="AI353" s="70">
        <v>0.10695187165775401</v>
      </c>
      <c r="AJ353" s="70">
        <v>3.2085561497326207E-2</v>
      </c>
      <c r="AK353" s="70">
        <v>0</v>
      </c>
      <c r="AL353" s="70">
        <v>7.4866310160427801E-2</v>
      </c>
      <c r="AM353" s="70">
        <v>9.0909090909090912E-2</v>
      </c>
      <c r="AN353" s="70">
        <v>0.10160427807486631</v>
      </c>
      <c r="AO353" s="70">
        <v>5.3475935828877004E-2</v>
      </c>
      <c r="AP353" s="70">
        <v>3.7433155080213901E-2</v>
      </c>
      <c r="AQ353" s="70">
        <v>0</v>
      </c>
      <c r="AR353" s="70">
        <v>7.4866310160427801E-2</v>
      </c>
      <c r="AS353" s="70">
        <v>0.10695187165775401</v>
      </c>
      <c r="AT353" s="70">
        <v>9.6256684491978606E-2</v>
      </c>
      <c r="AU353" s="70">
        <v>5.3475935828877004E-2</v>
      </c>
      <c r="AV353" s="70">
        <v>1.6042780748663103E-2</v>
      </c>
      <c r="AW353" s="70">
        <v>1.6042780748663103E-2</v>
      </c>
      <c r="AX353" s="70">
        <v>5.8823529411764705E-2</v>
      </c>
      <c r="AY353" s="70">
        <v>5.8823529411764705E-2</v>
      </c>
      <c r="AZ353" s="70">
        <v>6.9518716577540107E-2</v>
      </c>
      <c r="BA353" s="70">
        <v>9.6256684491978606E-2</v>
      </c>
      <c r="BB353" s="70">
        <v>5.3475935828877004E-2</v>
      </c>
      <c r="BC353" s="70">
        <v>0</v>
      </c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>
      <c r="A354" t="str">
        <f t="shared" si="5"/>
        <v>VIC-43525</v>
      </c>
      <c r="B354" s="57" t="s">
        <v>4</v>
      </c>
      <c r="C354" s="54">
        <v>43525</v>
      </c>
      <c r="D354" s="55">
        <v>29.857653035561594</v>
      </c>
      <c r="E354" s="55">
        <v>19.711030632261959</v>
      </c>
      <c r="F354" s="55">
        <v>-20.094562647754138</v>
      </c>
      <c r="G354" s="55">
        <v>-12.286989795918368</v>
      </c>
      <c r="H354" s="55">
        <v>-3.5649615210502481</v>
      </c>
      <c r="I354" s="55">
        <v>-16.781097530305324</v>
      </c>
      <c r="J354" s="58">
        <v>113.87098044619506</v>
      </c>
      <c r="K354" s="55">
        <v>6.173933967401628</v>
      </c>
      <c r="L354" s="55">
        <v>-54.694391934467554</v>
      </c>
      <c r="M354" s="55">
        <v>16.349480968858131</v>
      </c>
      <c r="N354" s="55">
        <v>14.919002389138161</v>
      </c>
      <c r="O354" s="55">
        <v>-13.430032348951269</v>
      </c>
      <c r="P354" s="55">
        <v>22.498647917793399</v>
      </c>
      <c r="Q354" s="55">
        <v>9.8063558872957959</v>
      </c>
      <c r="R354" s="55">
        <v>-24.859504132231411</v>
      </c>
      <c r="S354" s="55">
        <v>41.668523056359994</v>
      </c>
      <c r="T354" s="55">
        <v>38.305555555555557</v>
      </c>
      <c r="U354" s="55">
        <v>-3.6518968505453331</v>
      </c>
      <c r="V354" s="55">
        <v>50.652277849873649</v>
      </c>
      <c r="W354" s="55">
        <v>29.895876718034149</v>
      </c>
      <c r="X354" s="55">
        <v>2.1897520661157031</v>
      </c>
      <c r="Y354" s="55">
        <v>5.1984877126654059</v>
      </c>
      <c r="Z354" s="70">
        <v>6.6666666666666666E-2</v>
      </c>
      <c r="AA354" s="70">
        <v>0.15925925925925927</v>
      </c>
      <c r="AB354" s="70">
        <v>0.10740740740740741</v>
      </c>
      <c r="AC354" s="70">
        <v>4.8148148148148148E-2</v>
      </c>
      <c r="AD354" s="70">
        <v>5.185185185185185E-2</v>
      </c>
      <c r="AE354" s="70">
        <v>1.1111111111111112E-2</v>
      </c>
      <c r="AF354" s="70">
        <v>8.98876404494382E-2</v>
      </c>
      <c r="AG354" s="70">
        <v>0.12734082397003746</v>
      </c>
      <c r="AH354" s="70">
        <v>0.10112359550561797</v>
      </c>
      <c r="AI354" s="70">
        <v>8.2397003745318345E-2</v>
      </c>
      <c r="AJ354" s="70">
        <v>1.8726591760299626E-2</v>
      </c>
      <c r="AK354" s="70">
        <v>3.7453183520599251E-3</v>
      </c>
      <c r="AL354" s="70">
        <v>7.5471698113207544E-2</v>
      </c>
      <c r="AM354" s="70">
        <v>9.056603773584905E-2</v>
      </c>
      <c r="AN354" s="70">
        <v>0.10566037735849057</v>
      </c>
      <c r="AO354" s="70">
        <v>4.5283018867924525E-2</v>
      </c>
      <c r="AP354" s="70">
        <v>1.1320754716981131E-2</v>
      </c>
      <c r="AQ354" s="70">
        <v>0</v>
      </c>
      <c r="AR354" s="70">
        <v>7.1698113207547168E-2</v>
      </c>
      <c r="AS354" s="70">
        <v>9.4339622641509441E-2</v>
      </c>
      <c r="AT354" s="70">
        <v>8.6792452830188674E-2</v>
      </c>
      <c r="AU354" s="70">
        <v>1.509433962264151E-2</v>
      </c>
      <c r="AV354" s="70">
        <v>7.5471698113207548E-3</v>
      </c>
      <c r="AW354" s="70">
        <v>0</v>
      </c>
      <c r="AX354" s="70">
        <v>4.9429657794676805E-2</v>
      </c>
      <c r="AY354" s="70">
        <v>7.2243346007604556E-2</v>
      </c>
      <c r="AZ354" s="70">
        <v>6.4638783269961975E-2</v>
      </c>
      <c r="BA354" s="70">
        <v>6.4638783269961975E-2</v>
      </c>
      <c r="BB354" s="70">
        <v>4.1825095057034217E-2</v>
      </c>
      <c r="BC354" s="70">
        <v>7.6045627376425855E-3</v>
      </c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>
      <c r="A355" t="str">
        <f t="shared" si="5"/>
        <v>VIC-43617</v>
      </c>
      <c r="B355" s="57" t="s">
        <v>4</v>
      </c>
      <c r="C355" s="54">
        <v>43617</v>
      </c>
      <c r="D355" s="55">
        <v>36.218404941888586</v>
      </c>
      <c r="E355" s="55">
        <v>20.165558795483758</v>
      </c>
      <c r="F355" s="55">
        <v>0</v>
      </c>
      <c r="G355" s="55">
        <v>7.0756346650820188</v>
      </c>
      <c r="H355" s="55">
        <v>-17.56056439242133</v>
      </c>
      <c r="I355" s="55">
        <v>8.6455411063970917</v>
      </c>
      <c r="J355" s="58">
        <v>126.84689585848757</v>
      </c>
      <c r="K355" s="55">
        <v>7.6070642034535467</v>
      </c>
      <c r="L355" s="55">
        <v>-8.5502958579881643</v>
      </c>
      <c r="M355" s="55">
        <v>26.851120287413721</v>
      </c>
      <c r="N355" s="55">
        <v>26.36624815479119</v>
      </c>
      <c r="O355" s="55">
        <v>-10.985306688601797</v>
      </c>
      <c r="P355" s="55">
        <v>26.479018675782012</v>
      </c>
      <c r="Q355" s="55">
        <v>14.100304438391284</v>
      </c>
      <c r="R355" s="55">
        <v>-20.727420227149807</v>
      </c>
      <c r="S355" s="55">
        <v>39.726631393298064</v>
      </c>
      <c r="T355" s="55">
        <v>44.41522390240339</v>
      </c>
      <c r="U355" s="55">
        <v>-5.0900277008310262</v>
      </c>
      <c r="V355" s="55">
        <v>54.607975225723422</v>
      </c>
      <c r="W355" s="55">
        <v>30.93333333333333</v>
      </c>
      <c r="X355" s="55">
        <v>1.4684458947613772</v>
      </c>
      <c r="Y355" s="55">
        <v>2.219579865239794</v>
      </c>
      <c r="Z355" s="70">
        <v>9.125475285171103E-2</v>
      </c>
      <c r="AA355" s="70">
        <v>0.17110266159695817</v>
      </c>
      <c r="AB355" s="70">
        <v>8.7452471482889732E-2</v>
      </c>
      <c r="AC355" s="70">
        <v>6.4638783269961975E-2</v>
      </c>
      <c r="AD355" s="70">
        <v>2.6615969581749048E-2</v>
      </c>
      <c r="AE355" s="70">
        <v>7.6045627376425855E-3</v>
      </c>
      <c r="AF355" s="70">
        <v>8.59375E-2</v>
      </c>
      <c r="AG355" s="70">
        <v>0.109375</v>
      </c>
      <c r="AH355" s="70">
        <v>0.10546875</v>
      </c>
      <c r="AI355" s="70">
        <v>4.296875E-2</v>
      </c>
      <c r="AJ355" s="70">
        <v>7.8125E-3</v>
      </c>
      <c r="AK355" s="70">
        <v>0</v>
      </c>
      <c r="AL355" s="70">
        <v>0.12109375</v>
      </c>
      <c r="AM355" s="70">
        <v>8.59375E-2</v>
      </c>
      <c r="AN355" s="70">
        <v>4.6875E-2</v>
      </c>
      <c r="AO355" s="70">
        <v>3.90625E-2</v>
      </c>
      <c r="AP355" s="70">
        <v>1.171875E-2</v>
      </c>
      <c r="AQ355" s="70">
        <v>3.90625E-3</v>
      </c>
      <c r="AR355" s="70">
        <v>0.1171875</v>
      </c>
      <c r="AS355" s="70">
        <v>8.59375E-2</v>
      </c>
      <c r="AT355" s="70">
        <v>5.859375E-2</v>
      </c>
      <c r="AU355" s="70">
        <v>3.515625E-2</v>
      </c>
      <c r="AV355" s="70">
        <v>7.8125E-3</v>
      </c>
      <c r="AW355" s="70">
        <v>3.90625E-3</v>
      </c>
      <c r="AX355" s="70">
        <v>6.6666666666666666E-2</v>
      </c>
      <c r="AY355" s="70">
        <v>9.8039215686274508E-2</v>
      </c>
      <c r="AZ355" s="70">
        <v>3.9215686274509803E-2</v>
      </c>
      <c r="BA355" s="70">
        <v>4.7058823529411764E-2</v>
      </c>
      <c r="BB355" s="70">
        <v>1.9607843137254902E-2</v>
      </c>
      <c r="BC355" s="71">
        <v>1.1764705882352941E-2</v>
      </c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>
      <c r="A356" t="str">
        <f t="shared" si="5"/>
        <v>VIC-43709</v>
      </c>
      <c r="B356" s="57" t="s">
        <v>4</v>
      </c>
      <c r="C356" s="54">
        <v>43709</v>
      </c>
      <c r="D356" s="55">
        <v>35.559388019943988</v>
      </c>
      <c r="E356" s="55">
        <v>22.935591831159073</v>
      </c>
      <c r="F356" s="55">
        <v>-9.324841199371626</v>
      </c>
      <c r="G356" s="55">
        <v>3.2784645857523396</v>
      </c>
      <c r="H356" s="55">
        <v>-9.1899460419370254</v>
      </c>
      <c r="I356" s="55">
        <v>10.188853220408445</v>
      </c>
      <c r="J356" s="58">
        <v>124.15870476622871</v>
      </c>
      <c r="K356" s="55">
        <v>2.7082867030526305</v>
      </c>
      <c r="L356" s="55">
        <v>20.575620174716825</v>
      </c>
      <c r="M356" s="55">
        <v>23.206589232230257</v>
      </c>
      <c r="N356" s="55">
        <v>17.422429568259965</v>
      </c>
      <c r="O356" s="55">
        <v>-15.958526093661229</v>
      </c>
      <c r="P356" s="55">
        <v>26.819701646090532</v>
      </c>
      <c r="Q356" s="55">
        <v>5.2379753210778128</v>
      </c>
      <c r="R356" s="55">
        <v>1.2240832956088745</v>
      </c>
      <c r="S356" s="55">
        <v>39.046629732225306</v>
      </c>
      <c r="T356" s="55">
        <v>37.446600213599147</v>
      </c>
      <c r="U356" s="55">
        <v>-12.490173814306926</v>
      </c>
      <c r="V356" s="55">
        <v>51.590868636525457</v>
      </c>
      <c r="W356" s="55">
        <v>27.445568114217728</v>
      </c>
      <c r="X356" s="55">
        <v>-1.4650962367135878</v>
      </c>
      <c r="Y356" s="55">
        <v>-0.13218650973291099</v>
      </c>
      <c r="Z356" s="70">
        <v>0.12446351931330472</v>
      </c>
      <c r="AA356" s="70">
        <v>0.12017167381974249</v>
      </c>
      <c r="AB356" s="70">
        <v>9.012875536480687E-2</v>
      </c>
      <c r="AC356" s="70">
        <v>5.5793991416309016E-2</v>
      </c>
      <c r="AD356" s="70">
        <v>3.0042918454935622E-2</v>
      </c>
      <c r="AE356" s="70">
        <v>8.5836909871244635E-3</v>
      </c>
      <c r="AF356" s="70">
        <v>0.1072961373390558</v>
      </c>
      <c r="AG356" s="70">
        <v>0.10300429184549356</v>
      </c>
      <c r="AH356" s="70">
        <v>6.8669527896995708E-2</v>
      </c>
      <c r="AI356" s="70">
        <v>6.4377682403433473E-2</v>
      </c>
      <c r="AJ356" s="70">
        <v>2.1459227467811159E-2</v>
      </c>
      <c r="AK356" s="70">
        <v>4.2918454935622317E-3</v>
      </c>
      <c r="AL356" s="70">
        <v>9.9137931034482762E-2</v>
      </c>
      <c r="AM356" s="70">
        <v>9.9137931034482762E-2</v>
      </c>
      <c r="AN356" s="70">
        <v>6.4655172413793108E-2</v>
      </c>
      <c r="AO356" s="70">
        <v>3.4482758620689655E-2</v>
      </c>
      <c r="AP356" s="70">
        <v>4.3103448275862068E-3</v>
      </c>
      <c r="AQ356" s="70">
        <v>8.6206896551724137E-3</v>
      </c>
      <c r="AR356" s="70">
        <v>0.10822510822510822</v>
      </c>
      <c r="AS356" s="70">
        <v>7.792207792207792E-2</v>
      </c>
      <c r="AT356" s="70">
        <v>6.4935064935064929E-2</v>
      </c>
      <c r="AU356" s="70">
        <v>4.7619047619047616E-2</v>
      </c>
      <c r="AV356" s="70">
        <v>8.658008658008658E-3</v>
      </c>
      <c r="AW356" s="70">
        <v>0</v>
      </c>
      <c r="AX356" s="70">
        <v>7.3913043478260873E-2</v>
      </c>
      <c r="AY356" s="70">
        <v>8.2608695652173908E-2</v>
      </c>
      <c r="AZ356" s="70">
        <v>3.9130434782608699E-2</v>
      </c>
      <c r="BA356" s="70">
        <v>4.7826086956521741E-2</v>
      </c>
      <c r="BB356" s="70">
        <v>3.0434782608695653E-2</v>
      </c>
      <c r="BC356" s="70">
        <v>8.6956521739130436E-3</v>
      </c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>
      <c r="A357" t="str">
        <f t="shared" si="5"/>
        <v>VIC-43800</v>
      </c>
      <c r="B357" s="57" t="s">
        <v>4</v>
      </c>
      <c r="C357" s="54">
        <v>43800</v>
      </c>
      <c r="D357" s="55">
        <v>36.13365412237863</v>
      </c>
      <c r="E357" s="55">
        <v>15.758761850043093</v>
      </c>
      <c r="F357" s="55">
        <v>-6.3343866704969845</v>
      </c>
      <c r="G357" s="55">
        <v>-0.21006894570525658</v>
      </c>
      <c r="H357" s="55">
        <v>-9.46207986210859</v>
      </c>
      <c r="I357" s="55">
        <v>7.3524130996840009</v>
      </c>
      <c r="J357" s="58">
        <v>123.8248751423347</v>
      </c>
      <c r="K357" s="55">
        <v>-4.1068356722498853</v>
      </c>
      <c r="L357" s="55">
        <v>45.814080977367063</v>
      </c>
      <c r="M357" s="55">
        <v>26.588750913075238</v>
      </c>
      <c r="N357" s="55">
        <v>23.970710451247726</v>
      </c>
      <c r="O357" s="55">
        <v>-9.1898323418063814</v>
      </c>
      <c r="P357" s="55">
        <v>38.105613081467169</v>
      </c>
      <c r="Q357" s="55">
        <v>7.561436672967865</v>
      </c>
      <c r="R357" s="55">
        <v>7.2793484219594333</v>
      </c>
      <c r="S357" s="55">
        <v>28.009254519768227</v>
      </c>
      <c r="T357" s="55">
        <v>34.83834480158356</v>
      </c>
      <c r="U357" s="55">
        <v>-2.783463866144535</v>
      </c>
      <c r="V357" s="55">
        <v>57.846586910626328</v>
      </c>
      <c r="W357" s="55">
        <v>25.635716269791171</v>
      </c>
      <c r="X357" s="55">
        <v>-2.398755645508893</v>
      </c>
      <c r="Y357" s="55">
        <v>0.68402016453964465</v>
      </c>
      <c r="Z357" s="70">
        <v>0.10176991150442478</v>
      </c>
      <c r="AA357" s="70">
        <v>0.13274336283185842</v>
      </c>
      <c r="AB357" s="70">
        <v>0.10176991150442478</v>
      </c>
      <c r="AC357" s="70">
        <v>4.4247787610619468E-2</v>
      </c>
      <c r="AD357" s="70">
        <v>2.2123893805309734E-2</v>
      </c>
      <c r="AE357" s="70">
        <v>8.8495575221238937E-3</v>
      </c>
      <c r="AF357" s="70">
        <v>0.10222222222222223</v>
      </c>
      <c r="AG357" s="70">
        <v>9.3333333333333338E-2</v>
      </c>
      <c r="AH357" s="70">
        <v>9.7777777777777783E-2</v>
      </c>
      <c r="AI357" s="70">
        <v>4.8888888888888891E-2</v>
      </c>
      <c r="AJ357" s="70">
        <v>8.8888888888888889E-3</v>
      </c>
      <c r="AK357" s="70">
        <v>4.4444444444444444E-3</v>
      </c>
      <c r="AL357" s="70">
        <v>0.1031390134529148</v>
      </c>
      <c r="AM357" s="70">
        <v>8.0717488789237665E-2</v>
      </c>
      <c r="AN357" s="70">
        <v>5.3811659192825115E-2</v>
      </c>
      <c r="AO357" s="70">
        <v>5.3811659192825115E-2</v>
      </c>
      <c r="AP357" s="70">
        <v>4.4843049327354259E-3</v>
      </c>
      <c r="AQ357" s="70">
        <v>8.9686098654708519E-3</v>
      </c>
      <c r="AR357" s="70">
        <v>9.417040358744394E-2</v>
      </c>
      <c r="AS357" s="70">
        <v>9.417040358744394E-2</v>
      </c>
      <c r="AT357" s="70">
        <v>4.9327354260089683E-2</v>
      </c>
      <c r="AU357" s="70">
        <v>3.1390134529147982E-2</v>
      </c>
      <c r="AV357" s="70">
        <v>4.4843049327354259E-3</v>
      </c>
      <c r="AW357" s="70">
        <v>4.4843049327354259E-3</v>
      </c>
      <c r="AX357" s="70">
        <v>8.2191780821917804E-2</v>
      </c>
      <c r="AY357" s="70">
        <v>7.7625570776255703E-2</v>
      </c>
      <c r="AZ357" s="70">
        <v>5.9360730593607303E-2</v>
      </c>
      <c r="BA357" s="70">
        <v>2.7397260273972601E-2</v>
      </c>
      <c r="BB357" s="70">
        <v>2.2831050228310501E-2</v>
      </c>
      <c r="BC357" s="70">
        <v>9.1324200913242004E-3</v>
      </c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>
      <c r="A358" t="str">
        <f t="shared" si="5"/>
        <v>VIC-43891</v>
      </c>
      <c r="B358" s="57" t="s">
        <v>4</v>
      </c>
      <c r="C358" s="54">
        <v>43891</v>
      </c>
      <c r="D358" s="55">
        <v>-26.038282906923676</v>
      </c>
      <c r="E358" s="55">
        <v>-18.341431984751267</v>
      </c>
      <c r="F358" s="55">
        <v>-81.212918467609867</v>
      </c>
      <c r="G358" s="55">
        <v>-76.03650513703424</v>
      </c>
      <c r="H358" s="55">
        <v>-53.276598029477306</v>
      </c>
      <c r="I358" s="55">
        <v>-13.74533544524685</v>
      </c>
      <c r="J358" s="58">
        <v>61.478575724412778</v>
      </c>
      <c r="K358" s="55">
        <v>-1.7584364680931017</v>
      </c>
      <c r="L358" s="55">
        <v>-22.54136222390191</v>
      </c>
      <c r="M358" s="55">
        <v>-28.61105550630559</v>
      </c>
      <c r="N358" s="55">
        <v>-13.057706355003655</v>
      </c>
      <c r="O358" s="55">
        <v>-71.994156318480634</v>
      </c>
      <c r="P358" s="55">
        <v>-16.483013339031164</v>
      </c>
      <c r="Q358" s="55">
        <v>-82.544224765868876</v>
      </c>
      <c r="R358" s="55">
        <v>-2.1160388252551399</v>
      </c>
      <c r="S358" s="55">
        <v>-6.0409636138861957</v>
      </c>
      <c r="T358" s="55">
        <v>9.8491843644198198</v>
      </c>
      <c r="U358" s="55">
        <v>-26.910034602076127</v>
      </c>
      <c r="V358" s="55">
        <v>10.841760856632956</v>
      </c>
      <c r="W358" s="55">
        <v>-22.762559419992474</v>
      </c>
      <c r="X358" s="55">
        <v>8.2453880101970878</v>
      </c>
      <c r="Y358" s="55">
        <v>17.80652942627669</v>
      </c>
      <c r="Z358" s="70">
        <v>0.11351351351351352</v>
      </c>
      <c r="AA358" s="70">
        <v>0.13513513513513514</v>
      </c>
      <c r="AB358" s="70">
        <v>8.6486486486486491E-2</v>
      </c>
      <c r="AC358" s="70">
        <v>4.3243243243243246E-2</v>
      </c>
      <c r="AD358" s="70">
        <v>4.3243243243243246E-2</v>
      </c>
      <c r="AE358" s="70">
        <v>1.0810810810810811E-2</v>
      </c>
      <c r="AF358" s="70">
        <v>9.3922651933701654E-2</v>
      </c>
      <c r="AG358" s="70">
        <v>7.18232044198895E-2</v>
      </c>
      <c r="AH358" s="70">
        <v>7.7348066298342538E-2</v>
      </c>
      <c r="AI358" s="70">
        <v>4.9723756906077346E-2</v>
      </c>
      <c r="AJ358" s="70">
        <v>2.7624309392265192E-2</v>
      </c>
      <c r="AK358" s="70">
        <v>0</v>
      </c>
      <c r="AL358" s="70">
        <v>8.4269662921348312E-2</v>
      </c>
      <c r="AM358" s="70">
        <v>6.741573033707865E-2</v>
      </c>
      <c r="AN358" s="70">
        <v>7.3033707865168537E-2</v>
      </c>
      <c r="AO358" s="70">
        <v>2.247191011235955E-2</v>
      </c>
      <c r="AP358" s="70">
        <v>1.6853932584269662E-2</v>
      </c>
      <c r="AQ358" s="70">
        <v>5.6179775280898875E-3</v>
      </c>
      <c r="AR358" s="70">
        <v>8.9385474860335198E-2</v>
      </c>
      <c r="AS358" s="70">
        <v>7.2625698324022353E-2</v>
      </c>
      <c r="AT358" s="70">
        <v>5.027932960893855E-2</v>
      </c>
      <c r="AU358" s="70">
        <v>2.7932960893854747E-2</v>
      </c>
      <c r="AV358" s="70">
        <v>1.6759776536312849E-2</v>
      </c>
      <c r="AW358" s="70">
        <v>0</v>
      </c>
      <c r="AX358" s="70">
        <v>7.8212290502793297E-2</v>
      </c>
      <c r="AY358" s="70">
        <v>6.1452513966480445E-2</v>
      </c>
      <c r="AZ358" s="70">
        <v>5.027932960893855E-2</v>
      </c>
      <c r="BA358" s="70">
        <v>2.7932960893854747E-2</v>
      </c>
      <c r="BB358" s="70">
        <v>2.23463687150838E-2</v>
      </c>
      <c r="BC358" s="70">
        <v>0</v>
      </c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>
      <c r="A359" t="str">
        <f t="shared" si="5"/>
        <v>VIC-43983</v>
      </c>
      <c r="B359" s="57" t="s">
        <v>4</v>
      </c>
      <c r="C359" s="54">
        <v>43983</v>
      </c>
      <c r="D359" s="55">
        <v>-15.446039188386806</v>
      </c>
      <c r="E359" s="55">
        <v>-12.153723306238609</v>
      </c>
      <c r="F359" s="55">
        <v>-73.440920748107828</v>
      </c>
      <c r="G359" s="55">
        <v>-56.852442609620311</v>
      </c>
      <c r="H359" s="55">
        <v>-8.4083831327329346</v>
      </c>
      <c r="I359" s="55">
        <v>-15.537412675700695</v>
      </c>
      <c r="J359" s="58">
        <v>70.984755615498216</v>
      </c>
      <c r="K359" s="55">
        <v>14.950340880397272</v>
      </c>
      <c r="L359" s="55">
        <v>-37.628600823045275</v>
      </c>
      <c r="M359" s="55">
        <v>-67.113338571640924</v>
      </c>
      <c r="N359" s="55">
        <v>2.8907706475595809</v>
      </c>
      <c r="O359" s="55">
        <v>-60.596442504794027</v>
      </c>
      <c r="P359" s="55">
        <v>-4.8979591836734695</v>
      </c>
      <c r="Q359" s="55">
        <v>-76.7637743985984</v>
      </c>
      <c r="R359" s="55">
        <v>-4.8571428571428568</v>
      </c>
      <c r="S359" s="55">
        <v>-16.16780045351474</v>
      </c>
      <c r="T359" s="55">
        <v>26.910224994430834</v>
      </c>
      <c r="U359" s="55">
        <v>-17.594999999999999</v>
      </c>
      <c r="V359" s="55">
        <v>13.49766936429409</v>
      </c>
      <c r="W359" s="55">
        <v>-22.74032066092558</v>
      </c>
      <c r="X359" s="55">
        <v>9.2093023255813957</v>
      </c>
      <c r="Y359" s="55">
        <v>15.721897108917812</v>
      </c>
      <c r="Z359" s="70">
        <v>8.0568720379146919E-2</v>
      </c>
      <c r="AA359" s="70">
        <v>0.14691943127962084</v>
      </c>
      <c r="AB359" s="70">
        <v>7.1090047393364927E-2</v>
      </c>
      <c r="AC359" s="70">
        <v>4.7393364928909949E-2</v>
      </c>
      <c r="AD359" s="70">
        <v>2.3696682464454975E-2</v>
      </c>
      <c r="AE359" s="70">
        <v>4.7393364928909956E-3</v>
      </c>
      <c r="AF359" s="70">
        <v>6.3725490196078427E-2</v>
      </c>
      <c r="AG359" s="70">
        <v>0.11274509803921569</v>
      </c>
      <c r="AH359" s="70">
        <v>4.9019607843137254E-2</v>
      </c>
      <c r="AI359" s="70">
        <v>3.4313725490196081E-2</v>
      </c>
      <c r="AJ359" s="70">
        <v>9.8039215686274508E-3</v>
      </c>
      <c r="AK359" s="70">
        <v>4.9019607843137254E-3</v>
      </c>
      <c r="AL359" s="71">
        <v>8.2926829268292687E-2</v>
      </c>
      <c r="AM359" s="71">
        <v>6.3414634146341464E-2</v>
      </c>
      <c r="AN359" s="71">
        <v>3.9024390243902439E-2</v>
      </c>
      <c r="AO359" s="71">
        <v>4.3902439024390241E-2</v>
      </c>
      <c r="AP359" s="71">
        <v>9.7560975609756097E-3</v>
      </c>
      <c r="AQ359" s="71">
        <v>9.7560975609756097E-3</v>
      </c>
      <c r="AR359" s="70">
        <v>8.7378640776699032E-2</v>
      </c>
      <c r="AS359" s="70">
        <v>9.2233009708737865E-2</v>
      </c>
      <c r="AT359" s="70">
        <v>4.3689320388349516E-2</v>
      </c>
      <c r="AU359" s="70">
        <v>1.9417475728155338E-2</v>
      </c>
      <c r="AV359" s="70">
        <v>0</v>
      </c>
      <c r="AW359" s="70">
        <v>9.7087378640776691E-3</v>
      </c>
      <c r="AX359" s="70">
        <v>6.3414634146341464E-2</v>
      </c>
      <c r="AY359" s="70">
        <v>6.8292682926829273E-2</v>
      </c>
      <c r="AZ359" s="70">
        <v>2.4390243902439025E-2</v>
      </c>
      <c r="BA359" s="70">
        <v>4.3902439024390241E-2</v>
      </c>
      <c r="BB359" s="70">
        <v>9.7560975609756097E-3</v>
      </c>
      <c r="BC359" s="70">
        <v>0</v>
      </c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>
      <c r="A360" t="str">
        <f t="shared" si="5"/>
        <v>VIC-44075</v>
      </c>
      <c r="B360" s="57" t="s">
        <v>4</v>
      </c>
      <c r="C360" s="54">
        <v>44075</v>
      </c>
      <c r="D360" s="55">
        <v>-23.455888320753182</v>
      </c>
      <c r="E360" s="55">
        <v>-12.872331791250707</v>
      </c>
      <c r="F360" s="55">
        <v>-64.8152989201472</v>
      </c>
      <c r="G360" s="55">
        <v>-70.099941683926886</v>
      </c>
      <c r="H360" s="55">
        <v>-5.9917355371900838</v>
      </c>
      <c r="I360" s="55">
        <v>-13.499165476884714</v>
      </c>
      <c r="J360" s="58">
        <v>64.29535547442002</v>
      </c>
      <c r="K360" s="55">
        <v>-24.500852203554903</v>
      </c>
      <c r="L360" s="55">
        <v>-51.981404958677693</v>
      </c>
      <c r="M360" s="55">
        <v>-67.967041134872261</v>
      </c>
      <c r="N360" s="55">
        <v>6.4218819681878978</v>
      </c>
      <c r="O360" s="55">
        <v>-71.235865899623093</v>
      </c>
      <c r="P360" s="55">
        <v>-20.478818084727664</v>
      </c>
      <c r="Q360" s="55">
        <v>-76.958686348152668</v>
      </c>
      <c r="R360" s="55">
        <v>-4.5450719636394235</v>
      </c>
      <c r="S360" s="55">
        <v>-14.184644947156958</v>
      </c>
      <c r="T360" s="55">
        <v>26.326703742105764</v>
      </c>
      <c r="U360" s="55">
        <v>-18.903591682419659</v>
      </c>
      <c r="V360" s="55">
        <v>3.5100000000000016</v>
      </c>
      <c r="W360" s="55">
        <v>-17.957464343765025</v>
      </c>
      <c r="X360" s="55">
        <v>5.555087955559296</v>
      </c>
      <c r="Y360" s="55">
        <v>14.67859302349826</v>
      </c>
      <c r="Z360" s="70">
        <v>0.12676056338028169</v>
      </c>
      <c r="AA360" s="70">
        <v>0.12676056338028169</v>
      </c>
      <c r="AB360" s="70">
        <v>3.7558685446009391E-2</v>
      </c>
      <c r="AC360" s="70">
        <v>1.8779342723004695E-2</v>
      </c>
      <c r="AD360" s="70">
        <v>4.6948356807511738E-3</v>
      </c>
      <c r="AE360" s="70">
        <v>4.6948356807511738E-3</v>
      </c>
      <c r="AF360" s="70">
        <v>0.10849056603773585</v>
      </c>
      <c r="AG360" s="70">
        <v>7.0754716981132074E-2</v>
      </c>
      <c r="AH360" s="70">
        <v>3.3018867924528301E-2</v>
      </c>
      <c r="AI360" s="70">
        <v>2.358490566037736E-2</v>
      </c>
      <c r="AJ360" s="70">
        <v>1.8867924528301886E-2</v>
      </c>
      <c r="AK360" s="70">
        <v>0</v>
      </c>
      <c r="AL360" s="70">
        <v>0.11374407582938388</v>
      </c>
      <c r="AM360" s="70">
        <v>3.3175355450236969E-2</v>
      </c>
      <c r="AN360" s="70">
        <v>3.7914691943127965E-2</v>
      </c>
      <c r="AO360" s="70">
        <v>1.4218009478672985E-2</v>
      </c>
      <c r="AP360" s="70">
        <v>1.4218009478672985E-2</v>
      </c>
      <c r="AQ360" s="70">
        <v>4.7393364928909956E-3</v>
      </c>
      <c r="AR360" s="70">
        <v>9.569377990430622E-2</v>
      </c>
      <c r="AS360" s="70">
        <v>6.2200956937799042E-2</v>
      </c>
      <c r="AT360" s="70">
        <v>4.784688995215311E-2</v>
      </c>
      <c r="AU360" s="70">
        <v>9.5693779904306216E-3</v>
      </c>
      <c r="AV360" s="70">
        <v>4.7846889952153108E-3</v>
      </c>
      <c r="AW360" s="70">
        <v>4.7846889952153108E-3</v>
      </c>
      <c r="AX360" s="70">
        <v>7.6923076923076927E-2</v>
      </c>
      <c r="AY360" s="70">
        <v>5.7692307692307696E-2</v>
      </c>
      <c r="AZ360" s="70">
        <v>1.4423076923076924E-2</v>
      </c>
      <c r="BA360" s="70">
        <v>9.6153846153846159E-3</v>
      </c>
      <c r="BB360" s="70">
        <v>4.807692307692308E-3</v>
      </c>
      <c r="BC360" s="70">
        <v>0</v>
      </c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>
      <c r="A361" t="str">
        <f t="shared" si="5"/>
        <v>VIC-44166</v>
      </c>
      <c r="B361" s="57" t="s">
        <v>4</v>
      </c>
      <c r="C361" s="54">
        <v>44166</v>
      </c>
      <c r="D361" s="55">
        <v>27.481860758572157</v>
      </c>
      <c r="E361" s="55">
        <v>11.757140430488485</v>
      </c>
      <c r="F361" s="55">
        <v>2.0218606019017717</v>
      </c>
      <c r="G361" s="55">
        <v>6.7444368199196161</v>
      </c>
      <c r="H361" s="55">
        <v>-1.2474938739140125</v>
      </c>
      <c r="I361" s="55">
        <v>5.726904317018124</v>
      </c>
      <c r="J361" s="58">
        <v>115.0813989329363</v>
      </c>
      <c r="K361" s="55">
        <v>11.492635103982142</v>
      </c>
      <c r="L361" s="55">
        <v>10.038231545926871</v>
      </c>
      <c r="M361" s="55">
        <v>-52.402499999999996</v>
      </c>
      <c r="N361" s="55">
        <v>26.323844505662692</v>
      </c>
      <c r="O361" s="55">
        <v>-35.112749678038426</v>
      </c>
      <c r="P361" s="55">
        <v>1.9098008148483472</v>
      </c>
      <c r="Q361" s="55">
        <v>-33.553059895833329</v>
      </c>
      <c r="R361" s="55">
        <v>24.049999999999997</v>
      </c>
      <c r="S361" s="55">
        <v>-18.287968441814591</v>
      </c>
      <c r="T361" s="55">
        <v>42.031711905401778</v>
      </c>
      <c r="U361" s="55">
        <v>-16.628873771730916</v>
      </c>
      <c r="V361" s="55">
        <v>21.250292358581977</v>
      </c>
      <c r="W361" s="55">
        <v>-11.553556333776115</v>
      </c>
      <c r="X361" s="55">
        <v>2.3113195392821257</v>
      </c>
      <c r="Y361" s="55">
        <v>12.698085495632455</v>
      </c>
      <c r="Z361" s="70">
        <v>9.1836734693877556E-2</v>
      </c>
      <c r="AA361" s="70">
        <v>0.11734693877551021</v>
      </c>
      <c r="AB361" s="70">
        <v>5.6122448979591837E-2</v>
      </c>
      <c r="AC361" s="70">
        <v>2.0408163265306121E-2</v>
      </c>
      <c r="AD361" s="70">
        <v>2.0408163265306121E-2</v>
      </c>
      <c r="AE361" s="70">
        <v>5.1020408163265302E-3</v>
      </c>
      <c r="AF361" s="70">
        <v>7.3298429319371722E-2</v>
      </c>
      <c r="AG361" s="70">
        <v>8.9005235602094238E-2</v>
      </c>
      <c r="AH361" s="70">
        <v>4.1884816753926704E-2</v>
      </c>
      <c r="AI361" s="70">
        <v>5.2356020942408377E-2</v>
      </c>
      <c r="AJ361" s="70">
        <v>5.235602094240838E-3</v>
      </c>
      <c r="AK361" s="70">
        <v>0</v>
      </c>
      <c r="AL361" s="70">
        <v>8.4210526315789472E-2</v>
      </c>
      <c r="AM361" s="70">
        <v>8.4210526315789472E-2</v>
      </c>
      <c r="AN361" s="70">
        <v>2.6315789473684209E-2</v>
      </c>
      <c r="AO361" s="70">
        <v>1.5789473684210527E-2</v>
      </c>
      <c r="AP361" s="70">
        <v>1.5789473684210527E-2</v>
      </c>
      <c r="AQ361" s="70">
        <v>5.263157894736842E-3</v>
      </c>
      <c r="AR361" s="70">
        <v>8.9947089947089942E-2</v>
      </c>
      <c r="AS361" s="70">
        <v>7.9365079365079361E-2</v>
      </c>
      <c r="AT361" s="70">
        <v>1.0582010582010581E-2</v>
      </c>
      <c r="AU361" s="70">
        <v>2.1164021164021163E-2</v>
      </c>
      <c r="AV361" s="70">
        <v>1.5873015873015872E-2</v>
      </c>
      <c r="AW361" s="70">
        <v>0</v>
      </c>
      <c r="AX361" s="70">
        <v>5.2910052910052907E-2</v>
      </c>
      <c r="AY361" s="70">
        <v>6.3492063492063489E-2</v>
      </c>
      <c r="AZ361" s="70">
        <v>2.6455026455026454E-2</v>
      </c>
      <c r="BA361" s="70">
        <v>1.5873015873015872E-2</v>
      </c>
      <c r="BB361" s="70">
        <v>1.5873015873015872E-2</v>
      </c>
      <c r="BC361" s="70">
        <v>5.2910052910052907E-3</v>
      </c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>
      <c r="A362" t="str">
        <f t="shared" si="5"/>
        <v>VIC-44256</v>
      </c>
      <c r="B362" s="57" t="s">
        <v>4</v>
      </c>
      <c r="C362" s="54">
        <v>44256</v>
      </c>
      <c r="D362" s="55">
        <v>35.21894290123457</v>
      </c>
      <c r="E362" s="55">
        <v>18.557098765432098</v>
      </c>
      <c r="F362" s="55">
        <v>15.410225921521997</v>
      </c>
      <c r="G362" s="55">
        <v>13.194444444444445</v>
      </c>
      <c r="H362" s="55">
        <v>3.6860879904875148</v>
      </c>
      <c r="I362" s="55">
        <v>8.9001907183725351</v>
      </c>
      <c r="J362" s="58">
        <v>123.87005688434307</v>
      </c>
      <c r="K362" s="55">
        <v>-0.52565586419752897</v>
      </c>
      <c r="L362" s="55">
        <v>53.560801428288038</v>
      </c>
      <c r="M362" s="55">
        <v>-27.627551020408163</v>
      </c>
      <c r="N362" s="55">
        <v>30.241355426501144</v>
      </c>
      <c r="O362" s="55">
        <v>-17.219387755102041</v>
      </c>
      <c r="P362" s="55">
        <v>7.7053536095878794</v>
      </c>
      <c r="Q362" s="55">
        <v>-35.659807956104252</v>
      </c>
      <c r="R362" s="55">
        <v>39.679627058123387</v>
      </c>
      <c r="S362" s="55">
        <v>-18.570467367113501</v>
      </c>
      <c r="T362" s="55">
        <v>52.34159779614324</v>
      </c>
      <c r="U362" s="55">
        <v>-9.9001377410468301</v>
      </c>
      <c r="V362" s="55">
        <v>29.083217661444909</v>
      </c>
      <c r="W362" s="55">
        <v>-25.488025173358199</v>
      </c>
      <c r="X362" s="55">
        <v>-2.3756534340872624</v>
      </c>
      <c r="Y362" s="55">
        <v>7.7014647274985775</v>
      </c>
      <c r="Z362" s="133">
        <v>0.18309859154929578</v>
      </c>
      <c r="AA362" s="133">
        <v>0.11267605633802817</v>
      </c>
      <c r="AB362" s="133">
        <v>2.1126760563380281E-2</v>
      </c>
      <c r="AC362" s="133">
        <v>4.2253521126760563E-2</v>
      </c>
      <c r="AD362" s="133">
        <v>7.0422535211267607E-3</v>
      </c>
      <c r="AE362" s="133">
        <v>0</v>
      </c>
      <c r="AF362" s="133">
        <v>0.18439716312056736</v>
      </c>
      <c r="AG362" s="133">
        <v>6.3829787234042548E-2</v>
      </c>
      <c r="AH362" s="133">
        <v>4.9645390070921988E-2</v>
      </c>
      <c r="AI362" s="133">
        <v>2.1276595744680851E-2</v>
      </c>
      <c r="AJ362" s="133">
        <v>7.0921985815602835E-3</v>
      </c>
      <c r="AK362" s="133">
        <v>7.0921985815602835E-3</v>
      </c>
      <c r="AL362" s="133">
        <v>0.12949640287769784</v>
      </c>
      <c r="AM362" s="133">
        <v>5.7553956834532377E-2</v>
      </c>
      <c r="AN362" s="133">
        <v>2.1582733812949641E-2</v>
      </c>
      <c r="AO362" s="133">
        <v>2.1582733812949641E-2</v>
      </c>
      <c r="AP362" s="133">
        <v>7.1942446043165471E-3</v>
      </c>
      <c r="AQ362" s="133">
        <v>0</v>
      </c>
      <c r="AR362" s="133">
        <v>0.1276595744680851</v>
      </c>
      <c r="AS362" s="133">
        <v>5.6737588652482268E-2</v>
      </c>
      <c r="AT362" s="133">
        <v>2.1276595744680851E-2</v>
      </c>
      <c r="AU362" s="133">
        <v>7.0921985815602835E-3</v>
      </c>
      <c r="AV362" s="133">
        <v>3.5460992907801421E-2</v>
      </c>
      <c r="AW362" s="133">
        <v>0</v>
      </c>
      <c r="AX362" s="133">
        <v>0.11428571428571428</v>
      </c>
      <c r="AY362" s="133">
        <v>5.7142857142857141E-2</v>
      </c>
      <c r="AZ362" s="133">
        <v>2.1428571428571429E-2</v>
      </c>
      <c r="BA362" s="133">
        <v>2.1428571428571429E-2</v>
      </c>
      <c r="BB362" s="133">
        <v>7.1428571428571426E-3</v>
      </c>
      <c r="BC362" s="133">
        <v>0</v>
      </c>
    </row>
    <row r="363" spans="1:68">
      <c r="A363" t="str">
        <f t="shared" si="5"/>
        <v>VIC-44348</v>
      </c>
      <c r="B363" s="57" t="s">
        <v>4</v>
      </c>
      <c r="C363" s="54">
        <v>44348</v>
      </c>
      <c r="D363" s="55">
        <v>31.871747780838689</v>
      </c>
      <c r="E363" s="55">
        <v>19.825072886297374</v>
      </c>
      <c r="F363" s="55">
        <v>21.436380674718865</v>
      </c>
      <c r="G363" s="55">
        <v>5.7774716865625946</v>
      </c>
      <c r="H363" s="55">
        <v>9.5467546187739956</v>
      </c>
      <c r="I363" s="55">
        <v>5.0709886881908828</v>
      </c>
      <c r="J363" s="58">
        <v>121.62433995938336</v>
      </c>
      <c r="K363" s="55">
        <v>-23.332744122623165</v>
      </c>
      <c r="L363" s="55">
        <v>47.518054175951036</v>
      </c>
      <c r="M363" s="55">
        <v>-26.095920138888886</v>
      </c>
      <c r="N363" s="55">
        <v>28.919528269164061</v>
      </c>
      <c r="O363" s="55">
        <v>-17.009602194787384</v>
      </c>
      <c r="P363" s="55">
        <v>14.440951130917862</v>
      </c>
      <c r="Q363" s="55">
        <v>-32.947600724309645</v>
      </c>
      <c r="R363" s="55">
        <v>29.192911732594276</v>
      </c>
      <c r="S363" s="55">
        <v>-7.976625273922572</v>
      </c>
      <c r="T363" s="55">
        <v>50.560219718485698</v>
      </c>
      <c r="U363" s="55">
        <v>-10.273324075243025</v>
      </c>
      <c r="V363" s="55">
        <v>37.308673469387756</v>
      </c>
      <c r="W363" s="55">
        <v>-13.296297426818475</v>
      </c>
      <c r="X363" s="55">
        <v>-1.3205441598469556</v>
      </c>
      <c r="Y363" s="55">
        <v>5.3804867679880966</v>
      </c>
      <c r="Z363" s="133">
        <v>0.15760869565217392</v>
      </c>
      <c r="AA363" s="133">
        <v>0.125</v>
      </c>
      <c r="AB363" s="133">
        <v>3.2608695652173912E-2</v>
      </c>
      <c r="AC363" s="133">
        <v>2.1739130434782608E-2</v>
      </c>
      <c r="AD363" s="133">
        <v>0</v>
      </c>
      <c r="AE363" s="133">
        <v>5.434782608695652E-3</v>
      </c>
      <c r="AF363" s="133">
        <v>0.1404494382022472</v>
      </c>
      <c r="AG363" s="133">
        <v>5.6179775280898875E-2</v>
      </c>
      <c r="AH363" s="133">
        <v>3.3707865168539325E-2</v>
      </c>
      <c r="AI363" s="133">
        <v>3.9325842696629212E-2</v>
      </c>
      <c r="AJ363" s="133">
        <v>5.6179775280898875E-3</v>
      </c>
      <c r="AK363" s="133">
        <v>2.8089887640449437E-2</v>
      </c>
      <c r="AL363" s="133">
        <v>0.15909090909090909</v>
      </c>
      <c r="AM363" s="133">
        <v>2.8409090909090908E-2</v>
      </c>
      <c r="AN363" s="133">
        <v>1.7045454545454544E-2</v>
      </c>
      <c r="AO363" s="133">
        <v>2.2727272727272728E-2</v>
      </c>
      <c r="AP363" s="133">
        <v>5.681818181818182E-3</v>
      </c>
      <c r="AQ363" s="133">
        <v>1.1363636363636364E-2</v>
      </c>
      <c r="AR363" s="133">
        <v>0.16</v>
      </c>
      <c r="AS363" s="133">
        <v>2.2857142857142857E-2</v>
      </c>
      <c r="AT363" s="133">
        <v>2.2857142857142857E-2</v>
      </c>
      <c r="AU363" s="133">
        <v>1.7142857142857144E-2</v>
      </c>
      <c r="AV363" s="133">
        <v>2.2857142857142857E-2</v>
      </c>
      <c r="AW363" s="133">
        <v>1.1428571428571429E-2</v>
      </c>
      <c r="AX363" s="133">
        <v>0.10227272727272728</v>
      </c>
      <c r="AY363" s="133">
        <v>4.5454545454545456E-2</v>
      </c>
      <c r="AZ363" s="133">
        <v>5.681818181818182E-3</v>
      </c>
      <c r="BA363" s="133">
        <v>1.1363636363636364E-2</v>
      </c>
      <c r="BB363" s="133">
        <v>1.7045454545454544E-2</v>
      </c>
      <c r="BC363" s="133">
        <v>1.1363636363636364E-2</v>
      </c>
    </row>
    <row r="364" spans="1:68">
      <c r="A364" t="str">
        <f t="shared" si="5"/>
        <v>VIC-44440</v>
      </c>
      <c r="B364" s="57" t="s">
        <v>4</v>
      </c>
      <c r="C364" s="54">
        <v>44440</v>
      </c>
      <c r="D364" s="55">
        <v>25.605536332179931</v>
      </c>
      <c r="E364" s="55">
        <v>18.665080309339679</v>
      </c>
      <c r="F364" s="55">
        <v>0</v>
      </c>
      <c r="G364" s="55">
        <v>-0.38098473634400637</v>
      </c>
      <c r="H364" s="55">
        <v>2.0488187432604636</v>
      </c>
      <c r="I364" s="55">
        <v>1.8935174871909106</v>
      </c>
      <c r="J364" s="58">
        <v>115.15775910090082</v>
      </c>
      <c r="K364" s="55">
        <v>-11.269482450922071</v>
      </c>
      <c r="L364" s="55">
        <v>34.047546168758288</v>
      </c>
      <c r="M364" s="55">
        <v>-38.8125</v>
      </c>
      <c r="N364" s="55">
        <v>26.506738127753877</v>
      </c>
      <c r="O364" s="55">
        <v>-20.067510113633436</v>
      </c>
      <c r="P364" s="55">
        <v>20.864194000400357</v>
      </c>
      <c r="Q364" s="55">
        <v>-31.510875955320405</v>
      </c>
      <c r="R364" s="55">
        <v>28.388129340277771</v>
      </c>
      <c r="S364" s="55">
        <v>-17.688362919132153</v>
      </c>
      <c r="T364" s="55">
        <v>42.462417065591673</v>
      </c>
      <c r="U364" s="55">
        <v>-7.608468452327628</v>
      </c>
      <c r="V364" s="55">
        <v>46.722068328716531</v>
      </c>
      <c r="W364" s="55">
        <v>-12.629629629629628</v>
      </c>
      <c r="X364" s="55">
        <v>-0.57999999999999974</v>
      </c>
      <c r="Y364" s="55">
        <v>3.0681043407994744</v>
      </c>
      <c r="Z364" s="133">
        <v>0.19387755102040816</v>
      </c>
      <c r="AA364" s="133">
        <v>0.11224489795918367</v>
      </c>
      <c r="AB364" s="133">
        <v>4.0816326530612242E-2</v>
      </c>
      <c r="AC364" s="133">
        <v>0</v>
      </c>
      <c r="AD364" s="133">
        <v>1.5306122448979591E-2</v>
      </c>
      <c r="AE364" s="133">
        <v>1.5306122448979591E-2</v>
      </c>
      <c r="AF364" s="133">
        <v>0.17948717948717949</v>
      </c>
      <c r="AG364" s="133">
        <v>3.5897435897435895E-2</v>
      </c>
      <c r="AH364" s="133">
        <v>3.5897435897435895E-2</v>
      </c>
      <c r="AI364" s="133">
        <v>2.564102564102564E-2</v>
      </c>
      <c r="AJ364" s="133">
        <v>1.0256410256410256E-2</v>
      </c>
      <c r="AK364" s="133">
        <v>5.1282051282051282E-3</v>
      </c>
      <c r="AL364" s="133">
        <v>0.14358974358974358</v>
      </c>
      <c r="AM364" s="133">
        <v>4.1025641025641026E-2</v>
      </c>
      <c r="AN364" s="133">
        <v>3.5897435897435895E-2</v>
      </c>
      <c r="AO364" s="133">
        <v>3.5897435897435895E-2</v>
      </c>
      <c r="AP364" s="133">
        <v>0</v>
      </c>
      <c r="AQ364" s="133">
        <v>0</v>
      </c>
      <c r="AR364" s="133">
        <v>0.13917525773195877</v>
      </c>
      <c r="AS364" s="133">
        <v>3.608247422680412E-2</v>
      </c>
      <c r="AT364" s="133">
        <v>4.6391752577319589E-2</v>
      </c>
      <c r="AU364" s="133">
        <v>1.5463917525773196E-2</v>
      </c>
      <c r="AV364" s="133">
        <v>0</v>
      </c>
      <c r="AW364" s="133">
        <v>0</v>
      </c>
      <c r="AX364" s="133">
        <v>0.12755102040816327</v>
      </c>
      <c r="AY364" s="133">
        <v>4.0816326530612242E-2</v>
      </c>
      <c r="AZ364" s="133">
        <v>1.020408163265306E-2</v>
      </c>
      <c r="BA364" s="133">
        <v>2.0408163265306121E-2</v>
      </c>
      <c r="BB364" s="133">
        <v>5.1020408163265302E-3</v>
      </c>
      <c r="BC364" s="133">
        <v>1.5306122448979591E-2</v>
      </c>
    </row>
    <row r="365" spans="1:68">
      <c r="A365" t="str">
        <f t="shared" si="5"/>
        <v>VIC-44531</v>
      </c>
      <c r="B365" s="57" t="s">
        <v>4</v>
      </c>
      <c r="C365" s="54">
        <v>44531</v>
      </c>
      <c r="D365" s="55">
        <v>47.279610600324503</v>
      </c>
      <c r="E365" s="55">
        <v>34.717237571407331</v>
      </c>
      <c r="F365" s="55">
        <v>34.653635116598075</v>
      </c>
      <c r="G365" s="55">
        <v>33.075665229671472</v>
      </c>
      <c r="H365" s="55">
        <v>36.057660517093169</v>
      </c>
      <c r="I365" s="55">
        <v>-5.0921477858328235</v>
      </c>
      <c r="J365" s="58">
        <v>139.944544881513</v>
      </c>
      <c r="K365" s="55">
        <v>-15.380658436213993</v>
      </c>
      <c r="L365" s="55">
        <v>35.789571005917161</v>
      </c>
      <c r="M365" s="55">
        <v>-15.383165237062871</v>
      </c>
      <c r="N365" s="55">
        <v>39.505933169938608</v>
      </c>
      <c r="O365" s="55">
        <v>-3.6011550874808917</v>
      </c>
      <c r="P365" s="55">
        <v>25.088757396449708</v>
      </c>
      <c r="Q365" s="55">
        <v>9.2975206611570282</v>
      </c>
      <c r="R365" s="55">
        <v>43.381300201412309</v>
      </c>
      <c r="S365" s="55">
        <v>-3.9000000000000017</v>
      </c>
      <c r="T365" s="55">
        <v>56.695127030404002</v>
      </c>
      <c r="U365" s="55">
        <v>2.0405994260814126</v>
      </c>
      <c r="V365" s="55">
        <v>53.768903591682431</v>
      </c>
      <c r="W365" s="55">
        <v>8.3272461650840022</v>
      </c>
      <c r="X365" s="55">
        <v>-0.69159649591108729</v>
      </c>
      <c r="Y365" s="55">
        <v>1.4489619377162635</v>
      </c>
      <c r="Z365" s="133">
        <v>0.20487804878048779</v>
      </c>
      <c r="AA365" s="133">
        <v>0.11219512195121951</v>
      </c>
      <c r="AB365" s="133">
        <v>2.4390243902439025E-2</v>
      </c>
      <c r="AC365" s="133">
        <v>2.4390243902439025E-2</v>
      </c>
      <c r="AD365" s="133">
        <v>9.7560975609756097E-3</v>
      </c>
      <c r="AE365" s="133">
        <v>0</v>
      </c>
      <c r="AF365" s="133">
        <v>0.15422885572139303</v>
      </c>
      <c r="AG365" s="133">
        <v>6.965174129353234E-2</v>
      </c>
      <c r="AH365" s="133">
        <v>4.4776119402985072E-2</v>
      </c>
      <c r="AI365" s="133">
        <v>1.9900497512437811E-2</v>
      </c>
      <c r="AJ365" s="133">
        <v>9.9502487562189053E-3</v>
      </c>
      <c r="AK365" s="133">
        <v>0</v>
      </c>
      <c r="AL365" s="133">
        <v>0.11442786069651742</v>
      </c>
      <c r="AM365" s="133">
        <v>6.4676616915422883E-2</v>
      </c>
      <c r="AN365" s="133">
        <v>4.4776119402985072E-2</v>
      </c>
      <c r="AO365" s="133">
        <v>1.4925373134328358E-2</v>
      </c>
      <c r="AP365" s="133">
        <v>4.9751243781094526E-3</v>
      </c>
      <c r="AQ365" s="133">
        <v>0</v>
      </c>
      <c r="AR365" s="133">
        <v>0.13432835820895522</v>
      </c>
      <c r="AS365" s="133">
        <v>6.965174129353234E-2</v>
      </c>
      <c r="AT365" s="133">
        <v>3.9800995024875621E-2</v>
      </c>
      <c r="AU365" s="133">
        <v>1.4925373134328358E-2</v>
      </c>
      <c r="AV365" s="133">
        <v>9.9502487562189053E-3</v>
      </c>
      <c r="AW365" s="133">
        <v>9.9502487562189053E-3</v>
      </c>
      <c r="AX365" s="133">
        <v>0.11442786069651742</v>
      </c>
      <c r="AY365" s="133">
        <v>3.482587064676617E-2</v>
      </c>
      <c r="AZ365" s="133">
        <v>2.9850746268656716E-2</v>
      </c>
      <c r="BA365" s="133">
        <v>1.4925373134328358E-2</v>
      </c>
      <c r="BB365" s="133">
        <v>9.9502487562189053E-3</v>
      </c>
      <c r="BC365" s="133">
        <v>4.9751243781094526E-3</v>
      </c>
    </row>
    <row r="366" spans="1:68">
      <c r="A366" t="str">
        <f t="shared" si="5"/>
        <v>VIC-44621</v>
      </c>
      <c r="B366" t="s">
        <v>4</v>
      </c>
      <c r="C366" s="54">
        <v>44621</v>
      </c>
      <c r="D366" s="55">
        <v>51.752116135257232</v>
      </c>
      <c r="E366" s="55">
        <v>34.581816586991799</v>
      </c>
      <c r="F366" s="55">
        <v>4.561203455988772</v>
      </c>
      <c r="G366" s="55">
        <v>12.433665190123241</v>
      </c>
      <c r="H366" s="55">
        <v>70.007867092415196</v>
      </c>
      <c r="I366" s="55">
        <v>-2.7027027027027026</v>
      </c>
      <c r="J366" s="58">
        <v>131.74111672928893</v>
      </c>
      <c r="K366" s="55">
        <v>-16.832575109229314</v>
      </c>
      <c r="L366" s="55">
        <v>9.6209490740740762</v>
      </c>
      <c r="M366" s="55">
        <v>-9.6826115386549994</v>
      </c>
      <c r="N366" s="55">
        <v>40.370581232855443</v>
      </c>
      <c r="O366" s="55">
        <v>-7.0880190311418678</v>
      </c>
      <c r="P366" s="55">
        <v>22.831275720164605</v>
      </c>
      <c r="Q366" s="55">
        <v>9.7070617063934073</v>
      </c>
      <c r="R366" s="55">
        <v>32.234693877551024</v>
      </c>
      <c r="S366" s="55">
        <v>-0.43529877324891175</v>
      </c>
      <c r="T366" s="55">
        <v>51.416015625</v>
      </c>
      <c r="U366" s="55">
        <v>-3.9744000000000006</v>
      </c>
      <c r="V366" s="55">
        <v>51.540195341848239</v>
      </c>
      <c r="W366" s="55">
        <v>7.6145151695419395</v>
      </c>
      <c r="X366" s="55">
        <v>-0.24300733981352873</v>
      </c>
      <c r="Y366" s="55">
        <v>2.8912914104344374</v>
      </c>
      <c r="Z366" s="133">
        <v>0.18620689655172415</v>
      </c>
      <c r="AA366" s="133">
        <v>0.15172413793103448</v>
      </c>
      <c r="AB366" s="133">
        <v>6.2068965517241378E-2</v>
      </c>
      <c r="AC366" s="133">
        <v>3.4482758620689655E-2</v>
      </c>
      <c r="AD366" s="133">
        <v>1.3793103448275862E-2</v>
      </c>
      <c r="AE366" s="133">
        <v>6.8965517241379309E-3</v>
      </c>
      <c r="AF366" s="133">
        <v>0.17241379310344829</v>
      </c>
      <c r="AG366" s="133">
        <v>8.9655172413793102E-2</v>
      </c>
      <c r="AH366" s="133">
        <v>4.1379310344827586E-2</v>
      </c>
      <c r="AI366" s="133">
        <v>2.7586206896551724E-2</v>
      </c>
      <c r="AJ366" s="133">
        <v>6.8965517241379309E-3</v>
      </c>
      <c r="AK366" s="133">
        <v>1.3793103448275862E-2</v>
      </c>
      <c r="AL366" s="133">
        <v>0.14788732394366197</v>
      </c>
      <c r="AM366" s="133">
        <v>4.9295774647887321E-2</v>
      </c>
      <c r="AN366" s="133">
        <v>3.5211267605633804E-2</v>
      </c>
      <c r="AO366" s="133">
        <v>7.0422535211267607E-3</v>
      </c>
      <c r="AP366" s="133">
        <v>1.4084507042253521E-2</v>
      </c>
      <c r="AQ366" s="133">
        <v>7.0422535211267607E-3</v>
      </c>
      <c r="AR366" s="133">
        <v>0.16083916083916083</v>
      </c>
      <c r="AS366" s="133">
        <v>4.8951048951048952E-2</v>
      </c>
      <c r="AT366" s="133">
        <v>4.8951048951048952E-2</v>
      </c>
      <c r="AU366" s="133">
        <v>4.195804195804196E-2</v>
      </c>
      <c r="AV366" s="133">
        <v>0</v>
      </c>
      <c r="AW366" s="133">
        <v>1.3986013986013986E-2</v>
      </c>
      <c r="AX366" s="133">
        <v>0.13986013986013987</v>
      </c>
      <c r="AY366" s="133">
        <v>2.7972027972027972E-2</v>
      </c>
      <c r="AZ366" s="133">
        <v>2.7972027972027972E-2</v>
      </c>
      <c r="BA366" s="133">
        <v>1.3986013986013986E-2</v>
      </c>
      <c r="BB366" s="133">
        <v>1.3986013986013986E-2</v>
      </c>
      <c r="BC366" s="133">
        <v>1.3986013986013986E-2</v>
      </c>
    </row>
    <row r="367" spans="1:68">
      <c r="A367" t="str">
        <f t="shared" si="5"/>
        <v>VIC-44713</v>
      </c>
      <c r="B367" t="s">
        <v>4</v>
      </c>
      <c r="C367" s="54">
        <v>44713</v>
      </c>
      <c r="D367" s="55">
        <v>43.08310249307479</v>
      </c>
      <c r="E367" s="55">
        <v>30.638863739248524</v>
      </c>
      <c r="F367" s="55">
        <v>-25.293244869964447</v>
      </c>
      <c r="G367" s="55">
        <v>-16.752050614484475</v>
      </c>
      <c r="H367" s="55">
        <v>95.8007894515831</v>
      </c>
      <c r="I367" s="55">
        <v>-33.232686980609422</v>
      </c>
      <c r="J367" s="58">
        <v>117.22877215415268</v>
      </c>
      <c r="K367" s="55">
        <v>3.6810438074634937</v>
      </c>
      <c r="L367" s="55">
        <v>-33.909574468085104</v>
      </c>
      <c r="M367" s="55">
        <v>-26.077428780131477</v>
      </c>
      <c r="N367" s="55">
        <v>15.319211102994887</v>
      </c>
      <c r="O367" s="55">
        <v>-10.293596408317581</v>
      </c>
      <c r="P367" s="55">
        <v>11.859751643535429</v>
      </c>
      <c r="Q367" s="55">
        <v>4.768444119795471</v>
      </c>
      <c r="R367" s="55">
        <v>10.327071072883658</v>
      </c>
      <c r="S367" s="55">
        <v>-2.3725346968590215</v>
      </c>
      <c r="T367" s="55">
        <v>41.756967125545629</v>
      </c>
      <c r="U367" s="55">
        <v>6.6635160680529317</v>
      </c>
      <c r="V367" s="55">
        <v>44.333960404909078</v>
      </c>
      <c r="W367" s="55">
        <v>16.98369565217391</v>
      </c>
      <c r="X367" s="55">
        <v>0.254200146092038</v>
      </c>
      <c r="Y367" s="55">
        <v>4.4689272211720228</v>
      </c>
      <c r="Z367" s="133">
        <v>0.143646408839779</v>
      </c>
      <c r="AA367" s="133">
        <v>0.16022099447513813</v>
      </c>
      <c r="AB367" s="133">
        <v>4.4198895027624308E-2</v>
      </c>
      <c r="AC367" s="133">
        <v>6.6298342541436461E-2</v>
      </c>
      <c r="AD367" s="133">
        <v>5.5248618784530384E-2</v>
      </c>
      <c r="AE367" s="133">
        <v>0</v>
      </c>
      <c r="AF367" s="133">
        <v>0.11931818181818182</v>
      </c>
      <c r="AG367" s="133">
        <v>0.10227272727272728</v>
      </c>
      <c r="AH367" s="133">
        <v>6.25E-2</v>
      </c>
      <c r="AI367" s="133">
        <v>6.8181818181818177E-2</v>
      </c>
      <c r="AJ367" s="133">
        <v>3.4090909090909088E-2</v>
      </c>
      <c r="AK367" s="133">
        <v>5.681818181818182E-3</v>
      </c>
      <c r="AL367" s="133">
        <v>0.15428571428571428</v>
      </c>
      <c r="AM367" s="133">
        <v>7.4285714285714288E-2</v>
      </c>
      <c r="AN367" s="133">
        <v>8.5714285714285715E-2</v>
      </c>
      <c r="AO367" s="133">
        <v>0.04</v>
      </c>
      <c r="AP367" s="133">
        <v>2.8571428571428571E-2</v>
      </c>
      <c r="AQ367" s="133">
        <v>0</v>
      </c>
      <c r="AR367" s="133">
        <v>0.11428571428571428</v>
      </c>
      <c r="AS367" s="133">
        <v>0.11428571428571428</v>
      </c>
      <c r="AT367" s="133">
        <v>8.5714285714285715E-2</v>
      </c>
      <c r="AU367" s="133">
        <v>0.04</v>
      </c>
      <c r="AV367" s="133">
        <v>3.4285714285714287E-2</v>
      </c>
      <c r="AW367" s="133">
        <v>0</v>
      </c>
      <c r="AX367" s="133">
        <v>0.12790697674418605</v>
      </c>
      <c r="AY367" s="133">
        <v>8.7209302325581398E-2</v>
      </c>
      <c r="AZ367" s="133">
        <v>4.6511627906976744E-2</v>
      </c>
      <c r="BA367" s="133">
        <v>6.3953488372093026E-2</v>
      </c>
      <c r="BB367" s="133">
        <v>1.7441860465116279E-2</v>
      </c>
      <c r="BC367" s="133">
        <v>5.8139534883720929E-3</v>
      </c>
    </row>
    <row r="368" spans="1:68">
      <c r="A368" t="str">
        <f t="shared" si="5"/>
        <v>VIC-44805</v>
      </c>
      <c r="B368" t="s">
        <v>4</v>
      </c>
      <c r="C368" s="54">
        <v>44805</v>
      </c>
      <c r="D368" s="55">
        <v>37.545923676442484</v>
      </c>
      <c r="E368" s="55">
        <v>21.132480430940159</v>
      </c>
      <c r="F368" s="55">
        <v>-21.329822251481236</v>
      </c>
      <c r="G368" s="55">
        <v>-16.564378092548154</v>
      </c>
      <c r="H368" s="55">
        <v>81.586145947310825</v>
      </c>
      <c r="I368" s="55">
        <v>-27.777777777777779</v>
      </c>
      <c r="J368" s="58">
        <v>114.59862242241434</v>
      </c>
      <c r="K368" s="55">
        <v>-3.1364878876425695</v>
      </c>
      <c r="L368" s="55">
        <v>-25.486208761492691</v>
      </c>
      <c r="M368" s="55">
        <v>-31.152680750778551</v>
      </c>
      <c r="N368" s="55">
        <v>14.66906721536351</v>
      </c>
      <c r="O368" s="55">
        <v>-3.8074634937804226</v>
      </c>
      <c r="P368" s="55">
        <v>20.359856756048561</v>
      </c>
      <c r="Q368" s="55">
        <v>5.3803825661629832</v>
      </c>
      <c r="R368" s="55">
        <v>8.2523308867288225</v>
      </c>
      <c r="S368" s="55">
        <v>-1.9804526748971198</v>
      </c>
      <c r="T368" s="55">
        <v>39.359332692811606</v>
      </c>
      <c r="U368" s="55">
        <v>6.684485972911661</v>
      </c>
      <c r="V368" s="55">
        <v>34.523809523809518</v>
      </c>
      <c r="W368" s="55">
        <v>14.796190815236738</v>
      </c>
      <c r="X368" s="55">
        <v>0.49593334655822285</v>
      </c>
      <c r="Y368" s="55">
        <v>3.9304742772294516</v>
      </c>
      <c r="Z368" s="133">
        <v>8.0188679245283015E-2</v>
      </c>
      <c r="AA368" s="133">
        <v>0.11792452830188679</v>
      </c>
      <c r="AB368" s="133">
        <v>7.5471698113207544E-2</v>
      </c>
      <c r="AC368" s="133">
        <v>1.8867924528301886E-2</v>
      </c>
      <c r="AD368" s="133">
        <v>2.358490566037736E-2</v>
      </c>
      <c r="AE368" s="133">
        <v>0</v>
      </c>
      <c r="AF368" s="133">
        <v>8.4507042253521125E-2</v>
      </c>
      <c r="AG368" s="133">
        <v>6.5727699530516437E-2</v>
      </c>
      <c r="AH368" s="133">
        <v>7.5117370892018781E-2</v>
      </c>
      <c r="AI368" s="133">
        <v>4.2253521126760563E-2</v>
      </c>
      <c r="AJ368" s="133">
        <v>1.4084507042253521E-2</v>
      </c>
      <c r="AK368" s="133">
        <v>1.4084507042253521E-2</v>
      </c>
      <c r="AL368" s="133">
        <v>0.1</v>
      </c>
      <c r="AM368" s="133">
        <v>4.2857142857142858E-2</v>
      </c>
      <c r="AN368" s="133">
        <v>4.7619047619047616E-2</v>
      </c>
      <c r="AO368" s="133">
        <v>3.8095238095238099E-2</v>
      </c>
      <c r="AP368" s="133">
        <v>9.5238095238095247E-3</v>
      </c>
      <c r="AQ368" s="133">
        <v>9.5238095238095247E-3</v>
      </c>
      <c r="AR368" s="133">
        <v>6.7632850241545889E-2</v>
      </c>
      <c r="AS368" s="133">
        <v>9.1787439613526575E-2</v>
      </c>
      <c r="AT368" s="133">
        <v>4.8309178743961352E-2</v>
      </c>
      <c r="AU368" s="133">
        <v>2.8985507246376812E-2</v>
      </c>
      <c r="AV368" s="133">
        <v>4.830917874396135E-3</v>
      </c>
      <c r="AW368" s="133">
        <v>4.830917874396135E-3</v>
      </c>
      <c r="AX368" s="133">
        <v>8.0952380952380956E-2</v>
      </c>
      <c r="AY368" s="133">
        <v>3.8095238095238099E-2</v>
      </c>
      <c r="AZ368" s="133">
        <v>6.1904761904761907E-2</v>
      </c>
      <c r="BA368" s="133">
        <v>1.9047619047619049E-2</v>
      </c>
      <c r="BB368" s="133">
        <v>2.3809523809523808E-2</v>
      </c>
      <c r="BC368" s="133">
        <v>0</v>
      </c>
    </row>
    <row r="369" spans="1:68">
      <c r="A369" t="str">
        <f t="shared" si="5"/>
        <v>VIC-44896</v>
      </c>
      <c r="B369" t="s">
        <v>4</v>
      </c>
      <c r="C369" s="54">
        <v>44896</v>
      </c>
      <c r="D369" s="55">
        <v>30.046711273829057</v>
      </c>
      <c r="E369" s="55">
        <v>17.874812474065561</v>
      </c>
      <c r="F369" s="55">
        <v>-35.072935618755793</v>
      </c>
      <c r="G369" s="55">
        <v>-26.343004883654114</v>
      </c>
      <c r="H369" s="55">
        <v>82.441537851763769</v>
      </c>
      <c r="I369" s="55">
        <v>-28.502711776859506</v>
      </c>
      <c r="J369" s="58">
        <v>107.75027876106452</v>
      </c>
      <c r="K369" s="55">
        <v>-3.9183673469387768</v>
      </c>
      <c r="L369" s="55">
        <v>-30.796670630202133</v>
      </c>
      <c r="M369" s="55">
        <v>-31.233098972417523</v>
      </c>
      <c r="N369" s="55">
        <v>9.6528450666577559</v>
      </c>
      <c r="O369" s="55">
        <v>-8.0024622960911067</v>
      </c>
      <c r="P369" s="55">
        <v>13.517441860465116</v>
      </c>
      <c r="Q369" s="55">
        <v>0.29068773297766831</v>
      </c>
      <c r="R369" s="55">
        <v>0.3798388162240714</v>
      </c>
      <c r="S369" s="55">
        <v>-2.9547553093259462</v>
      </c>
      <c r="T369" s="55">
        <v>43.800987360386543</v>
      </c>
      <c r="U369" s="55">
        <v>5.2309092818878895</v>
      </c>
      <c r="V369" s="55">
        <v>44.830363082525125</v>
      </c>
      <c r="W369" s="55">
        <v>13.702422145328718</v>
      </c>
      <c r="X369" s="55">
        <v>3.986159169550175</v>
      </c>
      <c r="Y369" s="55">
        <v>5.2631578947368416</v>
      </c>
      <c r="Z369" s="70">
        <v>0.10843373493975904</v>
      </c>
      <c r="AA369" s="70">
        <v>0.16867469879518071</v>
      </c>
      <c r="AB369" s="70">
        <v>0.10240963855421686</v>
      </c>
      <c r="AC369" s="70">
        <v>0</v>
      </c>
      <c r="AD369" s="70">
        <v>1.2048192771084338E-2</v>
      </c>
      <c r="AE369" s="70">
        <v>0</v>
      </c>
      <c r="AF369" s="70">
        <v>7.8787878787878782E-2</v>
      </c>
      <c r="AG369" s="70">
        <v>0.14545454545454545</v>
      </c>
      <c r="AH369" s="70">
        <v>7.8787878787878782E-2</v>
      </c>
      <c r="AI369" s="70">
        <v>1.2121212121212121E-2</v>
      </c>
      <c r="AJ369" s="70">
        <v>1.2121212121212121E-2</v>
      </c>
      <c r="AK369" s="70">
        <v>0</v>
      </c>
      <c r="AL369" s="70">
        <v>0.1393939393939394</v>
      </c>
      <c r="AM369" s="70">
        <v>8.4848484848484854E-2</v>
      </c>
      <c r="AN369" s="70">
        <v>5.4545454545454543E-2</v>
      </c>
      <c r="AO369" s="70">
        <v>1.2121212121212121E-2</v>
      </c>
      <c r="AP369" s="70">
        <v>2.4242424242424242E-2</v>
      </c>
      <c r="AQ369" s="70">
        <v>6.0606060606060606E-3</v>
      </c>
      <c r="AR369" s="70">
        <v>8.4848484848484854E-2</v>
      </c>
      <c r="AS369" s="70">
        <v>0.12727272727272726</v>
      </c>
      <c r="AT369" s="70">
        <v>6.6666666666666666E-2</v>
      </c>
      <c r="AU369" s="70">
        <v>1.2121212121212121E-2</v>
      </c>
      <c r="AV369" s="70">
        <v>2.4242424242424242E-2</v>
      </c>
      <c r="AW369" s="70">
        <v>6.0606060606060606E-3</v>
      </c>
      <c r="AX369" s="70">
        <v>7.926829268292683E-2</v>
      </c>
      <c r="AY369" s="70">
        <v>0.12195121951219512</v>
      </c>
      <c r="AZ369" s="70">
        <v>4.878048780487805E-2</v>
      </c>
      <c r="BA369" s="70">
        <v>1.8292682926829267E-2</v>
      </c>
      <c r="BB369" s="70">
        <v>1.8292682926829267E-2</v>
      </c>
      <c r="BC369" s="70">
        <v>0</v>
      </c>
    </row>
    <row r="370" spans="1:68">
      <c r="A370" t="str">
        <f t="shared" si="5"/>
        <v>WA-40787</v>
      </c>
      <c r="B370" s="57" t="s">
        <v>7</v>
      </c>
      <c r="C370" s="54">
        <v>40787</v>
      </c>
      <c r="D370" s="55"/>
      <c r="E370" s="55"/>
      <c r="F370" s="55"/>
      <c r="G370" s="55"/>
      <c r="H370" s="55"/>
      <c r="I370" s="55"/>
      <c r="J370" s="58">
        <v>122</v>
      </c>
      <c r="R370" s="55">
        <v>4.0701754385964914</v>
      </c>
      <c r="S370" s="55">
        <v>50.408163265306129</v>
      </c>
      <c r="T370" s="55">
        <v>42.10526315789474</v>
      </c>
      <c r="U370" s="55">
        <v>4.2881617844665403</v>
      </c>
      <c r="V370" s="55">
        <v>36.380165289256198</v>
      </c>
      <c r="W370" s="55">
        <v>-0.20280669986419225</v>
      </c>
      <c r="X370" t="s">
        <v>42</v>
      </c>
      <c r="Y370" t="s">
        <v>42</v>
      </c>
      <c r="Z370" s="70" t="s">
        <v>42</v>
      </c>
      <c r="AA370" s="70" t="s">
        <v>42</v>
      </c>
      <c r="AB370" s="70" t="s">
        <v>42</v>
      </c>
      <c r="AC370" s="70" t="s">
        <v>42</v>
      </c>
      <c r="AD370" s="70" t="s">
        <v>42</v>
      </c>
      <c r="AE370" s="70" t="s">
        <v>42</v>
      </c>
      <c r="AF370" s="70" t="s">
        <v>42</v>
      </c>
      <c r="AG370" s="70" t="s">
        <v>42</v>
      </c>
      <c r="AH370" s="70" t="s">
        <v>42</v>
      </c>
      <c r="AI370" s="70" t="s">
        <v>42</v>
      </c>
      <c r="AJ370" s="70" t="s">
        <v>42</v>
      </c>
      <c r="AK370" s="70" t="s">
        <v>42</v>
      </c>
      <c r="AL370" s="70" t="s">
        <v>42</v>
      </c>
      <c r="AM370" s="70" t="s">
        <v>42</v>
      </c>
      <c r="AN370" s="70" t="s">
        <v>42</v>
      </c>
      <c r="AO370" s="70" t="s">
        <v>42</v>
      </c>
      <c r="AP370" s="70" t="s">
        <v>42</v>
      </c>
      <c r="AQ370" s="70" t="s">
        <v>42</v>
      </c>
      <c r="AR370" s="70" t="s">
        <v>42</v>
      </c>
      <c r="AS370" s="70" t="s">
        <v>42</v>
      </c>
      <c r="AT370" s="70" t="s">
        <v>42</v>
      </c>
      <c r="AU370" s="70" t="s">
        <v>42</v>
      </c>
      <c r="AV370" s="70" t="s">
        <v>42</v>
      </c>
      <c r="AW370" s="70" t="s">
        <v>42</v>
      </c>
      <c r="AX370" s="70" t="s">
        <v>42</v>
      </c>
      <c r="AY370" s="70" t="s">
        <v>42</v>
      </c>
      <c r="AZ370" s="70" t="s">
        <v>42</v>
      </c>
      <c r="BA370" s="70" t="s">
        <v>42</v>
      </c>
      <c r="BB370" s="70" t="s">
        <v>42</v>
      </c>
      <c r="BC370" s="70" t="s">
        <v>42</v>
      </c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>
      <c r="A371" t="str">
        <f t="shared" si="5"/>
        <v>WA-40878</v>
      </c>
      <c r="B371" s="57" t="s">
        <v>7</v>
      </c>
      <c r="C371" s="54">
        <v>40878</v>
      </c>
      <c r="D371" s="55">
        <v>24.146532598977934</v>
      </c>
      <c r="E371" s="55">
        <v>23.281500000000001</v>
      </c>
      <c r="F371" s="55">
        <v>-12.207370779571969</v>
      </c>
      <c r="G371" s="55">
        <v>16.247061290714225</v>
      </c>
      <c r="H371" s="55">
        <v>-35.86</v>
      </c>
      <c r="I371" s="55">
        <v>-8.9397000000000002</v>
      </c>
      <c r="J371" s="58">
        <v>127</v>
      </c>
      <c r="L371" s="55">
        <v>-3.5325000000000002</v>
      </c>
      <c r="M371" s="55">
        <v>32.447999999999993</v>
      </c>
      <c r="N371" s="55">
        <v>13.115000000000002</v>
      </c>
      <c r="O371" s="55">
        <v>-3.4027999999999996</v>
      </c>
      <c r="P371" s="55">
        <v>10.087804296298506</v>
      </c>
      <c r="Q371" s="55">
        <v>-10.529399999999997</v>
      </c>
      <c r="R371" s="55">
        <v>4.0701754385964914</v>
      </c>
      <c r="S371" s="55">
        <v>50.408163265306129</v>
      </c>
      <c r="T371" s="55">
        <v>42.10526315789474</v>
      </c>
      <c r="U371" s="55">
        <v>4.2881617844665403</v>
      </c>
      <c r="V371" s="55">
        <v>36.380165289256198</v>
      </c>
      <c r="W371" s="55">
        <v>-0.20280669986419225</v>
      </c>
      <c r="X371" t="s">
        <v>42</v>
      </c>
      <c r="Y371" t="s">
        <v>42</v>
      </c>
      <c r="Z371" s="70" t="s">
        <v>42</v>
      </c>
      <c r="AA371" s="70" t="s">
        <v>42</v>
      </c>
      <c r="AB371" s="70" t="s">
        <v>42</v>
      </c>
      <c r="AC371" s="70" t="s">
        <v>42</v>
      </c>
      <c r="AD371" s="70" t="s">
        <v>42</v>
      </c>
      <c r="AE371" s="70" t="s">
        <v>42</v>
      </c>
      <c r="AF371" s="70" t="s">
        <v>42</v>
      </c>
      <c r="AG371" s="70" t="s">
        <v>42</v>
      </c>
      <c r="AH371" s="70" t="s">
        <v>42</v>
      </c>
      <c r="AI371" s="70" t="s">
        <v>42</v>
      </c>
      <c r="AJ371" s="70" t="s">
        <v>42</v>
      </c>
      <c r="AK371" s="70" t="s">
        <v>42</v>
      </c>
      <c r="AL371" s="70" t="s">
        <v>42</v>
      </c>
      <c r="AM371" s="70" t="s">
        <v>42</v>
      </c>
      <c r="AN371" s="70" t="s">
        <v>42</v>
      </c>
      <c r="AO371" s="70" t="s">
        <v>42</v>
      </c>
      <c r="AP371" s="70" t="s">
        <v>42</v>
      </c>
      <c r="AQ371" s="70" t="s">
        <v>42</v>
      </c>
      <c r="AR371" s="70" t="s">
        <v>42</v>
      </c>
      <c r="AS371" s="70" t="s">
        <v>42</v>
      </c>
      <c r="AT371" s="70" t="s">
        <v>42</v>
      </c>
      <c r="AU371" s="70" t="s">
        <v>42</v>
      </c>
      <c r="AV371" s="70" t="s">
        <v>42</v>
      </c>
      <c r="AW371" s="70" t="s">
        <v>42</v>
      </c>
      <c r="AX371" s="70" t="s">
        <v>42</v>
      </c>
      <c r="AY371" s="70" t="s">
        <v>42</v>
      </c>
      <c r="AZ371" s="70" t="s">
        <v>42</v>
      </c>
      <c r="BA371" s="70" t="s">
        <v>42</v>
      </c>
      <c r="BB371" s="70" t="s">
        <v>42</v>
      </c>
      <c r="BC371" s="70" t="s">
        <v>42</v>
      </c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>
      <c r="A372" t="str">
        <f t="shared" si="5"/>
        <v>WA-40969</v>
      </c>
      <c r="B372" s="57" t="s">
        <v>7</v>
      </c>
      <c r="C372" s="54">
        <v>40969</v>
      </c>
      <c r="D372" s="55">
        <v>57.287767355147459</v>
      </c>
      <c r="E372" s="55">
        <v>20.859000000000002</v>
      </c>
      <c r="F372" s="55">
        <v>1.5986259743691367</v>
      </c>
      <c r="G372" s="55">
        <v>35.62130177514792</v>
      </c>
      <c r="H372" s="55">
        <v>-9.0160000000000018</v>
      </c>
      <c r="I372" s="55">
        <v>-0.58650000000000058</v>
      </c>
      <c r="J372" s="58">
        <v>144</v>
      </c>
      <c r="K372" s="55">
        <v>10.88757396449704</v>
      </c>
      <c r="L372" s="55">
        <v>16.063200000000005</v>
      </c>
      <c r="M372" s="55">
        <v>54.053999999999995</v>
      </c>
      <c r="N372" s="55">
        <v>23.575199999999999</v>
      </c>
      <c r="O372" s="55">
        <v>-2.9324999999999997</v>
      </c>
      <c r="P372" s="55">
        <v>11.297544075982444</v>
      </c>
      <c r="Q372" s="55">
        <v>7.7763</v>
      </c>
      <c r="R372" s="55">
        <v>20.92746730083234</v>
      </c>
      <c r="S372" s="55">
        <v>57.422821156471571</v>
      </c>
      <c r="T372" s="55">
        <v>46.505482890738534</v>
      </c>
      <c r="U372" s="55">
        <v>9.6710265556876713</v>
      </c>
      <c r="V372" s="55">
        <v>34.591388852189482</v>
      </c>
      <c r="W372" s="55">
        <v>17.50708298468901</v>
      </c>
      <c r="X372" t="s">
        <v>42</v>
      </c>
      <c r="Y372" t="s">
        <v>42</v>
      </c>
      <c r="Z372" s="70" t="s">
        <v>42</v>
      </c>
      <c r="AA372" s="70" t="s">
        <v>42</v>
      </c>
      <c r="AB372" s="70" t="s">
        <v>42</v>
      </c>
      <c r="AC372" s="70" t="s">
        <v>42</v>
      </c>
      <c r="AD372" s="70" t="s">
        <v>42</v>
      </c>
      <c r="AE372" s="70" t="s">
        <v>42</v>
      </c>
      <c r="AF372" s="70" t="s">
        <v>42</v>
      </c>
      <c r="AG372" s="70" t="s">
        <v>42</v>
      </c>
      <c r="AH372" s="70" t="s">
        <v>42</v>
      </c>
      <c r="AI372" s="70" t="s">
        <v>42</v>
      </c>
      <c r="AJ372" s="70" t="s">
        <v>42</v>
      </c>
      <c r="AK372" s="70" t="s">
        <v>42</v>
      </c>
      <c r="AL372" s="70" t="s">
        <v>42</v>
      </c>
      <c r="AM372" s="70" t="s">
        <v>42</v>
      </c>
      <c r="AN372" s="70" t="s">
        <v>42</v>
      </c>
      <c r="AO372" s="70" t="s">
        <v>42</v>
      </c>
      <c r="AP372" s="70" t="s">
        <v>42</v>
      </c>
      <c r="AQ372" s="70" t="s">
        <v>42</v>
      </c>
      <c r="AR372" s="70" t="s">
        <v>42</v>
      </c>
      <c r="AS372" s="70" t="s">
        <v>42</v>
      </c>
      <c r="AT372" s="70" t="s">
        <v>42</v>
      </c>
      <c r="AU372" s="70" t="s">
        <v>42</v>
      </c>
      <c r="AV372" s="70" t="s">
        <v>42</v>
      </c>
      <c r="AW372" s="70" t="s">
        <v>42</v>
      </c>
      <c r="AX372" s="70" t="s">
        <v>42</v>
      </c>
      <c r="AY372" s="70" t="s">
        <v>42</v>
      </c>
      <c r="AZ372" s="70" t="s">
        <v>42</v>
      </c>
      <c r="BA372" s="70" t="s">
        <v>42</v>
      </c>
      <c r="BB372" s="70" t="s">
        <v>42</v>
      </c>
      <c r="BC372" s="70" t="s">
        <v>42</v>
      </c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>
      <c r="A373" t="str">
        <f t="shared" si="5"/>
        <v>WA-41061</v>
      </c>
      <c r="B373" s="57" t="s">
        <v>7</v>
      </c>
      <c r="C373" s="54">
        <v>41061</v>
      </c>
      <c r="D373" s="55">
        <v>44.936537942209021</v>
      </c>
      <c r="E373" s="55">
        <v>12.777284826974268</v>
      </c>
      <c r="F373" s="55">
        <v>-3.2251842135720068</v>
      </c>
      <c r="G373" s="55">
        <v>29.787623934261802</v>
      </c>
      <c r="H373" s="55">
        <v>-40.76520967555264</v>
      </c>
      <c r="I373" s="55">
        <v>-2.9927471933953171</v>
      </c>
      <c r="J373" s="58">
        <v>135.60559006211179</v>
      </c>
      <c r="K373" s="55">
        <v>14.690791250337561</v>
      </c>
      <c r="L373" s="55">
        <v>10.845453493306584</v>
      </c>
      <c r="M373" s="55">
        <v>41.137494695420706</v>
      </c>
      <c r="N373" s="55">
        <v>18.517804097064158</v>
      </c>
      <c r="O373" s="55">
        <v>-5.3788434088191028</v>
      </c>
      <c r="P373" s="55">
        <v>9.6755526407160222</v>
      </c>
      <c r="Q373" s="55">
        <v>11.612206319200647</v>
      </c>
      <c r="R373" s="55">
        <v>20.494965472011113</v>
      </c>
      <c r="S373" s="55">
        <v>46.212530380772343</v>
      </c>
      <c r="T373" s="55">
        <v>33.737124339338763</v>
      </c>
      <c r="U373" s="55">
        <v>5.99513907642452</v>
      </c>
      <c r="V373" s="55">
        <v>30.392345974306547</v>
      </c>
      <c r="W373" s="55">
        <v>36.399058678291738</v>
      </c>
      <c r="X373" t="s">
        <v>42</v>
      </c>
      <c r="Y373" t="s">
        <v>42</v>
      </c>
      <c r="Z373" s="70" t="s">
        <v>42</v>
      </c>
      <c r="AA373" s="70" t="s">
        <v>42</v>
      </c>
      <c r="AB373" s="70" t="s">
        <v>42</v>
      </c>
      <c r="AC373" s="70" t="s">
        <v>42</v>
      </c>
      <c r="AD373" s="70" t="s">
        <v>42</v>
      </c>
      <c r="AE373" s="70" t="s">
        <v>42</v>
      </c>
      <c r="AF373" s="70" t="s">
        <v>42</v>
      </c>
      <c r="AG373" s="70" t="s">
        <v>42</v>
      </c>
      <c r="AH373" s="70" t="s">
        <v>42</v>
      </c>
      <c r="AI373" s="70" t="s">
        <v>42</v>
      </c>
      <c r="AJ373" s="70" t="s">
        <v>42</v>
      </c>
      <c r="AK373" s="70" t="s">
        <v>42</v>
      </c>
      <c r="AL373" s="70" t="s">
        <v>42</v>
      </c>
      <c r="AM373" s="70" t="s">
        <v>42</v>
      </c>
      <c r="AN373" s="70" t="s">
        <v>42</v>
      </c>
      <c r="AO373" s="70" t="s">
        <v>42</v>
      </c>
      <c r="AP373" s="70" t="s">
        <v>42</v>
      </c>
      <c r="AQ373" s="70" t="s">
        <v>42</v>
      </c>
      <c r="AR373" s="70" t="s">
        <v>42</v>
      </c>
      <c r="AS373" s="70" t="s">
        <v>42</v>
      </c>
      <c r="AT373" s="70" t="s">
        <v>42</v>
      </c>
      <c r="AU373" s="70" t="s">
        <v>42</v>
      </c>
      <c r="AV373" s="70" t="s">
        <v>42</v>
      </c>
      <c r="AW373" s="70" t="s">
        <v>42</v>
      </c>
      <c r="AX373" s="70" t="s">
        <v>42</v>
      </c>
      <c r="AY373" s="70" t="s">
        <v>42</v>
      </c>
      <c r="AZ373" s="70" t="s">
        <v>42</v>
      </c>
      <c r="BA373" s="70" t="s">
        <v>42</v>
      </c>
      <c r="BB373" s="70" t="s">
        <v>42</v>
      </c>
      <c r="BC373" s="70" t="s">
        <v>42</v>
      </c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>
      <c r="A374" t="str">
        <f t="shared" si="5"/>
        <v>WA-41153</v>
      </c>
      <c r="B374" s="57" t="s">
        <v>7</v>
      </c>
      <c r="C374" s="54">
        <v>41153</v>
      </c>
      <c r="D374" s="55">
        <v>37.85767165723896</v>
      </c>
      <c r="E374" s="55">
        <v>11.290241430614756</v>
      </c>
      <c r="F374" s="55">
        <v>-8.7781842750253354</v>
      </c>
      <c r="G374" s="55">
        <v>-1.5004296384427274</v>
      </c>
      <c r="H374" s="55">
        <v>-30.107310481639342</v>
      </c>
      <c r="I374" s="55">
        <v>-0.81650842024308334</v>
      </c>
      <c r="J374" s="58">
        <v>119.59932648924345</v>
      </c>
      <c r="K374" s="55">
        <v>10.867612072249495</v>
      </c>
      <c r="L374" s="55">
        <v>17.624650504208322</v>
      </c>
      <c r="M374" s="55">
        <v>16.583171013951077</v>
      </c>
      <c r="N374" s="55">
        <v>8.6020887090398102</v>
      </c>
      <c r="O374" s="55">
        <v>-6.9201963645250073</v>
      </c>
      <c r="P374" s="55">
        <v>9.6428494418848683</v>
      </c>
      <c r="Q374" s="55">
        <v>14.732370677572611</v>
      </c>
      <c r="R374" s="55">
        <v>29.080924897038003</v>
      </c>
      <c r="S374" s="55">
        <v>27.738286051074901</v>
      </c>
      <c r="T374" s="55">
        <v>25.17663463404466</v>
      </c>
      <c r="U374" s="55">
        <v>5.9189672893501708</v>
      </c>
      <c r="V374" s="55">
        <v>35.830775754874978</v>
      </c>
      <c r="W374" s="55">
        <v>42.262935836525806</v>
      </c>
      <c r="X374" t="s">
        <v>42</v>
      </c>
      <c r="Y374" t="s">
        <v>42</v>
      </c>
      <c r="Z374" s="70" t="s">
        <v>42</v>
      </c>
      <c r="AA374" s="70" t="s">
        <v>42</v>
      </c>
      <c r="AB374" s="70" t="s">
        <v>42</v>
      </c>
      <c r="AC374" s="70" t="s">
        <v>42</v>
      </c>
      <c r="AD374" s="70" t="s">
        <v>42</v>
      </c>
      <c r="AE374" s="70" t="s">
        <v>42</v>
      </c>
      <c r="AF374" s="70" t="s">
        <v>42</v>
      </c>
      <c r="AG374" s="70" t="s">
        <v>42</v>
      </c>
      <c r="AH374" s="70" t="s">
        <v>42</v>
      </c>
      <c r="AI374" s="70" t="s">
        <v>42</v>
      </c>
      <c r="AJ374" s="70" t="s">
        <v>42</v>
      </c>
      <c r="AK374" s="70" t="s">
        <v>42</v>
      </c>
      <c r="AL374" s="70" t="s">
        <v>42</v>
      </c>
      <c r="AM374" s="70" t="s">
        <v>42</v>
      </c>
      <c r="AN374" s="70" t="s">
        <v>42</v>
      </c>
      <c r="AO374" s="70" t="s">
        <v>42</v>
      </c>
      <c r="AP374" s="70" t="s">
        <v>42</v>
      </c>
      <c r="AQ374" s="70" t="s">
        <v>42</v>
      </c>
      <c r="AR374" s="70" t="s">
        <v>42</v>
      </c>
      <c r="AS374" s="70" t="s">
        <v>42</v>
      </c>
      <c r="AT374" s="70" t="s">
        <v>42</v>
      </c>
      <c r="AU374" s="70" t="s">
        <v>42</v>
      </c>
      <c r="AV374" s="70" t="s">
        <v>42</v>
      </c>
      <c r="AW374" s="70" t="s">
        <v>42</v>
      </c>
      <c r="AX374" s="70" t="s">
        <v>42</v>
      </c>
      <c r="AY374" s="70" t="s">
        <v>42</v>
      </c>
      <c r="AZ374" s="70" t="s">
        <v>42</v>
      </c>
      <c r="BA374" s="70" t="s">
        <v>42</v>
      </c>
      <c r="BB374" s="70" t="s">
        <v>42</v>
      </c>
      <c r="BC374" s="70" t="s">
        <v>42</v>
      </c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>
      <c r="A375" t="str">
        <f t="shared" si="5"/>
        <v>WA-41244</v>
      </c>
      <c r="B375" s="57" t="s">
        <v>7</v>
      </c>
      <c r="C375" s="54">
        <v>41244</v>
      </c>
      <c r="D375" s="55">
        <v>49.159723393489621</v>
      </c>
      <c r="E375" s="55">
        <v>10.540731995277451</v>
      </c>
      <c r="F375" s="55">
        <v>-2.0758981278461794</v>
      </c>
      <c r="G375" s="55">
        <v>11.396219212074527</v>
      </c>
      <c r="H375" s="55">
        <v>-44.427728116039802</v>
      </c>
      <c r="I375" s="55">
        <v>1.3600944510035424</v>
      </c>
      <c r="J375" s="58">
        <v>130.57175070360449</v>
      </c>
      <c r="K375" s="55">
        <v>10.959015010963064</v>
      </c>
      <c r="L375" s="55">
        <v>29.223140495867767</v>
      </c>
      <c r="M375" s="55">
        <v>13.787822567043351</v>
      </c>
      <c r="N375" s="55">
        <v>12.300219261258222</v>
      </c>
      <c r="O375" s="55">
        <v>1.5489964580873667</v>
      </c>
      <c r="P375" s="55">
        <v>11.927812447292967</v>
      </c>
      <c r="Q375" s="55">
        <v>14.45370214201383</v>
      </c>
      <c r="R375" s="55">
        <v>46.776859504132233</v>
      </c>
      <c r="S375" s="55">
        <v>26.530612244897959</v>
      </c>
      <c r="T375" s="55">
        <v>27.214032720526227</v>
      </c>
      <c r="U375" s="55">
        <v>16.924270534660142</v>
      </c>
      <c r="V375" s="55">
        <v>36.660482374768087</v>
      </c>
      <c r="W375" s="55">
        <v>37.969303423848878</v>
      </c>
      <c r="X375" t="s">
        <v>42</v>
      </c>
      <c r="Y375" t="s">
        <v>42</v>
      </c>
      <c r="Z375" s="70" t="s">
        <v>42</v>
      </c>
      <c r="AA375" s="70" t="s">
        <v>42</v>
      </c>
      <c r="AB375" s="70" t="s">
        <v>42</v>
      </c>
      <c r="AC375" s="70" t="s">
        <v>42</v>
      </c>
      <c r="AD375" s="70" t="s">
        <v>42</v>
      </c>
      <c r="AE375" s="70" t="s">
        <v>42</v>
      </c>
      <c r="AF375" s="70" t="s">
        <v>42</v>
      </c>
      <c r="AG375" s="70" t="s">
        <v>42</v>
      </c>
      <c r="AH375" s="70" t="s">
        <v>42</v>
      </c>
      <c r="AI375" s="70" t="s">
        <v>42</v>
      </c>
      <c r="AJ375" s="70" t="s">
        <v>42</v>
      </c>
      <c r="AK375" s="70" t="s">
        <v>42</v>
      </c>
      <c r="AL375" s="70" t="s">
        <v>42</v>
      </c>
      <c r="AM375" s="70" t="s">
        <v>42</v>
      </c>
      <c r="AN375" s="70" t="s">
        <v>42</v>
      </c>
      <c r="AO375" s="70" t="s">
        <v>42</v>
      </c>
      <c r="AP375" s="70" t="s">
        <v>42</v>
      </c>
      <c r="AQ375" s="70" t="s">
        <v>42</v>
      </c>
      <c r="AR375" s="70" t="s">
        <v>42</v>
      </c>
      <c r="AS375" s="70" t="s">
        <v>42</v>
      </c>
      <c r="AT375" s="70" t="s">
        <v>42</v>
      </c>
      <c r="AU375" s="70" t="s">
        <v>42</v>
      </c>
      <c r="AV375" s="70" t="s">
        <v>42</v>
      </c>
      <c r="AW375" s="70" t="s">
        <v>42</v>
      </c>
      <c r="AX375" s="70" t="s">
        <v>42</v>
      </c>
      <c r="AY375" s="70" t="s">
        <v>42</v>
      </c>
      <c r="AZ375" s="70" t="s">
        <v>42</v>
      </c>
      <c r="BA375" s="70" t="s">
        <v>42</v>
      </c>
      <c r="BB375" s="70" t="s">
        <v>42</v>
      </c>
      <c r="BC375" s="70" t="s">
        <v>42</v>
      </c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>
      <c r="A376" t="str">
        <f t="shared" si="5"/>
        <v>WA-41334</v>
      </c>
      <c r="B376" s="57" t="s">
        <v>7</v>
      </c>
      <c r="C376" s="54">
        <v>41334</v>
      </c>
      <c r="D376" s="55">
        <v>60.350346565847509</v>
      </c>
      <c r="E376" s="55">
        <v>17.014912833438352</v>
      </c>
      <c r="F376" s="55">
        <v>15.203528670447387</v>
      </c>
      <c r="G376" s="55">
        <v>31.651399405083836</v>
      </c>
      <c r="H376" s="55">
        <v>0.34530560806553268</v>
      </c>
      <c r="I376" s="55">
        <v>15.055660575509346</v>
      </c>
      <c r="J376" s="58">
        <v>148.5495449949444</v>
      </c>
      <c r="K376" s="55">
        <v>33.872715816005041</v>
      </c>
      <c r="L376" s="55">
        <v>64.322621298046627</v>
      </c>
      <c r="M376" s="55">
        <v>18.78596933417349</v>
      </c>
      <c r="N376" s="55">
        <v>14.941398865784503</v>
      </c>
      <c r="O376" s="55">
        <v>6.2785129174543171</v>
      </c>
      <c r="P376" s="55">
        <v>20.494013862633896</v>
      </c>
      <c r="Q376" s="55">
        <v>22.214660785549253</v>
      </c>
      <c r="R376" s="55">
        <v>74.541482881747527</v>
      </c>
      <c r="S376" s="55">
        <v>35.135475740390667</v>
      </c>
      <c r="T376" s="55">
        <v>34.336483931947072</v>
      </c>
      <c r="U376" s="55">
        <v>18.868304977945808</v>
      </c>
      <c r="V376" s="55">
        <v>46.061751732829229</v>
      </c>
      <c r="W376" s="55">
        <v>48.742701113211503</v>
      </c>
      <c r="X376" s="55">
        <v>0</v>
      </c>
      <c r="Y376" s="55">
        <v>0.98156979454265136</v>
      </c>
      <c r="Z376" s="70" t="s">
        <v>42</v>
      </c>
      <c r="AA376" s="70" t="s">
        <v>42</v>
      </c>
      <c r="AB376" s="70" t="s">
        <v>42</v>
      </c>
      <c r="AC376" s="70" t="s">
        <v>42</v>
      </c>
      <c r="AD376" s="70" t="s">
        <v>42</v>
      </c>
      <c r="AE376" s="70" t="s">
        <v>42</v>
      </c>
      <c r="AF376" s="70" t="s">
        <v>42</v>
      </c>
      <c r="AG376" s="70" t="s">
        <v>42</v>
      </c>
      <c r="AH376" s="70" t="s">
        <v>42</v>
      </c>
      <c r="AI376" s="70" t="s">
        <v>42</v>
      </c>
      <c r="AJ376" s="70" t="s">
        <v>42</v>
      </c>
      <c r="AK376" s="70" t="s">
        <v>42</v>
      </c>
      <c r="AL376" s="70" t="s">
        <v>42</v>
      </c>
      <c r="AM376" s="70" t="s">
        <v>42</v>
      </c>
      <c r="AN376" s="70" t="s">
        <v>42</v>
      </c>
      <c r="AO376" s="70" t="s">
        <v>42</v>
      </c>
      <c r="AP376" s="70" t="s">
        <v>42</v>
      </c>
      <c r="AQ376" s="70" t="s">
        <v>42</v>
      </c>
      <c r="AR376" s="70" t="s">
        <v>42</v>
      </c>
      <c r="AS376" s="70" t="s">
        <v>42</v>
      </c>
      <c r="AT376" s="70" t="s">
        <v>42</v>
      </c>
      <c r="AU376" s="70" t="s">
        <v>42</v>
      </c>
      <c r="AV376" s="70" t="s">
        <v>42</v>
      </c>
      <c r="AW376" s="70" t="s">
        <v>42</v>
      </c>
      <c r="AX376" s="70" t="s">
        <v>42</v>
      </c>
      <c r="AY376" s="70" t="s">
        <v>42</v>
      </c>
      <c r="AZ376" s="70" t="s">
        <v>42</v>
      </c>
      <c r="BA376" s="70" t="s">
        <v>42</v>
      </c>
      <c r="BB376" s="70" t="s">
        <v>42</v>
      </c>
      <c r="BC376" s="70" t="s">
        <v>42</v>
      </c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>
      <c r="A377" t="str">
        <f t="shared" si="5"/>
        <v>WA-41426</v>
      </c>
      <c r="B377" s="57" t="s">
        <v>7</v>
      </c>
      <c r="C377" s="54">
        <v>41426</v>
      </c>
      <c r="D377" s="55">
        <v>60.630535336512601</v>
      </c>
      <c r="E377" s="55">
        <v>6.8894770836235599</v>
      </c>
      <c r="F377" s="55">
        <v>14.758506938219368</v>
      </c>
      <c r="G377" s="55">
        <v>31.401671942212477</v>
      </c>
      <c r="H377" s="55">
        <v>-24.365192943351786</v>
      </c>
      <c r="I377" s="55">
        <v>3.2319752789351703</v>
      </c>
      <c r="J377" s="58">
        <v>138.71676671663886</v>
      </c>
      <c r="K377" s="55">
        <v>21.336734693877553</v>
      </c>
      <c r="L377" s="55">
        <v>23.444485252213116</v>
      </c>
      <c r="M377" s="55">
        <v>-4.8846899102088397</v>
      </c>
      <c r="N377" s="55">
        <v>5.9510391205785131</v>
      </c>
      <c r="O377" s="55">
        <v>-0.14817441521763861</v>
      </c>
      <c r="P377" s="55">
        <v>21.249730879801422</v>
      </c>
      <c r="Q377" s="55">
        <v>8.0736059573713597</v>
      </c>
      <c r="R377" s="55">
        <v>55.885817048922888</v>
      </c>
      <c r="S377" s="55">
        <v>14.369118932131054</v>
      </c>
      <c r="T377" s="55">
        <v>17.13377490153367</v>
      </c>
      <c r="U377" s="55">
        <v>13.386355289320045</v>
      </c>
      <c r="V377" s="55">
        <v>44.680285204088101</v>
      </c>
      <c r="W377" s="55">
        <v>43.092159420473394</v>
      </c>
      <c r="X377" s="55">
        <v>3.8596491228070176</v>
      </c>
      <c r="Y377" s="55">
        <v>4.9404136219146171</v>
      </c>
      <c r="Z377" s="70" t="s">
        <v>42</v>
      </c>
      <c r="AA377" s="70" t="s">
        <v>42</v>
      </c>
      <c r="AB377" s="70" t="s">
        <v>42</v>
      </c>
      <c r="AC377" s="70" t="s">
        <v>42</v>
      </c>
      <c r="AD377" s="70" t="s">
        <v>42</v>
      </c>
      <c r="AE377" s="70" t="s">
        <v>42</v>
      </c>
      <c r="AF377" s="70" t="s">
        <v>42</v>
      </c>
      <c r="AG377" s="70" t="s">
        <v>42</v>
      </c>
      <c r="AH377" s="70" t="s">
        <v>42</v>
      </c>
      <c r="AI377" s="70" t="s">
        <v>42</v>
      </c>
      <c r="AJ377" s="70" t="s">
        <v>42</v>
      </c>
      <c r="AK377" s="70" t="s">
        <v>42</v>
      </c>
      <c r="AL377" s="70" t="s">
        <v>42</v>
      </c>
      <c r="AM377" s="70" t="s">
        <v>42</v>
      </c>
      <c r="AN377" s="70" t="s">
        <v>42</v>
      </c>
      <c r="AO377" s="70" t="s">
        <v>42</v>
      </c>
      <c r="AP377" s="70" t="s">
        <v>42</v>
      </c>
      <c r="AQ377" s="70" t="s">
        <v>42</v>
      </c>
      <c r="AR377" s="70" t="s">
        <v>42</v>
      </c>
      <c r="AS377" s="70" t="s">
        <v>42</v>
      </c>
      <c r="AT377" s="70" t="s">
        <v>42</v>
      </c>
      <c r="AU377" s="70" t="s">
        <v>42</v>
      </c>
      <c r="AV377" s="70" t="s">
        <v>42</v>
      </c>
      <c r="AW377" s="70" t="s">
        <v>42</v>
      </c>
      <c r="AX377" s="70" t="s">
        <v>42</v>
      </c>
      <c r="AY377" s="70" t="s">
        <v>42</v>
      </c>
      <c r="AZ377" s="70" t="s">
        <v>42</v>
      </c>
      <c r="BA377" s="70" t="s">
        <v>42</v>
      </c>
      <c r="BB377" s="70" t="s">
        <v>42</v>
      </c>
      <c r="BC377" s="70" t="s">
        <v>42</v>
      </c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>
      <c r="A378" t="str">
        <f t="shared" si="5"/>
        <v>WA-41518</v>
      </c>
      <c r="B378" s="57" t="s">
        <v>7</v>
      </c>
      <c r="C378" s="54">
        <v>41518</v>
      </c>
      <c r="D378" s="55">
        <v>51.031715973011259</v>
      </c>
      <c r="E378" s="55">
        <v>17.775533392248455</v>
      </c>
      <c r="F378" s="55">
        <v>23.59550561797753</v>
      </c>
      <c r="G378" s="55">
        <v>16.551085795656821</v>
      </c>
      <c r="H378" s="55">
        <v>0.79254864004264303</v>
      </c>
      <c r="I378" s="55">
        <v>8.9845558220763362</v>
      </c>
      <c r="J378" s="58">
        <v>134</v>
      </c>
      <c r="K378" s="55">
        <v>2.477750088999644</v>
      </c>
      <c r="L378" s="55">
        <v>39.861689741755391</v>
      </c>
      <c r="M378" s="55">
        <v>-4.2418886504229283</v>
      </c>
      <c r="N378" s="55">
        <v>8.6563144384126591</v>
      </c>
      <c r="O378" s="55">
        <v>5.2462511747955505</v>
      </c>
      <c r="P378" s="55">
        <v>22.812776164625674</v>
      </c>
      <c r="Q378" s="55">
        <v>6.7163236965029665</v>
      </c>
      <c r="R378" s="55">
        <v>70.146866978075167</v>
      </c>
      <c r="S378" s="55">
        <v>22.83662276087475</v>
      </c>
      <c r="T378" s="55">
        <v>29.126513206806106</v>
      </c>
      <c r="U378" s="55">
        <v>19.437781424904266</v>
      </c>
      <c r="V378" s="55">
        <v>45.549804317636671</v>
      </c>
      <c r="W378" s="55">
        <v>33.553563663398286</v>
      </c>
      <c r="X378" s="55">
        <v>2.4090335169880626</v>
      </c>
      <c r="Y378" s="55">
        <v>3.1637396694214877</v>
      </c>
      <c r="Z378" s="70" t="s">
        <v>42</v>
      </c>
      <c r="AA378" s="70" t="s">
        <v>42</v>
      </c>
      <c r="AB378" s="70" t="s">
        <v>42</v>
      </c>
      <c r="AC378" s="70" t="s">
        <v>42</v>
      </c>
      <c r="AD378" s="70" t="s">
        <v>42</v>
      </c>
      <c r="AE378" s="70" t="s">
        <v>42</v>
      </c>
      <c r="AF378" s="70" t="s">
        <v>42</v>
      </c>
      <c r="AG378" s="70" t="s">
        <v>42</v>
      </c>
      <c r="AH378" s="70" t="s">
        <v>42</v>
      </c>
      <c r="AI378" s="70" t="s">
        <v>42</v>
      </c>
      <c r="AJ378" s="70" t="s">
        <v>42</v>
      </c>
      <c r="AK378" s="70" t="s">
        <v>42</v>
      </c>
      <c r="AL378" s="70" t="s">
        <v>42</v>
      </c>
      <c r="AM378" s="70" t="s">
        <v>42</v>
      </c>
      <c r="AN378" s="70" t="s">
        <v>42</v>
      </c>
      <c r="AO378" s="70" t="s">
        <v>42</v>
      </c>
      <c r="AP378" s="70" t="s">
        <v>42</v>
      </c>
      <c r="AQ378" s="70" t="s">
        <v>42</v>
      </c>
      <c r="AR378" s="70" t="s">
        <v>42</v>
      </c>
      <c r="AS378" s="70" t="s">
        <v>42</v>
      </c>
      <c r="AT378" s="70" t="s">
        <v>42</v>
      </c>
      <c r="AU378" s="70" t="s">
        <v>42</v>
      </c>
      <c r="AV378" s="70" t="s">
        <v>42</v>
      </c>
      <c r="AW378" s="70" t="s">
        <v>42</v>
      </c>
      <c r="AX378" s="70" t="s">
        <v>42</v>
      </c>
      <c r="AY378" s="70" t="s">
        <v>42</v>
      </c>
      <c r="AZ378" s="70" t="s">
        <v>42</v>
      </c>
      <c r="BA378" s="70" t="s">
        <v>42</v>
      </c>
      <c r="BB378" s="70" t="s">
        <v>42</v>
      </c>
      <c r="BC378" s="70" t="s">
        <v>42</v>
      </c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>
      <c r="A379" t="str">
        <f t="shared" si="5"/>
        <v>WA-41609</v>
      </c>
      <c r="B379" s="57" t="s">
        <v>7</v>
      </c>
      <c r="C379" s="54">
        <v>41609</v>
      </c>
      <c r="D379" s="55">
        <v>47.610113348170387</v>
      </c>
      <c r="E379" s="55">
        <v>14.413073857460793</v>
      </c>
      <c r="F379" s="55">
        <v>16.013663889032657</v>
      </c>
      <c r="G379" s="55">
        <v>8.8245643759204455</v>
      </c>
      <c r="H379" s="55">
        <v>10.026654935044768</v>
      </c>
      <c r="I379" s="55">
        <v>9.0057450442523681</v>
      </c>
      <c r="J379" s="58">
        <v>135</v>
      </c>
      <c r="K379" s="55">
        <v>-0.81117800628696168</v>
      </c>
      <c r="L379" s="55">
        <v>54.046115625485214</v>
      </c>
      <c r="M379" s="55">
        <v>0.51627762538170985</v>
      </c>
      <c r="N379" s="55">
        <v>8.7534289115470223</v>
      </c>
      <c r="O379" s="55">
        <v>10.181926401324981</v>
      </c>
      <c r="P379" s="55">
        <v>28.155892552145335</v>
      </c>
      <c r="Q379" s="55">
        <v>9.5530769628901204</v>
      </c>
      <c r="R379" s="55">
        <v>78.084726463433569</v>
      </c>
      <c r="S379" s="55">
        <v>21.194555147249108</v>
      </c>
      <c r="T379" s="55">
        <v>24.047668340148029</v>
      </c>
      <c r="U379" s="55">
        <v>31.866880596242432</v>
      </c>
      <c r="V379" s="55">
        <v>50.235495057191656</v>
      </c>
      <c r="W379" s="55">
        <v>43.956058175042699</v>
      </c>
      <c r="X379" s="55">
        <v>0.3251028806584359</v>
      </c>
      <c r="Y379" s="55">
        <v>1.4492003519486569</v>
      </c>
      <c r="Z379" s="70" t="s">
        <v>42</v>
      </c>
      <c r="AA379" s="70" t="s">
        <v>42</v>
      </c>
      <c r="AB379" s="70" t="s">
        <v>42</v>
      </c>
      <c r="AC379" s="70" t="s">
        <v>42</v>
      </c>
      <c r="AD379" s="70" t="s">
        <v>42</v>
      </c>
      <c r="AE379" s="70" t="s">
        <v>42</v>
      </c>
      <c r="AF379" s="70" t="s">
        <v>42</v>
      </c>
      <c r="AG379" s="70" t="s">
        <v>42</v>
      </c>
      <c r="AH379" s="70" t="s">
        <v>42</v>
      </c>
      <c r="AI379" s="70" t="s">
        <v>42</v>
      </c>
      <c r="AJ379" s="70" t="s">
        <v>42</v>
      </c>
      <c r="AK379" s="70" t="s">
        <v>42</v>
      </c>
      <c r="AL379" s="70" t="s">
        <v>42</v>
      </c>
      <c r="AM379" s="70" t="s">
        <v>42</v>
      </c>
      <c r="AN379" s="70" t="s">
        <v>42</v>
      </c>
      <c r="AO379" s="70" t="s">
        <v>42</v>
      </c>
      <c r="AP379" s="70" t="s">
        <v>42</v>
      </c>
      <c r="AQ379" s="70" t="s">
        <v>42</v>
      </c>
      <c r="AR379" s="70" t="s">
        <v>42</v>
      </c>
      <c r="AS379" s="70" t="s">
        <v>42</v>
      </c>
      <c r="AT379" s="70" t="s">
        <v>42</v>
      </c>
      <c r="AU379" s="70" t="s">
        <v>42</v>
      </c>
      <c r="AV379" s="70" t="s">
        <v>42</v>
      </c>
      <c r="AW379" s="70" t="s">
        <v>42</v>
      </c>
      <c r="AX379" s="70" t="s">
        <v>42</v>
      </c>
      <c r="AY379" s="70" t="s">
        <v>42</v>
      </c>
      <c r="AZ379" s="70" t="s">
        <v>42</v>
      </c>
      <c r="BA379" s="70" t="s">
        <v>42</v>
      </c>
      <c r="BB379" s="70" t="s">
        <v>42</v>
      </c>
      <c r="BC379" s="70" t="s">
        <v>42</v>
      </c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>
      <c r="A380" t="str">
        <f t="shared" si="5"/>
        <v>WA-41699</v>
      </c>
      <c r="B380" s="57" t="s">
        <v>7</v>
      </c>
      <c r="C380" s="54">
        <v>41699</v>
      </c>
      <c r="D380" s="55">
        <v>46.5075</v>
      </c>
      <c r="E380" s="55">
        <v>23.287500000000001</v>
      </c>
      <c r="F380" s="55">
        <v>1.83</v>
      </c>
      <c r="G380" s="55">
        <v>-13.122802869999999</v>
      </c>
      <c r="H380" s="55">
        <v>9.2162500000000005</v>
      </c>
      <c r="I380" s="55">
        <v>8.4924999999999997</v>
      </c>
      <c r="J380" s="58">
        <v>128</v>
      </c>
      <c r="K380" s="55">
        <v>-6.8</v>
      </c>
      <c r="L380" s="55">
        <v>38.799999999999997</v>
      </c>
      <c r="M380" s="55">
        <v>-9.9</v>
      </c>
      <c r="N380" s="55">
        <v>3.2</v>
      </c>
      <c r="O380" s="55">
        <v>9.1999999999999993</v>
      </c>
      <c r="P380" s="55">
        <v>35.299999999999997</v>
      </c>
      <c r="Q380" s="55">
        <v>9.8000000000000007</v>
      </c>
      <c r="R380" s="55">
        <v>74.88</v>
      </c>
      <c r="S380" s="55">
        <v>9.2950000000000035</v>
      </c>
      <c r="T380" s="55">
        <v>16.965</v>
      </c>
      <c r="U380" s="55">
        <v>30.482500000000002</v>
      </c>
      <c r="V380" s="55">
        <v>56.8</v>
      </c>
      <c r="W380" s="55">
        <v>51.344999999999999</v>
      </c>
      <c r="X380" s="55">
        <v>1.9763456930093533</v>
      </c>
      <c r="Y380" s="55">
        <v>3.92</v>
      </c>
      <c r="Z380" s="70" t="s">
        <v>42</v>
      </c>
      <c r="AA380" s="70" t="s">
        <v>42</v>
      </c>
      <c r="AB380" s="70" t="s">
        <v>42</v>
      </c>
      <c r="AC380" s="70" t="s">
        <v>42</v>
      </c>
      <c r="AD380" s="70" t="s">
        <v>42</v>
      </c>
      <c r="AE380" s="70" t="s">
        <v>42</v>
      </c>
      <c r="AF380" s="70" t="s">
        <v>42</v>
      </c>
      <c r="AG380" s="70" t="s">
        <v>42</v>
      </c>
      <c r="AH380" s="70" t="s">
        <v>42</v>
      </c>
      <c r="AI380" s="70" t="s">
        <v>42</v>
      </c>
      <c r="AJ380" s="70" t="s">
        <v>42</v>
      </c>
      <c r="AK380" s="70" t="s">
        <v>42</v>
      </c>
      <c r="AL380" s="70" t="s">
        <v>42</v>
      </c>
      <c r="AM380" s="70" t="s">
        <v>42</v>
      </c>
      <c r="AN380" s="70" t="s">
        <v>42</v>
      </c>
      <c r="AO380" s="70" t="s">
        <v>42</v>
      </c>
      <c r="AP380" s="70" t="s">
        <v>42</v>
      </c>
      <c r="AQ380" s="70" t="s">
        <v>42</v>
      </c>
      <c r="AR380" s="70" t="s">
        <v>42</v>
      </c>
      <c r="AS380" s="70" t="s">
        <v>42</v>
      </c>
      <c r="AT380" s="70" t="s">
        <v>42</v>
      </c>
      <c r="AU380" s="70" t="s">
        <v>42</v>
      </c>
      <c r="AV380" s="70" t="s">
        <v>42</v>
      </c>
      <c r="AW380" s="70" t="s">
        <v>42</v>
      </c>
      <c r="AX380" s="70" t="s">
        <v>42</v>
      </c>
      <c r="AY380" s="70" t="s">
        <v>42</v>
      </c>
      <c r="AZ380" s="70" t="s">
        <v>42</v>
      </c>
      <c r="BA380" s="70" t="s">
        <v>42</v>
      </c>
      <c r="BB380" s="70" t="s">
        <v>42</v>
      </c>
      <c r="BC380" s="70" t="s">
        <v>42</v>
      </c>
      <c r="BD380"/>
      <c r="BE380"/>
      <c r="BF380"/>
      <c r="BG380"/>
      <c r="BH380"/>
      <c r="BI380"/>
      <c r="BJ380"/>
      <c r="BK380"/>
      <c r="BL380"/>
      <c r="BM380"/>
      <c r="BN380"/>
      <c r="BO380"/>
      <c r="BP380"/>
    </row>
    <row r="381" spans="1:68">
      <c r="A381" t="str">
        <f t="shared" si="5"/>
        <v>WA-41791</v>
      </c>
      <c r="B381" s="57" t="s">
        <v>7</v>
      </c>
      <c r="C381" s="54">
        <v>41791</v>
      </c>
      <c r="D381" s="55">
        <v>40.193771626297583</v>
      </c>
      <c r="E381" s="55">
        <v>16.465974625144174</v>
      </c>
      <c r="F381" s="55">
        <v>-2.8189158016147631</v>
      </c>
      <c r="G381" s="55">
        <v>-9.2002687122123454</v>
      </c>
      <c r="H381" s="55">
        <v>6.7466359092656667</v>
      </c>
      <c r="I381" s="55">
        <v>3.652441368704344</v>
      </c>
      <c r="J381" s="58">
        <v>123</v>
      </c>
      <c r="K381" s="55">
        <v>-3.7182271243106446</v>
      </c>
      <c r="L381" s="55">
        <v>12.264513648596692</v>
      </c>
      <c r="M381" s="55">
        <v>-16.978085351787776</v>
      </c>
      <c r="N381" s="55">
        <v>2.7066512879661673</v>
      </c>
      <c r="O381" s="55">
        <v>8.3921568627450984</v>
      </c>
      <c r="P381" s="55">
        <v>24.895040369088811</v>
      </c>
      <c r="Q381" s="55">
        <v>7.9123414071510956</v>
      </c>
      <c r="R381" s="55">
        <v>59.069588619761632</v>
      </c>
      <c r="S381" s="55">
        <v>9.6332179930795849</v>
      </c>
      <c r="T381" s="55">
        <v>20.896578239138794</v>
      </c>
      <c r="U381" s="55">
        <v>41.084198385236448</v>
      </c>
      <c r="V381" s="55">
        <v>54.806612841214907</v>
      </c>
      <c r="W381" s="55">
        <v>42.660515186466753</v>
      </c>
      <c r="X381" s="55">
        <v>0.83660130718954262</v>
      </c>
      <c r="Y381" s="55">
        <v>3.2725874663590933</v>
      </c>
      <c r="Z381" s="70" t="s">
        <v>42</v>
      </c>
      <c r="AA381" s="70">
        <v>0.3135593220338983</v>
      </c>
      <c r="AB381" s="70">
        <v>0.2076271186440678</v>
      </c>
      <c r="AC381" s="70">
        <v>5.5084745762711863E-2</v>
      </c>
      <c r="AD381" s="70">
        <v>0</v>
      </c>
      <c r="AE381" s="70">
        <v>0</v>
      </c>
      <c r="AF381" s="70" t="s">
        <v>42</v>
      </c>
      <c r="AG381" s="70" t="s">
        <v>42</v>
      </c>
      <c r="AH381" s="70" t="s">
        <v>42</v>
      </c>
      <c r="AI381" s="70" t="s">
        <v>42</v>
      </c>
      <c r="AJ381" s="70" t="s">
        <v>42</v>
      </c>
      <c r="AK381" s="70" t="s">
        <v>42</v>
      </c>
      <c r="AL381" s="70" t="s">
        <v>42</v>
      </c>
      <c r="AM381" s="70" t="s">
        <v>42</v>
      </c>
      <c r="AN381" s="70" t="s">
        <v>42</v>
      </c>
      <c r="AO381" s="70" t="s">
        <v>42</v>
      </c>
      <c r="AP381" s="70" t="s">
        <v>42</v>
      </c>
      <c r="AQ381" s="70" t="s">
        <v>42</v>
      </c>
      <c r="AR381" s="70" t="s">
        <v>42</v>
      </c>
      <c r="AS381" s="70" t="s">
        <v>42</v>
      </c>
      <c r="AT381" s="70" t="s">
        <v>42</v>
      </c>
      <c r="AU381" s="70" t="s">
        <v>42</v>
      </c>
      <c r="AV381" s="70" t="s">
        <v>42</v>
      </c>
      <c r="AW381" s="70" t="s">
        <v>42</v>
      </c>
      <c r="AX381" s="70" t="s">
        <v>42</v>
      </c>
      <c r="AY381" s="70" t="s">
        <v>42</v>
      </c>
      <c r="AZ381" s="70" t="s">
        <v>42</v>
      </c>
      <c r="BA381" s="70" t="s">
        <v>42</v>
      </c>
      <c r="BB381" s="70" t="s">
        <v>42</v>
      </c>
      <c r="BC381" s="70" t="s">
        <v>42</v>
      </c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>
      <c r="A382" t="str">
        <f t="shared" si="5"/>
        <v>WA-41883</v>
      </c>
      <c r="B382" s="57" t="s">
        <v>7</v>
      </c>
      <c r="C382" s="54">
        <v>41883</v>
      </c>
      <c r="D382" s="55">
        <v>34.12742382271469</v>
      </c>
      <c r="E382" s="55">
        <v>10.889504462911667</v>
      </c>
      <c r="F382" s="55">
        <v>-7.5493998153277939</v>
      </c>
      <c r="G382" s="55">
        <v>-16.949893243766308</v>
      </c>
      <c r="H382" s="55">
        <v>6.8698060941828256</v>
      </c>
      <c r="I382" s="55">
        <v>2.1274238227146816</v>
      </c>
      <c r="J382" s="58">
        <v>115</v>
      </c>
      <c r="K382" s="55">
        <v>-2.7161611588954284</v>
      </c>
      <c r="L382" s="55">
        <v>8.8408741151123422</v>
      </c>
      <c r="M382" s="55">
        <v>-21.668205601723603</v>
      </c>
      <c r="N382" s="55">
        <v>2.6395814096645114</v>
      </c>
      <c r="O382" s="55">
        <v>8.4764542936288105</v>
      </c>
      <c r="P382" s="55">
        <v>20.5983379501385</v>
      </c>
      <c r="Q382" s="55">
        <v>4.7534626038781171</v>
      </c>
      <c r="R382" s="55">
        <v>47.511234225915658</v>
      </c>
      <c r="S382" s="55">
        <v>6.9781471221914444</v>
      </c>
      <c r="T382" s="55">
        <v>23.647891658971986</v>
      </c>
      <c r="U382" s="55">
        <v>36.368113265620188</v>
      </c>
      <c r="V382" s="55">
        <v>55.937211449676823</v>
      </c>
      <c r="W382" s="55">
        <v>39.544475223145582</v>
      </c>
      <c r="X382" s="55">
        <v>-0.47882231404958669</v>
      </c>
      <c r="Y382" s="55">
        <v>-9.8897399208820819E-2</v>
      </c>
      <c r="Z382" s="70" t="s">
        <v>42</v>
      </c>
      <c r="AA382" s="70">
        <v>0.27615062761506276</v>
      </c>
      <c r="AB382" s="70">
        <v>0.17154811715481172</v>
      </c>
      <c r="AC382" s="70">
        <v>6.2761506276150625E-2</v>
      </c>
      <c r="AD382" s="70">
        <v>2.5104602510460251E-2</v>
      </c>
      <c r="AE382" s="70">
        <v>0</v>
      </c>
      <c r="AF382" s="70" t="s">
        <v>42</v>
      </c>
      <c r="AG382" s="70">
        <v>0.22123893805309736</v>
      </c>
      <c r="AH382" s="70">
        <v>0.15486725663716813</v>
      </c>
      <c r="AI382" s="70">
        <v>4.4247787610619468E-2</v>
      </c>
      <c r="AJ382" s="70">
        <v>3.0973451327433628E-2</v>
      </c>
      <c r="AK382" s="70">
        <v>0</v>
      </c>
      <c r="AL382" s="70" t="s">
        <v>42</v>
      </c>
      <c r="AM382" s="70">
        <v>0.20627802690582961</v>
      </c>
      <c r="AN382" s="70">
        <v>0.13004484304932734</v>
      </c>
      <c r="AO382" s="70">
        <v>6.2780269058295965E-2</v>
      </c>
      <c r="AP382" s="70">
        <v>3.5874439461883408E-2</v>
      </c>
      <c r="AQ382" s="70">
        <v>0</v>
      </c>
      <c r="AR382" s="70" t="s">
        <v>42</v>
      </c>
      <c r="AS382" s="70">
        <v>0.23853211009174313</v>
      </c>
      <c r="AT382" s="70">
        <v>0.11009174311926606</v>
      </c>
      <c r="AU382" s="70">
        <v>3.669724770642202E-2</v>
      </c>
      <c r="AV382" s="70">
        <v>1.834862385321101E-2</v>
      </c>
      <c r="AW382" s="70">
        <v>0</v>
      </c>
      <c r="AX382" s="70" t="s">
        <v>42</v>
      </c>
      <c r="AY382" s="70">
        <v>0.19266055045871561</v>
      </c>
      <c r="AZ382" s="70">
        <v>0.15137614678899083</v>
      </c>
      <c r="BA382" s="70">
        <v>5.0458715596330278E-2</v>
      </c>
      <c r="BB382" s="70">
        <v>3.2110091743119268E-2</v>
      </c>
      <c r="BC382" s="70">
        <v>9.1743119266055051E-3</v>
      </c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>
      <c r="A383" t="str">
        <f t="shared" si="5"/>
        <v>WA-41974</v>
      </c>
      <c r="B383" s="57" t="s">
        <v>7</v>
      </c>
      <c r="C383" s="54">
        <v>41974</v>
      </c>
      <c r="D383" s="55">
        <v>42.86980609418282</v>
      </c>
      <c r="E383" s="55">
        <v>13.324715297014469</v>
      </c>
      <c r="F383" s="55">
        <v>-15.345029239766081</v>
      </c>
      <c r="G383" s="55">
        <v>-23.563033128347548</v>
      </c>
      <c r="H383" s="55">
        <v>5.0415512465373959</v>
      </c>
      <c r="I383" s="55">
        <v>0.40258541089566041</v>
      </c>
      <c r="J383" s="58">
        <v>113</v>
      </c>
      <c r="K383" s="55">
        <v>-2.1089565562388386</v>
      </c>
      <c r="L383" s="55">
        <v>1.9944598337950137</v>
      </c>
      <c r="M383" s="55">
        <v>-30.921514312096026</v>
      </c>
      <c r="N383" s="55">
        <v>-4.673437980917206</v>
      </c>
      <c r="O383" s="55">
        <v>11.135734072022162</v>
      </c>
      <c r="P383" s="55">
        <v>22.662973222530006</v>
      </c>
      <c r="Q383" s="55">
        <v>6.5115420129270536</v>
      </c>
      <c r="R383" s="55">
        <v>33.179439827639271</v>
      </c>
      <c r="S383" s="55">
        <v>-3.7057556171129566</v>
      </c>
      <c r="T383" s="55">
        <v>12.397660818713451</v>
      </c>
      <c r="U383" s="55">
        <v>43.183748845798704</v>
      </c>
      <c r="V383" s="55">
        <v>58.451215758694985</v>
      </c>
      <c r="W383" s="55">
        <v>34.890735610957222</v>
      </c>
      <c r="X383" s="55">
        <v>3.3722588353181489</v>
      </c>
      <c r="Y383" s="55">
        <v>5.9210185808187985</v>
      </c>
      <c r="Z383" s="70">
        <v>9.3283582089552244E-2</v>
      </c>
      <c r="AA383" s="70">
        <v>0.17164179104477612</v>
      </c>
      <c r="AB383" s="70">
        <v>0.1044776119402985</v>
      </c>
      <c r="AC383" s="70">
        <v>3.3582089552238806E-2</v>
      </c>
      <c r="AD383" s="70">
        <v>1.1194029850746268E-2</v>
      </c>
      <c r="AE383" s="70">
        <v>3.7313432835820895E-3</v>
      </c>
      <c r="AF383" s="70">
        <v>8.3650190114068435E-2</v>
      </c>
      <c r="AG383" s="70">
        <v>0.13688212927756654</v>
      </c>
      <c r="AH383" s="70">
        <v>5.3231939163498096E-2</v>
      </c>
      <c r="AI383" s="70">
        <v>1.1406844106463879E-2</v>
      </c>
      <c r="AJ383" s="70">
        <v>3.8022813688212927E-2</v>
      </c>
      <c r="AK383" s="70">
        <v>1.1406844106463879E-2</v>
      </c>
      <c r="AL383" s="70">
        <v>9.5785440613026823E-2</v>
      </c>
      <c r="AM383" s="70">
        <v>9.9616858237547887E-2</v>
      </c>
      <c r="AN383" s="70">
        <v>6.5134099616858232E-2</v>
      </c>
      <c r="AO383" s="70">
        <v>1.9157088122605363E-2</v>
      </c>
      <c r="AP383" s="70">
        <v>7.6628352490421452E-3</v>
      </c>
      <c r="AQ383" s="70">
        <v>3.8314176245210726E-3</v>
      </c>
      <c r="AR383" s="70">
        <v>0.11969111969111969</v>
      </c>
      <c r="AS383" s="70">
        <v>0.12741312741312741</v>
      </c>
      <c r="AT383" s="70">
        <v>4.2471042471042469E-2</v>
      </c>
      <c r="AU383" s="70">
        <v>1.9305019305019305E-2</v>
      </c>
      <c r="AV383" s="70">
        <v>3.8610038610038611E-3</v>
      </c>
      <c r="AW383" s="70">
        <v>0</v>
      </c>
      <c r="AX383" s="70">
        <v>5.019305019305019E-2</v>
      </c>
      <c r="AY383" s="70">
        <v>0.10038610038610038</v>
      </c>
      <c r="AZ383" s="70">
        <v>6.1776061776061778E-2</v>
      </c>
      <c r="BA383" s="70">
        <v>4.633204633204633E-2</v>
      </c>
      <c r="BB383" s="70">
        <v>7.7220077220077222E-3</v>
      </c>
      <c r="BC383" s="70">
        <v>3.8610038610038611E-3</v>
      </c>
      <c r="BD383"/>
      <c r="BE383"/>
      <c r="BF383"/>
      <c r="BG383"/>
      <c r="BH383"/>
      <c r="BI383"/>
      <c r="BJ383"/>
      <c r="BK383"/>
      <c r="BL383"/>
      <c r="BM383"/>
      <c r="BN383"/>
      <c r="BO383"/>
      <c r="BP383"/>
    </row>
    <row r="384" spans="1:68">
      <c r="A384" t="str">
        <f t="shared" si="5"/>
        <v>WA-42064</v>
      </c>
      <c r="B384" s="57" t="s">
        <v>7</v>
      </c>
      <c r="C384" s="54">
        <v>42064</v>
      </c>
      <c r="D384" s="55">
        <v>28.033303247435015</v>
      </c>
      <c r="E384" s="55">
        <v>7.2795593950892457</v>
      </c>
      <c r="F384" s="55">
        <v>-12.171894858995378</v>
      </c>
      <c r="G384" s="55">
        <v>-26.545778834720569</v>
      </c>
      <c r="H384" s="55">
        <v>-10.444104698926116</v>
      </c>
      <c r="I384" s="55">
        <v>3.1148114719372235</v>
      </c>
      <c r="J384" s="58">
        <v>105</v>
      </c>
      <c r="K384" s="55">
        <v>-6.0730534730792609</v>
      </c>
      <c r="L384" s="55">
        <v>-2.8495643684724357</v>
      </c>
      <c r="M384" s="55">
        <v>-44.708872884009651</v>
      </c>
      <c r="N384" s="55">
        <v>-5.2883641253292559</v>
      </c>
      <c r="O384" s="55">
        <v>6.3659304831549672</v>
      </c>
      <c r="P384" s="55">
        <v>20.282193446186156</v>
      </c>
      <c r="Q384" s="55">
        <v>2.9913978890751327</v>
      </c>
      <c r="R384" s="55">
        <v>34.77500046049844</v>
      </c>
      <c r="S384" s="55">
        <v>-9.6502053823058063</v>
      </c>
      <c r="T384" s="55">
        <v>9.0184015178028698</v>
      </c>
      <c r="U384" s="55">
        <v>40.989887454180398</v>
      </c>
      <c r="V384" s="55">
        <v>55.235867302768519</v>
      </c>
      <c r="W384" s="55">
        <v>41.080145149109391</v>
      </c>
      <c r="X384" s="55">
        <v>0.59495432962758199</v>
      </c>
      <c r="Y384" s="55">
        <v>3.9705536847051448</v>
      </c>
      <c r="Z384" s="70">
        <v>8.8888888888888892E-2</v>
      </c>
      <c r="AA384" s="70">
        <v>0.18666666666666668</v>
      </c>
      <c r="AB384" s="70">
        <v>0.11555555555555555</v>
      </c>
      <c r="AC384" s="70">
        <v>3.5555555555555556E-2</v>
      </c>
      <c r="AD384" s="70">
        <v>4.4444444444444444E-3</v>
      </c>
      <c r="AE384" s="70">
        <v>8.8888888888888889E-3</v>
      </c>
      <c r="AF384" s="70">
        <v>0.12727272727272726</v>
      </c>
      <c r="AG384" s="70">
        <v>0.10454545454545454</v>
      </c>
      <c r="AH384" s="70">
        <v>7.7272727272727271E-2</v>
      </c>
      <c r="AI384" s="70">
        <v>2.2727272727272728E-2</v>
      </c>
      <c r="AJ384" s="70">
        <v>9.0909090909090905E-3</v>
      </c>
      <c r="AK384" s="70">
        <v>0</v>
      </c>
      <c r="AL384" s="70">
        <v>0.10138248847926268</v>
      </c>
      <c r="AM384" s="70">
        <v>0.11981566820276497</v>
      </c>
      <c r="AN384" s="70">
        <v>5.0691244239631339E-2</v>
      </c>
      <c r="AO384" s="70">
        <v>1.8433179723502304E-2</v>
      </c>
      <c r="AP384" s="70">
        <v>9.2165898617511521E-3</v>
      </c>
      <c r="AQ384" s="70">
        <v>0</v>
      </c>
      <c r="AR384" s="70">
        <v>0.125</v>
      </c>
      <c r="AS384" s="70">
        <v>0.15277777777777779</v>
      </c>
      <c r="AT384" s="70">
        <v>4.1666666666666664E-2</v>
      </c>
      <c r="AU384" s="70">
        <v>4.6296296296296294E-3</v>
      </c>
      <c r="AV384" s="70">
        <v>0</v>
      </c>
      <c r="AW384" s="70">
        <v>0</v>
      </c>
      <c r="AX384" s="70">
        <v>8.3333333333333329E-2</v>
      </c>
      <c r="AY384" s="70">
        <v>7.407407407407407E-2</v>
      </c>
      <c r="AZ384" s="70">
        <v>7.407407407407407E-2</v>
      </c>
      <c r="BA384" s="70">
        <v>2.7777777777777776E-2</v>
      </c>
      <c r="BB384" s="70">
        <v>1.8518518518518517E-2</v>
      </c>
      <c r="BC384" s="70">
        <v>9.2592592592592587E-3</v>
      </c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>
      <c r="A385" t="str">
        <f t="shared" si="5"/>
        <v>WA-42156</v>
      </c>
      <c r="B385" s="57" t="s">
        <v>7</v>
      </c>
      <c r="C385" s="54">
        <v>42156</v>
      </c>
      <c r="D385" s="55">
        <v>31.412916190779107</v>
      </c>
      <c r="E385" s="55">
        <v>8.1886394193930787</v>
      </c>
      <c r="F385" s="55">
        <v>-17.157975393601181</v>
      </c>
      <c r="G385" s="55">
        <v>-36.464526357510898</v>
      </c>
      <c r="H385" s="55">
        <v>-2.0240281050759727</v>
      </c>
      <c r="I385" s="55">
        <v>-5.1815119489944914</v>
      </c>
      <c r="J385" s="58">
        <v>102</v>
      </c>
      <c r="K385" s="55">
        <v>-2.1281209790513116</v>
      </c>
      <c r="L385" s="55">
        <v>-13.657852506180513</v>
      </c>
      <c r="M385" s="55">
        <v>-54.086368170712305</v>
      </c>
      <c r="N385" s="55">
        <v>-10.918185892524107</v>
      </c>
      <c r="O385" s="55">
        <v>11.450216137286937</v>
      </c>
      <c r="P385" s="55">
        <v>23.0739203978661</v>
      </c>
      <c r="Q385" s="55">
        <v>2.1859503534820526</v>
      </c>
      <c r="R385" s="55">
        <v>24.959158004308293</v>
      </c>
      <c r="S385" s="55">
        <v>-13.597131663028231</v>
      </c>
      <c r="T385" s="55">
        <v>7.4224002081857501</v>
      </c>
      <c r="U385" s="55">
        <v>51.838251239717223</v>
      </c>
      <c r="V385" s="55">
        <v>59.766658474171955</v>
      </c>
      <c r="W385" s="55">
        <v>35.416154635747226</v>
      </c>
      <c r="X385" s="55">
        <v>4.7115384615384608</v>
      </c>
      <c r="Y385" s="55">
        <v>5.7729867219791382</v>
      </c>
      <c r="Z385" s="70">
        <v>0.10505836575875487</v>
      </c>
      <c r="AA385" s="70">
        <v>0.16342412451361868</v>
      </c>
      <c r="AB385" s="70">
        <v>8.5603112840466927E-2</v>
      </c>
      <c r="AC385" s="70">
        <v>3.8910505836575876E-2</v>
      </c>
      <c r="AD385" s="70">
        <v>7.7821011673151752E-3</v>
      </c>
      <c r="AE385" s="70">
        <v>3.8910505836575876E-3</v>
      </c>
      <c r="AF385" s="70">
        <v>0.11507936507936507</v>
      </c>
      <c r="AG385" s="70">
        <v>0.12698412698412698</v>
      </c>
      <c r="AH385" s="70">
        <v>7.9365079365079361E-2</v>
      </c>
      <c r="AI385" s="70">
        <v>1.1904761904761904E-2</v>
      </c>
      <c r="AJ385" s="70">
        <v>7.9365079365079361E-3</v>
      </c>
      <c r="AK385" s="70">
        <v>3.968253968253968E-3</v>
      </c>
      <c r="AL385" s="70">
        <v>0.13492063492063491</v>
      </c>
      <c r="AM385" s="70">
        <v>0.11507936507936507</v>
      </c>
      <c r="AN385" s="70">
        <v>7.1428571428571425E-2</v>
      </c>
      <c r="AO385" s="70">
        <v>1.984126984126984E-2</v>
      </c>
      <c r="AP385" s="70">
        <v>1.1904761904761904E-2</v>
      </c>
      <c r="AQ385" s="70">
        <v>0</v>
      </c>
      <c r="AR385" s="70">
        <v>0.1388888888888889</v>
      </c>
      <c r="AS385" s="70">
        <v>0.11904761904761904</v>
      </c>
      <c r="AT385" s="70">
        <v>4.7619047619047616E-2</v>
      </c>
      <c r="AU385" s="70">
        <v>3.968253968253968E-3</v>
      </c>
      <c r="AV385" s="70">
        <v>7.9365079365079361E-3</v>
      </c>
      <c r="AW385" s="70">
        <v>0</v>
      </c>
      <c r="AX385" s="70">
        <v>6.4777327935222673E-2</v>
      </c>
      <c r="AY385" s="70">
        <v>8.9068825910931168E-2</v>
      </c>
      <c r="AZ385" s="70">
        <v>4.8582995951417005E-2</v>
      </c>
      <c r="BA385" s="70">
        <v>6.4777327935222673E-2</v>
      </c>
      <c r="BB385" s="70">
        <v>2.0242914979757085E-2</v>
      </c>
      <c r="BC385" s="70">
        <v>0</v>
      </c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>
      <c r="A386" t="str">
        <f t="shared" ref="A386:A449" si="6">B386&amp;"-"&amp;C386</f>
        <v>WA-42248</v>
      </c>
      <c r="B386" s="57" t="s">
        <v>7</v>
      </c>
      <c r="C386" s="54">
        <v>42248</v>
      </c>
      <c r="D386" s="55">
        <v>27.7</v>
      </c>
      <c r="E386" s="55">
        <v>7.1</v>
      </c>
      <c r="F386" s="55">
        <v>-15</v>
      </c>
      <c r="G386" s="55">
        <v>-27.8</v>
      </c>
      <c r="H386" s="55">
        <v>-1.1000000000000001</v>
      </c>
      <c r="I386" s="55">
        <v>-5.0999999999999996</v>
      </c>
      <c r="J386" s="58">
        <v>102</v>
      </c>
      <c r="K386" s="55">
        <v>0.4</v>
      </c>
      <c r="L386" s="55">
        <v>-25.6</v>
      </c>
      <c r="M386" s="55">
        <v>-50.9</v>
      </c>
      <c r="N386" s="55">
        <v>-13.8</v>
      </c>
      <c r="O386" s="55">
        <v>9.8000000000000007</v>
      </c>
      <c r="P386" s="55">
        <v>19.5</v>
      </c>
      <c r="Q386" s="55">
        <v>-1.4</v>
      </c>
      <c r="R386" s="55">
        <v>6.0349033589791681</v>
      </c>
      <c r="S386" s="55">
        <v>-14.375680240195159</v>
      </c>
      <c r="T386" s="55">
        <v>0</v>
      </c>
      <c r="U386" s="55">
        <v>52.292737849502728</v>
      </c>
      <c r="V386" s="55">
        <v>59.100018765246766</v>
      </c>
      <c r="W386" s="55">
        <v>33.318070932632772</v>
      </c>
      <c r="X386" s="55">
        <v>2.7</v>
      </c>
      <c r="Y386">
        <v>7.3</v>
      </c>
      <c r="Z386" s="70">
        <v>0.11</v>
      </c>
      <c r="AA386" s="70">
        <v>0.16</v>
      </c>
      <c r="AB386" s="70">
        <v>0.1</v>
      </c>
      <c r="AC386" s="70">
        <v>0.03</v>
      </c>
      <c r="AD386" s="70">
        <v>0.02</v>
      </c>
      <c r="AE386" s="70">
        <v>0</v>
      </c>
      <c r="AF386" s="70">
        <v>0.1</v>
      </c>
      <c r="AG386" s="70">
        <v>0.08</v>
      </c>
      <c r="AH386" s="70">
        <v>0.06</v>
      </c>
      <c r="AI386" s="70">
        <v>0.05</v>
      </c>
      <c r="AJ386" s="70">
        <v>0.01</v>
      </c>
      <c r="AK386" s="70">
        <v>0</v>
      </c>
      <c r="AL386" s="70">
        <v>0.1</v>
      </c>
      <c r="AM386" s="70">
        <v>7.0000000000000007E-2</v>
      </c>
      <c r="AN386" s="70">
        <v>7.0000000000000007E-2</v>
      </c>
      <c r="AO386" s="70">
        <v>0.04</v>
      </c>
      <c r="AP386" s="70">
        <v>0.01</v>
      </c>
      <c r="AQ386" s="70">
        <v>0</v>
      </c>
      <c r="AR386" s="70">
        <v>0.11</v>
      </c>
      <c r="AS386" s="70">
        <v>0.1</v>
      </c>
      <c r="AT386" s="70">
        <v>0.04</v>
      </c>
      <c r="AU386" s="70">
        <v>0.02</v>
      </c>
      <c r="AV386" s="70">
        <v>0.01</v>
      </c>
      <c r="AW386" s="70">
        <v>0</v>
      </c>
      <c r="AX386" s="70">
        <v>0.08</v>
      </c>
      <c r="AY386" s="70">
        <v>7.0000000000000007E-2</v>
      </c>
      <c r="AZ386" s="70">
        <v>0.03</v>
      </c>
      <c r="BA386" s="70">
        <v>0.06</v>
      </c>
      <c r="BB386" s="70">
        <v>0.02</v>
      </c>
      <c r="BC386" s="70">
        <v>0.01</v>
      </c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>
      <c r="A387" t="str">
        <f t="shared" si="6"/>
        <v>WA-42339</v>
      </c>
      <c r="B387" s="57" t="s">
        <v>7</v>
      </c>
      <c r="C387" s="54">
        <v>42339</v>
      </c>
      <c r="D387" s="55">
        <v>21.4</v>
      </c>
      <c r="E387" s="55">
        <v>3.7</v>
      </c>
      <c r="F387" s="55">
        <v>-12.8</v>
      </c>
      <c r="G387" s="55">
        <v>-34.799999999999997</v>
      </c>
      <c r="H387" s="55">
        <v>0.4</v>
      </c>
      <c r="I387" s="55">
        <v>-6.5</v>
      </c>
      <c r="J387" s="58">
        <v>96</v>
      </c>
      <c r="K387" s="55">
        <v>-3.6</v>
      </c>
      <c r="L387" s="55">
        <v>-31.5</v>
      </c>
      <c r="M387" s="55">
        <v>-55.2</v>
      </c>
      <c r="N387" s="55">
        <v>-11</v>
      </c>
      <c r="O387" s="55">
        <v>9.6999999999999993</v>
      </c>
      <c r="P387" s="55">
        <v>14.9</v>
      </c>
      <c r="Q387" s="55">
        <v>-1.1000000000000001</v>
      </c>
      <c r="R387" s="55">
        <v>-1.820340324495449</v>
      </c>
      <c r="S387" s="55">
        <v>-18.391373169766521</v>
      </c>
      <c r="T387" s="55">
        <v>4.745887274577421</v>
      </c>
      <c r="U387" s="55">
        <v>48.309683984397083</v>
      </c>
      <c r="V387" s="55">
        <v>56.998699756911087</v>
      </c>
      <c r="W387" s="55">
        <v>33.240997229916907</v>
      </c>
      <c r="X387" s="55">
        <v>1.5514830138103837</v>
      </c>
      <c r="Y387" s="55">
        <v>6.3239644970414206</v>
      </c>
      <c r="Z387" s="70">
        <v>7.0000000000000007E-2</v>
      </c>
      <c r="AA387" s="70">
        <v>0.2</v>
      </c>
      <c r="AB387" s="70">
        <v>0.08</v>
      </c>
      <c r="AC387" s="70">
        <v>0.05</v>
      </c>
      <c r="AD387" s="70">
        <v>0.02</v>
      </c>
      <c r="AE387" s="70">
        <v>0</v>
      </c>
      <c r="AF387" s="70">
        <v>0.08</v>
      </c>
      <c r="AG387" s="70">
        <v>0.13</v>
      </c>
      <c r="AH387" s="70">
        <v>0.08</v>
      </c>
      <c r="AI387" s="70">
        <v>0.04</v>
      </c>
      <c r="AJ387" s="70">
        <v>0.01</v>
      </c>
      <c r="AK387" s="70">
        <v>0</v>
      </c>
      <c r="AL387" s="70">
        <v>7.0000000000000007E-2</v>
      </c>
      <c r="AM387" s="70">
        <v>0.12</v>
      </c>
      <c r="AN387" s="70">
        <v>7.0000000000000007E-2</v>
      </c>
      <c r="AO387" s="70">
        <v>0.04</v>
      </c>
      <c r="AP387" s="70">
        <v>0.02</v>
      </c>
      <c r="AQ387" s="70">
        <v>0</v>
      </c>
      <c r="AR387" s="70">
        <v>0.12</v>
      </c>
      <c r="AS387" s="70">
        <v>0.1</v>
      </c>
      <c r="AT387" s="70">
        <v>0.06</v>
      </c>
      <c r="AU387" s="70">
        <v>0.02</v>
      </c>
      <c r="AV387" s="70">
        <v>0</v>
      </c>
      <c r="AW387" s="70">
        <v>0</v>
      </c>
      <c r="AX387" s="70">
        <v>7.0000000000000007E-2</v>
      </c>
      <c r="AY387" s="70">
        <v>0.08</v>
      </c>
      <c r="AZ387" s="70">
        <v>0.05</v>
      </c>
      <c r="BA387" s="70">
        <v>0.06</v>
      </c>
      <c r="BB387" s="70">
        <v>0.03</v>
      </c>
      <c r="BC387" s="70">
        <v>0</v>
      </c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>
      <c r="A388" t="str">
        <f t="shared" si="6"/>
        <v>WA-42430</v>
      </c>
      <c r="B388" s="57" t="s">
        <v>7</v>
      </c>
      <c r="C388" s="54">
        <v>42430</v>
      </c>
      <c r="D388" s="55">
        <v>23.393194706994333</v>
      </c>
      <c r="E388" s="55">
        <v>4.990548204158789</v>
      </c>
      <c r="F388" s="55">
        <v>-9.5274102079395107</v>
      </c>
      <c r="G388" s="55">
        <v>-28.803798554566079</v>
      </c>
      <c r="H388" s="55">
        <v>0</v>
      </c>
      <c r="I388" s="55">
        <v>-5.9281663516068042</v>
      </c>
      <c r="J388" s="58">
        <v>99.018274159863296</v>
      </c>
      <c r="K388" s="55">
        <v>-16.412742382271468</v>
      </c>
      <c r="L388" s="55">
        <v>-26.85822306238186</v>
      </c>
      <c r="M388" s="55">
        <v>-50.750472589792054</v>
      </c>
      <c r="N388" s="55">
        <v>-14.427221172022684</v>
      </c>
      <c r="O388" s="55">
        <v>7.344045368620038</v>
      </c>
      <c r="P388" s="55">
        <v>14.361058601134214</v>
      </c>
      <c r="Q388" s="55">
        <v>-2.0170132325141776</v>
      </c>
      <c r="R388" s="55">
        <v>-2.5009451795841224</v>
      </c>
      <c r="S388" s="55">
        <v>-22.079395085066164</v>
      </c>
      <c r="T388" s="55">
        <v>0.7599243856332708</v>
      </c>
      <c r="U388" s="55">
        <v>41.620037807183358</v>
      </c>
      <c r="V388" s="55">
        <v>50.852551984877124</v>
      </c>
      <c r="W388" s="55">
        <v>30.765595463137995</v>
      </c>
      <c r="X388" s="55">
        <v>1.7374167990508556</v>
      </c>
      <c r="Y388" s="55">
        <v>4.8433568703838983</v>
      </c>
      <c r="Z388" s="70">
        <v>0.1210762331838565</v>
      </c>
      <c r="AA388" s="70">
        <v>0.15695067264573992</v>
      </c>
      <c r="AB388" s="70">
        <v>7.1748878923766815E-2</v>
      </c>
      <c r="AC388" s="70">
        <v>4.0358744394618833E-2</v>
      </c>
      <c r="AD388" s="70">
        <v>1.7937219730941704E-2</v>
      </c>
      <c r="AE388" s="70">
        <v>4.4843049327354259E-3</v>
      </c>
      <c r="AF388" s="70">
        <v>9.2592592592592587E-2</v>
      </c>
      <c r="AG388" s="70">
        <v>0.1111111111111111</v>
      </c>
      <c r="AH388" s="70">
        <v>5.5555555555555552E-2</v>
      </c>
      <c r="AI388" s="70">
        <v>6.4814814814814811E-2</v>
      </c>
      <c r="AJ388" s="70">
        <v>2.3148148148148147E-2</v>
      </c>
      <c r="AK388" s="70">
        <v>4.6296296296296294E-3</v>
      </c>
      <c r="AL388" s="70">
        <v>8.8372093023255813E-2</v>
      </c>
      <c r="AM388" s="70">
        <v>0.10232558139534884</v>
      </c>
      <c r="AN388" s="70">
        <v>4.6511627906976744E-2</v>
      </c>
      <c r="AO388" s="70">
        <v>6.5116279069767441E-2</v>
      </c>
      <c r="AP388" s="70">
        <v>4.6511627906976744E-3</v>
      </c>
      <c r="AQ388" s="70">
        <v>4.6511627906976744E-3</v>
      </c>
      <c r="AR388" s="70">
        <v>0.1111111111111111</v>
      </c>
      <c r="AS388" s="70">
        <v>0.11574074074074074</v>
      </c>
      <c r="AT388" s="70">
        <v>5.0925925925925923E-2</v>
      </c>
      <c r="AU388" s="70">
        <v>1.8518518518518517E-2</v>
      </c>
      <c r="AV388" s="70">
        <v>1.3888888888888888E-2</v>
      </c>
      <c r="AW388" s="70">
        <v>0</v>
      </c>
      <c r="AX388" s="70">
        <v>6.4814814814814811E-2</v>
      </c>
      <c r="AY388" s="70">
        <v>8.3333333333333329E-2</v>
      </c>
      <c r="AZ388" s="70">
        <v>4.1666666666666664E-2</v>
      </c>
      <c r="BA388" s="70">
        <v>4.6296296296296294E-2</v>
      </c>
      <c r="BB388" s="70">
        <v>1.3888888888888888E-2</v>
      </c>
      <c r="BC388" s="70">
        <v>1.8518518518518517E-2</v>
      </c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>
      <c r="A389" t="str">
        <f t="shared" si="6"/>
        <v>WA-42522</v>
      </c>
      <c r="B389" s="57" t="s">
        <v>7</v>
      </c>
      <c r="C389" s="54">
        <v>42522</v>
      </c>
      <c r="D389" s="58">
        <v>13.1</v>
      </c>
      <c r="E389" s="55">
        <v>3.1</v>
      </c>
      <c r="F389" s="55">
        <v>-9.8000000000000007</v>
      </c>
      <c r="G389" s="55">
        <v>-22</v>
      </c>
      <c r="H389" s="55">
        <v>-10.1</v>
      </c>
      <c r="I389" s="55">
        <v>-10</v>
      </c>
      <c r="J389" s="58">
        <v>95.051011784023956</v>
      </c>
      <c r="K389" s="55">
        <v>-8.8000000000000007</v>
      </c>
      <c r="L389" s="55">
        <v>-26.7</v>
      </c>
      <c r="M389" s="55">
        <v>-44.4</v>
      </c>
      <c r="N389" s="55">
        <v>-15.2</v>
      </c>
      <c r="O389" s="55">
        <v>2.5</v>
      </c>
      <c r="P389" s="55">
        <v>12.6</v>
      </c>
      <c r="Q389" s="55">
        <v>-5.7</v>
      </c>
      <c r="R389" s="55">
        <v>-8.3621683967704747</v>
      </c>
      <c r="S389" s="55">
        <v>-15.071126489811613</v>
      </c>
      <c r="T389" s="55">
        <v>-0.25711264898116165</v>
      </c>
      <c r="U389" s="55">
        <v>34.92647058823529</v>
      </c>
      <c r="V389" s="55">
        <v>49.211841599384854</v>
      </c>
      <c r="W389" s="55">
        <v>20.814109957708578</v>
      </c>
      <c r="X389" s="55">
        <v>2.3781212841854935</v>
      </c>
      <c r="Y389" s="55">
        <v>5.8327614939711792</v>
      </c>
      <c r="Z389" s="70">
        <v>0.12182741116751269</v>
      </c>
      <c r="AA389" s="70">
        <v>0.16243654822335024</v>
      </c>
      <c r="AB389" s="70">
        <v>9.1370558375634514E-2</v>
      </c>
      <c r="AC389" s="70">
        <v>3.0456852791878174E-2</v>
      </c>
      <c r="AD389" s="70">
        <v>5.076142131979695E-3</v>
      </c>
      <c r="AE389" s="70">
        <v>0</v>
      </c>
      <c r="AF389" s="70">
        <v>6.8062827225130892E-2</v>
      </c>
      <c r="AG389" s="70">
        <v>0.14136125654450263</v>
      </c>
      <c r="AH389" s="70">
        <v>3.6649214659685861E-2</v>
      </c>
      <c r="AI389" s="70">
        <v>3.6649214659685861E-2</v>
      </c>
      <c r="AJ389" s="70">
        <v>5.235602094240838E-3</v>
      </c>
      <c r="AK389" s="70">
        <v>0</v>
      </c>
      <c r="AL389" s="70">
        <v>9.947643979057591E-2</v>
      </c>
      <c r="AM389" s="70">
        <v>0.1099476439790576</v>
      </c>
      <c r="AN389" s="70">
        <v>6.2827225130890049E-2</v>
      </c>
      <c r="AO389" s="70">
        <v>1.5706806282722512E-2</v>
      </c>
      <c r="AP389" s="70">
        <v>5.235602094240838E-3</v>
      </c>
      <c r="AQ389" s="70">
        <v>5.235602094240838E-3</v>
      </c>
      <c r="AR389" s="70">
        <v>9.4736842105263161E-2</v>
      </c>
      <c r="AS389" s="70">
        <v>9.4736842105263161E-2</v>
      </c>
      <c r="AT389" s="70">
        <v>3.1578947368421054E-2</v>
      </c>
      <c r="AU389" s="70">
        <v>1.0526315789473684E-2</v>
      </c>
      <c r="AV389" s="70">
        <v>5.263157894736842E-3</v>
      </c>
      <c r="AW389" s="70">
        <v>0</v>
      </c>
      <c r="AX389" s="70">
        <v>7.3684210526315783E-2</v>
      </c>
      <c r="AY389" s="70">
        <v>6.3157894736842107E-2</v>
      </c>
      <c r="AZ389" s="70">
        <v>5.7894736842105263E-2</v>
      </c>
      <c r="BA389" s="70">
        <v>2.1052631578947368E-2</v>
      </c>
      <c r="BB389" s="70">
        <v>1.0526315789473684E-2</v>
      </c>
      <c r="BC389" s="70">
        <v>0</v>
      </c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>
      <c r="A390" t="str">
        <f t="shared" si="6"/>
        <v>WA-42614</v>
      </c>
      <c r="B390" s="57" t="s">
        <v>7</v>
      </c>
      <c r="C390" s="54">
        <v>42614</v>
      </c>
      <c r="D390" s="58">
        <v>23.873248327231416</v>
      </c>
      <c r="E390" s="55">
        <v>5.5085637335353264</v>
      </c>
      <c r="F390" s="55">
        <v>-3.6821950090476792</v>
      </c>
      <c r="G390" s="55">
        <v>-18.519984170953702</v>
      </c>
      <c r="H390" s="55">
        <v>-3.8575376285261398</v>
      </c>
      <c r="I390" s="55">
        <v>-8.4613334455526079</v>
      </c>
      <c r="J390" s="58">
        <v>104.47241699755006</v>
      </c>
      <c r="K390" s="55">
        <v>-12.629935375674073</v>
      </c>
      <c r="L390" s="55">
        <v>-25.83708566539017</v>
      </c>
      <c r="M390" s="55">
        <v>-42.232321957104176</v>
      </c>
      <c r="N390" s="55">
        <v>-13.781929891007028</v>
      </c>
      <c r="O390" s="55">
        <v>11.653971861016426</v>
      </c>
      <c r="P390" s="55">
        <v>20.221913619211939</v>
      </c>
      <c r="Q390" s="55">
        <v>-0.99314059672600241</v>
      </c>
      <c r="R390" s="55">
        <v>-7.9282918823380877</v>
      </c>
      <c r="S390" s="55">
        <v>-17.288782280576246</v>
      </c>
      <c r="T390" s="55">
        <v>-0.94685014518368993</v>
      </c>
      <c r="U390" s="55">
        <v>53.514567464826278</v>
      </c>
      <c r="V390" s="55">
        <v>61.103396035854068</v>
      </c>
      <c r="W390" s="55">
        <v>32.319151622269914</v>
      </c>
      <c r="X390" s="55">
        <v>1.4582483538255351</v>
      </c>
      <c r="Y390" s="55">
        <v>4.7058653443016389</v>
      </c>
      <c r="Z390" s="70">
        <v>0.10116731517509728</v>
      </c>
      <c r="AA390" s="70">
        <v>0.16731517509727625</v>
      </c>
      <c r="AB390" s="70">
        <v>9.727626459143969E-2</v>
      </c>
      <c r="AC390" s="70">
        <v>3.8910505836575876E-2</v>
      </c>
      <c r="AD390" s="70">
        <v>1.9455252918287938E-2</v>
      </c>
      <c r="AE390" s="70">
        <v>0</v>
      </c>
      <c r="AF390" s="70">
        <v>9.6000000000000002E-2</v>
      </c>
      <c r="AG390" s="70">
        <v>0.11600000000000001</v>
      </c>
      <c r="AH390" s="70">
        <v>7.1999999999999995E-2</v>
      </c>
      <c r="AI390" s="70">
        <v>6.8000000000000005E-2</v>
      </c>
      <c r="AJ390" s="70">
        <v>4.0000000000000001E-3</v>
      </c>
      <c r="AK390" s="70">
        <v>1.2E-2</v>
      </c>
      <c r="AL390" s="70">
        <v>8.7999999999999995E-2</v>
      </c>
      <c r="AM390" s="70">
        <v>9.1999999999999998E-2</v>
      </c>
      <c r="AN390" s="70">
        <v>8.4000000000000005E-2</v>
      </c>
      <c r="AO390" s="70">
        <v>5.1999999999999998E-2</v>
      </c>
      <c r="AP390" s="70">
        <v>1.6E-2</v>
      </c>
      <c r="AQ390" s="70">
        <v>4.0000000000000001E-3</v>
      </c>
      <c r="AR390" s="70">
        <v>0.12</v>
      </c>
      <c r="AS390" s="70">
        <v>0.11600000000000001</v>
      </c>
      <c r="AT390" s="70">
        <v>4.8000000000000001E-2</v>
      </c>
      <c r="AU390" s="70">
        <v>0.04</v>
      </c>
      <c r="AV390" s="70">
        <v>8.0000000000000002E-3</v>
      </c>
      <c r="AW390" s="70">
        <v>0</v>
      </c>
      <c r="AX390" s="70">
        <v>7.5396825396825393E-2</v>
      </c>
      <c r="AY390" s="70">
        <v>4.3650793650793648E-2</v>
      </c>
      <c r="AZ390" s="70">
        <v>5.9523809523809521E-2</v>
      </c>
      <c r="BA390" s="70">
        <v>5.9523809523809521E-2</v>
      </c>
      <c r="BB390" s="70">
        <v>1.5873015873015872E-2</v>
      </c>
      <c r="BC390" s="70">
        <v>2.3809523809523808E-2</v>
      </c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>
      <c r="A391" t="str">
        <f t="shared" si="6"/>
        <v>WA-42705</v>
      </c>
      <c r="B391" s="57" t="s">
        <v>7</v>
      </c>
      <c r="C391" s="54">
        <v>42705</v>
      </c>
      <c r="D391" s="58">
        <v>15.623731839948061</v>
      </c>
      <c r="E391" s="55">
        <v>0.21305088872656486</v>
      </c>
      <c r="F391" s="55">
        <v>-4.7479912344777206</v>
      </c>
      <c r="G391" s="55">
        <v>-20.609504132231404</v>
      </c>
      <c r="H391" s="55">
        <v>3.4514243973703431</v>
      </c>
      <c r="I391" s="55">
        <v>-5.5981657333008696</v>
      </c>
      <c r="J391" s="58">
        <v>97.551187551187553</v>
      </c>
      <c r="K391" s="55">
        <v>-10.736880899244486</v>
      </c>
      <c r="L391" s="55">
        <v>-21.388280172063954</v>
      </c>
      <c r="M391" s="55">
        <v>-36.188215242269294</v>
      </c>
      <c r="N391" s="55">
        <v>-11.721856992127263</v>
      </c>
      <c r="O391" s="55">
        <v>7.2822822822822832</v>
      </c>
      <c r="P391" s="55">
        <v>16.881746611476338</v>
      </c>
      <c r="Q391" s="55">
        <v>-2.7087898709520335</v>
      </c>
      <c r="R391" s="55">
        <v>-8.4165246327408472</v>
      </c>
      <c r="S391" s="55">
        <v>-17.044071098125151</v>
      </c>
      <c r="T391" s="55">
        <v>-1.6313610908205523</v>
      </c>
      <c r="U391" s="55">
        <v>46.785975164353545</v>
      </c>
      <c r="V391" s="55">
        <v>54.135216297378456</v>
      </c>
      <c r="W391" s="55">
        <v>26.13424235045856</v>
      </c>
      <c r="X391" s="55">
        <v>3.6528911707768703</v>
      </c>
      <c r="Y391" s="55">
        <v>7.7417068034444663</v>
      </c>
      <c r="Z391" s="70">
        <v>8.294930875576037E-2</v>
      </c>
      <c r="AA391" s="70">
        <v>0.19815668202764977</v>
      </c>
      <c r="AB391" s="70">
        <v>6.9124423963133647E-2</v>
      </c>
      <c r="AC391" s="70">
        <v>3.6866359447004608E-2</v>
      </c>
      <c r="AD391" s="70">
        <v>9.2165898617511521E-3</v>
      </c>
      <c r="AE391" s="70">
        <v>4.608294930875576E-3</v>
      </c>
      <c r="AF391" s="70">
        <v>0.11374407582938388</v>
      </c>
      <c r="AG391" s="70">
        <v>9.9526066350710901E-2</v>
      </c>
      <c r="AH391" s="70">
        <v>5.6872037914691941E-2</v>
      </c>
      <c r="AI391" s="70">
        <v>2.3696682464454975E-2</v>
      </c>
      <c r="AJ391" s="70">
        <v>1.8957345971563982E-2</v>
      </c>
      <c r="AK391" s="70">
        <v>4.7393364928909956E-3</v>
      </c>
      <c r="AL391" s="70">
        <v>0.1201923076923077</v>
      </c>
      <c r="AM391" s="70">
        <v>0.10576923076923077</v>
      </c>
      <c r="AN391" s="70">
        <v>3.8461538461538464E-2</v>
      </c>
      <c r="AO391" s="70">
        <v>3.8461538461538464E-2</v>
      </c>
      <c r="AP391" s="70">
        <v>9.6153846153846159E-3</v>
      </c>
      <c r="AQ391" s="70">
        <v>4.807692307692308E-3</v>
      </c>
      <c r="AR391" s="70">
        <v>0.11004784688995216</v>
      </c>
      <c r="AS391" s="70">
        <v>0.13397129186602871</v>
      </c>
      <c r="AT391" s="70">
        <v>4.3062200956937802E-2</v>
      </c>
      <c r="AU391" s="70">
        <v>9.5693779904306216E-3</v>
      </c>
      <c r="AV391" s="70">
        <v>9.5693779904306216E-3</v>
      </c>
      <c r="AW391" s="70">
        <v>0</v>
      </c>
      <c r="AX391" s="70">
        <v>5.7142857142857141E-2</v>
      </c>
      <c r="AY391" s="70">
        <v>6.6666666666666666E-2</v>
      </c>
      <c r="AZ391" s="70">
        <v>4.7619047619047616E-2</v>
      </c>
      <c r="BA391" s="70">
        <v>2.8571428571428571E-2</v>
      </c>
      <c r="BB391" s="70">
        <v>2.3809523809523808E-2</v>
      </c>
      <c r="BC391" s="70">
        <v>9.5238095238095247E-3</v>
      </c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>
      <c r="A392" t="str">
        <f t="shared" si="6"/>
        <v>WA-42795</v>
      </c>
      <c r="B392" s="57" t="s">
        <v>7</v>
      </c>
      <c r="C392" s="54">
        <v>42795</v>
      </c>
      <c r="D392" s="58">
        <v>29.342773844231569</v>
      </c>
      <c r="E392" s="55">
        <v>10.17076218242399</v>
      </c>
      <c r="F392" s="55">
        <v>4.5597667638483959</v>
      </c>
      <c r="G392" s="55">
        <v>-1.152585205928556</v>
      </c>
      <c r="H392" s="55">
        <v>28.529779258642236</v>
      </c>
      <c r="I392" s="55">
        <v>-11.795085381091214</v>
      </c>
      <c r="J392" s="58">
        <v>118.12759318603474</v>
      </c>
      <c r="K392" s="55">
        <v>-12.06625006350658</v>
      </c>
      <c r="L392" s="55">
        <v>-5.9775093710953779</v>
      </c>
      <c r="M392" s="55">
        <v>-18.950437317784257</v>
      </c>
      <c r="N392" s="55">
        <v>-3.323615160349854</v>
      </c>
      <c r="O392" s="55">
        <v>9.9408579758433984</v>
      </c>
      <c r="P392" s="55">
        <v>22.822157434402335</v>
      </c>
      <c r="Q392" s="55">
        <v>0.33319450229071168</v>
      </c>
      <c r="R392" s="55">
        <v>4.6180758017492698</v>
      </c>
      <c r="S392" s="55">
        <v>-9.9441899208663056</v>
      </c>
      <c r="T392" s="55">
        <v>8.5114535610162445</v>
      </c>
      <c r="U392" s="55">
        <v>48.071636817992498</v>
      </c>
      <c r="V392" s="55">
        <v>63.523531861724287</v>
      </c>
      <c r="W392" s="55">
        <v>31.00708038317368</v>
      </c>
      <c r="X392" s="55">
        <v>1.5364583333333337</v>
      </c>
      <c r="Y392" s="55">
        <v>3.1932214071882492</v>
      </c>
      <c r="Z392" s="70">
        <v>0.15611814345991562</v>
      </c>
      <c r="AA392" s="70">
        <v>0.14345991561181434</v>
      </c>
      <c r="AB392" s="70">
        <v>9.7046413502109699E-2</v>
      </c>
      <c r="AC392" s="70">
        <v>2.1097046413502109E-2</v>
      </c>
      <c r="AD392" s="70">
        <v>1.2658227848101266E-2</v>
      </c>
      <c r="AE392" s="70">
        <v>0</v>
      </c>
      <c r="AF392" s="70">
        <v>0.12554112554112554</v>
      </c>
      <c r="AG392" s="70">
        <v>0.11255411255411256</v>
      </c>
      <c r="AH392" s="70">
        <v>6.0606060606060608E-2</v>
      </c>
      <c r="AI392" s="70">
        <v>3.0303030303030304E-2</v>
      </c>
      <c r="AJ392" s="70">
        <v>1.2987012987012988E-2</v>
      </c>
      <c r="AK392" s="70">
        <v>0</v>
      </c>
      <c r="AL392" s="70">
        <v>0.13478260869565217</v>
      </c>
      <c r="AM392" s="70">
        <v>9.1304347826086957E-2</v>
      </c>
      <c r="AN392" s="70">
        <v>6.0869565217391307E-2</v>
      </c>
      <c r="AO392" s="70">
        <v>1.3043478260869565E-2</v>
      </c>
      <c r="AP392" s="70">
        <v>2.1739130434782608E-2</v>
      </c>
      <c r="AQ392" s="70">
        <v>0</v>
      </c>
      <c r="AR392" s="70">
        <v>0.13478260869565217</v>
      </c>
      <c r="AS392" s="70">
        <v>9.1304347826086957E-2</v>
      </c>
      <c r="AT392" s="70">
        <v>4.3478260869565216E-2</v>
      </c>
      <c r="AU392" s="70">
        <v>1.7391304347826087E-2</v>
      </c>
      <c r="AV392" s="70">
        <v>1.3043478260869565E-2</v>
      </c>
      <c r="AW392" s="70">
        <v>0</v>
      </c>
      <c r="AX392" s="70">
        <v>9.6491228070175433E-2</v>
      </c>
      <c r="AY392" s="70">
        <v>7.0175438596491224E-2</v>
      </c>
      <c r="AZ392" s="70">
        <v>4.3859649122807015E-2</v>
      </c>
      <c r="BA392" s="70">
        <v>3.0701754385964911E-2</v>
      </c>
      <c r="BB392" s="70">
        <v>3.0701754385964911E-2</v>
      </c>
      <c r="BC392" s="70">
        <v>4.3859649122807015E-3</v>
      </c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>
      <c r="A393" t="str">
        <f t="shared" si="6"/>
        <v>WA-42887</v>
      </c>
      <c r="B393" s="57" t="s">
        <v>7</v>
      </c>
      <c r="C393" s="54">
        <v>42887</v>
      </c>
      <c r="D393" s="58">
        <v>25.275087814628655</v>
      </c>
      <c r="E393" s="55">
        <v>5.5716198645422965</v>
      </c>
      <c r="F393" s="55">
        <v>0.85388810184556263</v>
      </c>
      <c r="G393" s="55">
        <v>-2.2222222222222214</v>
      </c>
      <c r="H393" s="55">
        <v>6.5497098721108493</v>
      </c>
      <c r="I393" s="55">
        <v>-9.8895767431931549</v>
      </c>
      <c r="J393" s="58">
        <v>113.7374449339207</v>
      </c>
      <c r="K393" s="55">
        <v>-4.051737882653061</v>
      </c>
      <c r="L393" s="55">
        <v>-8.2594267305788982</v>
      </c>
      <c r="M393" s="55">
        <v>-14.69269731607444</v>
      </c>
      <c r="N393" s="55">
        <v>-3.8832502086203875</v>
      </c>
      <c r="O393" s="55">
        <v>3.4155524073822505</v>
      </c>
      <c r="P393" s="55">
        <v>22.511595412292102</v>
      </c>
      <c r="Q393" s="55">
        <v>-0.82283762541481476</v>
      </c>
      <c r="R393" s="55">
        <v>1.7077762036911266</v>
      </c>
      <c r="S393" s="55">
        <v>-8.1158182770866905</v>
      </c>
      <c r="T393" s="55">
        <v>4.1665858060509615</v>
      </c>
      <c r="U393" s="55">
        <v>54.283995420054737</v>
      </c>
      <c r="V393" s="55">
        <v>62.085427623280097</v>
      </c>
      <c r="W393" s="55">
        <v>24.824855906382815</v>
      </c>
      <c r="X393" s="55">
        <v>0.45245229141949389</v>
      </c>
      <c r="Y393" s="55">
        <v>5.474728954081634</v>
      </c>
      <c r="Z393" s="70">
        <v>7.6923076923076927E-2</v>
      </c>
      <c r="AA393" s="70">
        <v>0.19457013574660634</v>
      </c>
      <c r="AB393" s="70">
        <v>5.8823529411764705E-2</v>
      </c>
      <c r="AC393" s="70">
        <v>4.9773755656108594E-2</v>
      </c>
      <c r="AD393" s="70">
        <v>1.3574660633484163E-2</v>
      </c>
      <c r="AE393" s="70">
        <v>4.5248868778280547E-3</v>
      </c>
      <c r="AF393" s="70">
        <v>9.5454545454545459E-2</v>
      </c>
      <c r="AG393" s="70">
        <v>6.8181818181818177E-2</v>
      </c>
      <c r="AH393" s="70">
        <v>7.7272727272727271E-2</v>
      </c>
      <c r="AI393" s="70">
        <v>6.363636363636363E-2</v>
      </c>
      <c r="AJ393" s="70">
        <v>1.8181818181818181E-2</v>
      </c>
      <c r="AK393" s="70">
        <v>1.3636363636363636E-2</v>
      </c>
      <c r="AL393" s="70">
        <v>0.1004566210045662</v>
      </c>
      <c r="AM393" s="70">
        <v>7.7625570776255703E-2</v>
      </c>
      <c r="AN393" s="70">
        <v>7.3059360730593603E-2</v>
      </c>
      <c r="AO393" s="70">
        <v>4.1095890410958902E-2</v>
      </c>
      <c r="AP393" s="70">
        <v>1.3698630136986301E-2</v>
      </c>
      <c r="AQ393" s="70">
        <v>9.1324200913242004E-3</v>
      </c>
      <c r="AR393" s="70">
        <v>0.10550458715596331</v>
      </c>
      <c r="AS393" s="70">
        <v>7.7981651376146793E-2</v>
      </c>
      <c r="AT393" s="70">
        <v>5.0458715596330278E-2</v>
      </c>
      <c r="AU393" s="70">
        <v>2.7522935779816515E-2</v>
      </c>
      <c r="AV393" s="70">
        <v>4.5871559633027525E-3</v>
      </c>
      <c r="AW393" s="70">
        <v>4.5871559633027525E-3</v>
      </c>
      <c r="AX393" s="70">
        <v>7.3394495412844041E-2</v>
      </c>
      <c r="AY393" s="70">
        <v>4.5871559633027525E-2</v>
      </c>
      <c r="AZ393" s="70">
        <v>5.5045871559633031E-2</v>
      </c>
      <c r="BA393" s="70">
        <v>5.5045871559633031E-2</v>
      </c>
      <c r="BB393" s="70">
        <v>1.3761467889908258E-2</v>
      </c>
      <c r="BC393" s="70">
        <v>9.1743119266055051E-3</v>
      </c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>
      <c r="A394" t="str">
        <f t="shared" si="6"/>
        <v>WA-42979</v>
      </c>
      <c r="B394" s="57" t="s">
        <v>7</v>
      </c>
      <c r="C394" s="54">
        <v>42979</v>
      </c>
      <c r="D394" s="58">
        <v>40.86149584487535</v>
      </c>
      <c r="E394" s="55">
        <v>11.725761772853186</v>
      </c>
      <c r="F394" s="55">
        <v>11.077562326869806</v>
      </c>
      <c r="G394" s="55">
        <v>11.301438416883526</v>
      </c>
      <c r="H394" s="55">
        <v>5.2880886426592797</v>
      </c>
      <c r="I394" s="55">
        <v>-2.8365650969529086</v>
      </c>
      <c r="J394" s="58">
        <v>128.81974796928918</v>
      </c>
      <c r="K394" s="55">
        <v>-0.27714789619551522</v>
      </c>
      <c r="L394" s="55">
        <v>4.2220598977355737</v>
      </c>
      <c r="M394" s="55">
        <v>-3.3046018991964936</v>
      </c>
      <c r="N394" s="55">
        <v>2.4366209800232905</v>
      </c>
      <c r="O394" s="55">
        <v>9.7942608020544046</v>
      </c>
      <c r="P394" s="55">
        <v>37.026397267707232</v>
      </c>
      <c r="Q394" s="55">
        <v>-2.6141975308641978</v>
      </c>
      <c r="R394" s="55">
        <v>3.2604757879483155</v>
      </c>
      <c r="S394" s="55">
        <v>-4.2640867150407598</v>
      </c>
      <c r="T394" s="55">
        <v>11.117717003567183</v>
      </c>
      <c r="U394" s="55">
        <v>55.724794725435729</v>
      </c>
      <c r="V394" s="55">
        <v>68.493061224489807</v>
      </c>
      <c r="W394" s="55">
        <v>22.992415967042223</v>
      </c>
      <c r="X394" s="55">
        <v>0.91050988553589962</v>
      </c>
      <c r="Y394" s="55">
        <v>3.9079662388715457</v>
      </c>
      <c r="Z394" s="70">
        <v>5.3763440860215055E-2</v>
      </c>
      <c r="AA394" s="70">
        <v>0.17204301075268819</v>
      </c>
      <c r="AB394" s="70">
        <v>9.1397849462365593E-2</v>
      </c>
      <c r="AC394" s="70">
        <v>2.1505376344086023E-2</v>
      </c>
      <c r="AD394" s="70">
        <v>0</v>
      </c>
      <c r="AE394" s="70">
        <v>5.3763440860215058E-3</v>
      </c>
      <c r="AF394" s="70">
        <v>8.6021505376344093E-2</v>
      </c>
      <c r="AG394" s="70">
        <v>9.1397849462365593E-2</v>
      </c>
      <c r="AH394" s="70">
        <v>9.6774193548387094E-2</v>
      </c>
      <c r="AI394" s="70">
        <v>3.2258064516129031E-2</v>
      </c>
      <c r="AJ394" s="70">
        <v>1.6129032258064516E-2</v>
      </c>
      <c r="AK394" s="70">
        <v>1.0752688172043012E-2</v>
      </c>
      <c r="AL394" s="70">
        <v>6.9892473118279563E-2</v>
      </c>
      <c r="AM394" s="70">
        <v>9.1397849462365593E-2</v>
      </c>
      <c r="AN394" s="70">
        <v>8.6021505376344093E-2</v>
      </c>
      <c r="AO394" s="70">
        <v>3.7634408602150539E-2</v>
      </c>
      <c r="AP394" s="70">
        <v>1.6129032258064516E-2</v>
      </c>
      <c r="AQ394" s="70">
        <v>1.0752688172043012E-2</v>
      </c>
      <c r="AR394" s="70">
        <v>9.6774193548387094E-2</v>
      </c>
      <c r="AS394" s="70">
        <v>7.5268817204301078E-2</v>
      </c>
      <c r="AT394" s="70">
        <v>7.5268817204301078E-2</v>
      </c>
      <c r="AU394" s="70">
        <v>1.0752688172043012E-2</v>
      </c>
      <c r="AV394" s="70">
        <v>1.0752688172043012E-2</v>
      </c>
      <c r="AW394" s="70">
        <v>0</v>
      </c>
      <c r="AX394" s="70">
        <v>4.3243243243243246E-2</v>
      </c>
      <c r="AY394" s="70">
        <v>5.4054054054054057E-2</v>
      </c>
      <c r="AZ394" s="70">
        <v>7.567567567567568E-2</v>
      </c>
      <c r="BA394" s="70">
        <v>5.4054054054054057E-2</v>
      </c>
      <c r="BB394" s="70">
        <v>2.7027027027027029E-2</v>
      </c>
      <c r="BC394" s="70">
        <v>0</v>
      </c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>
      <c r="A395" t="str">
        <f t="shared" si="6"/>
        <v>WA-43070</v>
      </c>
      <c r="B395" s="57" t="s">
        <v>7</v>
      </c>
      <c r="C395" s="54">
        <v>43070</v>
      </c>
      <c r="D395" s="58">
        <v>41.25</v>
      </c>
      <c r="E395" s="55">
        <v>11.249999999999998</v>
      </c>
      <c r="F395" s="55">
        <v>15.000000000000002</v>
      </c>
      <c r="G395" s="55">
        <v>39.575175032633204</v>
      </c>
      <c r="H395" s="55">
        <v>4.798828125</v>
      </c>
      <c r="I395" s="55">
        <v>0.64453124999999967</v>
      </c>
      <c r="J395" s="58">
        <v>139.61385958828478</v>
      </c>
      <c r="K395" s="55">
        <v>-4.1380989086778364</v>
      </c>
      <c r="L395" s="55">
        <v>21.286867621404522</v>
      </c>
      <c r="M395" s="55">
        <v>6.6005886426592806</v>
      </c>
      <c r="N395" s="55">
        <v>11.814783117877571</v>
      </c>
      <c r="O395" s="55">
        <v>14.473049427656685</v>
      </c>
      <c r="P395" s="55">
        <v>36.160694706372524</v>
      </c>
      <c r="Q395" s="55">
        <v>-2.0818115412710005</v>
      </c>
      <c r="R395" s="55">
        <v>19.105098855359003</v>
      </c>
      <c r="S395" s="55">
        <v>-1.1149557862360622</v>
      </c>
      <c r="T395" s="55">
        <v>19.945987654320991</v>
      </c>
      <c r="U395" s="55">
        <v>59.497390465330476</v>
      </c>
      <c r="V395" s="55">
        <v>71.860741916286457</v>
      </c>
      <c r="W395" s="55">
        <v>28.214945272735463</v>
      </c>
      <c r="X395" s="55">
        <v>-1.1897131869892643</v>
      </c>
      <c r="Y395" s="55">
        <v>1.5614727153188694</v>
      </c>
      <c r="Z395" s="70">
        <v>0.12903225806451613</v>
      </c>
      <c r="AA395" s="70">
        <v>0.17419354838709677</v>
      </c>
      <c r="AB395" s="70">
        <v>0.11612903225806452</v>
      </c>
      <c r="AC395" s="70">
        <v>1.935483870967742E-2</v>
      </c>
      <c r="AD395" s="70">
        <v>6.4516129032258064E-3</v>
      </c>
      <c r="AE395" s="70">
        <v>0</v>
      </c>
      <c r="AF395" s="70">
        <v>5.8064516129032261E-2</v>
      </c>
      <c r="AG395" s="70">
        <v>0.14838709677419354</v>
      </c>
      <c r="AH395" s="70">
        <v>4.5161290322580643E-2</v>
      </c>
      <c r="AI395" s="70">
        <v>3.870967741935484E-2</v>
      </c>
      <c r="AJ395" s="70">
        <v>3.2258064516129031E-2</v>
      </c>
      <c r="AK395" s="70">
        <v>2.5806451612903226E-2</v>
      </c>
      <c r="AL395" s="70">
        <v>8.4415584415584416E-2</v>
      </c>
      <c r="AM395" s="70">
        <v>0.1038961038961039</v>
      </c>
      <c r="AN395" s="70">
        <v>7.792207792207792E-2</v>
      </c>
      <c r="AO395" s="70">
        <v>1.2987012987012988E-2</v>
      </c>
      <c r="AP395" s="70">
        <v>2.5974025974025976E-2</v>
      </c>
      <c r="AQ395" s="70">
        <v>1.2987012987012988E-2</v>
      </c>
      <c r="AR395" s="70">
        <v>8.4415584415584416E-2</v>
      </c>
      <c r="AS395" s="70">
        <v>0.11688311688311688</v>
      </c>
      <c r="AT395" s="70">
        <v>7.1428571428571425E-2</v>
      </c>
      <c r="AU395" s="70">
        <v>3.2467532467532464E-2</v>
      </c>
      <c r="AV395" s="70">
        <v>6.4935064935064939E-3</v>
      </c>
      <c r="AW395" s="70">
        <v>6.4935064935064939E-3</v>
      </c>
      <c r="AX395" s="70">
        <v>9.7402597402597407E-2</v>
      </c>
      <c r="AY395" s="70">
        <v>6.4935064935064929E-2</v>
      </c>
      <c r="AZ395" s="70">
        <v>5.844155844155844E-2</v>
      </c>
      <c r="BA395" s="70">
        <v>4.5454545454545456E-2</v>
      </c>
      <c r="BB395" s="70">
        <v>1.2987012987012988E-2</v>
      </c>
      <c r="BC395" s="70">
        <v>1.2987012987012988E-2</v>
      </c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>
      <c r="A396" t="str">
        <f t="shared" si="6"/>
        <v>WA-43160</v>
      </c>
      <c r="B396" s="57" t="s">
        <v>7</v>
      </c>
      <c r="C396" s="54">
        <v>43160</v>
      </c>
      <c r="D396" s="58">
        <v>52.279902696547801</v>
      </c>
      <c r="E396" s="55">
        <v>12.007660059003156</v>
      </c>
      <c r="F396" s="55">
        <v>18.384141607577245</v>
      </c>
      <c r="G396" s="55">
        <v>37.404896226903375</v>
      </c>
      <c r="H396" s="55">
        <v>6.8837016717561195</v>
      </c>
      <c r="I396" s="55">
        <v>-2.1893276745510062</v>
      </c>
      <c r="J396" s="58">
        <v>142.53630842634215</v>
      </c>
      <c r="K396" s="55">
        <v>1.6148232493142172</v>
      </c>
      <c r="L396" s="55">
        <v>24.322020352709259</v>
      </c>
      <c r="M396" s="55">
        <v>9.9738931216367419</v>
      </c>
      <c r="N396" s="55">
        <v>13.461538461538463</v>
      </c>
      <c r="O396" s="55">
        <v>6.331618519984171</v>
      </c>
      <c r="P396" s="55">
        <v>42.303719008264466</v>
      </c>
      <c r="Q396" s="55">
        <v>0.42011834319526781</v>
      </c>
      <c r="R396" s="55">
        <v>19.660077787841651</v>
      </c>
      <c r="S396" s="55">
        <v>1.470260637112943</v>
      </c>
      <c r="T396" s="55">
        <v>13.020026040052082</v>
      </c>
      <c r="U396" s="55">
        <v>39.925373134328353</v>
      </c>
      <c r="V396" s="55">
        <v>71.079773905949537</v>
      </c>
      <c r="W396" s="55">
        <v>31.278696051423321</v>
      </c>
      <c r="X396" s="55">
        <v>-0.1567906574394464</v>
      </c>
      <c r="Y396" s="55">
        <v>4.4896030245746692</v>
      </c>
      <c r="Z396" s="70">
        <v>8.2089552238805971E-2</v>
      </c>
      <c r="AA396" s="70">
        <v>0.19402985074626866</v>
      </c>
      <c r="AB396" s="70">
        <v>5.2238805970149252E-2</v>
      </c>
      <c r="AC396" s="70">
        <v>2.9850746268656716E-2</v>
      </c>
      <c r="AD396" s="70">
        <v>0</v>
      </c>
      <c r="AE396" s="70">
        <v>0</v>
      </c>
      <c r="AF396" s="70">
        <v>7.5187969924812026E-2</v>
      </c>
      <c r="AG396" s="70">
        <v>6.7669172932330823E-2</v>
      </c>
      <c r="AH396" s="70">
        <v>6.7669172932330823E-2</v>
      </c>
      <c r="AI396" s="70">
        <v>5.2631578947368418E-2</v>
      </c>
      <c r="AJ396" s="70">
        <v>3.7593984962406013E-2</v>
      </c>
      <c r="AK396" s="70">
        <v>7.5187969924812026E-3</v>
      </c>
      <c r="AL396" s="70">
        <v>5.3435114503816793E-2</v>
      </c>
      <c r="AM396" s="70">
        <v>0.10687022900763359</v>
      </c>
      <c r="AN396" s="70">
        <v>5.3435114503816793E-2</v>
      </c>
      <c r="AO396" s="70">
        <v>5.3435114503816793E-2</v>
      </c>
      <c r="AP396" s="70">
        <v>0</v>
      </c>
      <c r="AQ396" s="70">
        <v>0</v>
      </c>
      <c r="AR396" s="70">
        <v>5.3435114503816793E-2</v>
      </c>
      <c r="AS396" s="70">
        <v>0.11450381679389313</v>
      </c>
      <c r="AT396" s="70">
        <v>6.8702290076335881E-2</v>
      </c>
      <c r="AU396" s="70">
        <v>7.6335877862595417E-3</v>
      </c>
      <c r="AV396" s="70">
        <v>1.5267175572519083E-2</v>
      </c>
      <c r="AW396" s="70">
        <v>0</v>
      </c>
      <c r="AX396" s="70">
        <v>3.8167938931297711E-2</v>
      </c>
      <c r="AY396" s="70">
        <v>7.6335877862595422E-2</v>
      </c>
      <c r="AZ396" s="70">
        <v>3.0534351145038167E-2</v>
      </c>
      <c r="BA396" s="70">
        <v>2.2900763358778626E-2</v>
      </c>
      <c r="BB396" s="70">
        <v>3.8167938931297711E-2</v>
      </c>
      <c r="BC396" s="70">
        <v>3.0534351145038167E-2</v>
      </c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>
      <c r="A397" t="str">
        <f t="shared" si="6"/>
        <v>WA-43252</v>
      </c>
      <c r="B397" s="57" t="s">
        <v>7</v>
      </c>
      <c r="C397" s="54">
        <v>43252</v>
      </c>
      <c r="D397" s="55">
        <v>42.513080947983994</v>
      </c>
      <c r="E397" s="55">
        <v>12.273007079101262</v>
      </c>
      <c r="F397" s="55">
        <v>12.642351492767004</v>
      </c>
      <c r="G397" s="55">
        <v>35.828960764351166</v>
      </c>
      <c r="H397" s="55">
        <v>3.7242228377962454</v>
      </c>
      <c r="I397" s="55">
        <v>-7.9178208679593727</v>
      </c>
      <c r="J397" s="58">
        <v>139.11776809145627</v>
      </c>
      <c r="K397" s="55">
        <v>0.97394691989286497</v>
      </c>
      <c r="L397" s="55">
        <v>19.046127339650713</v>
      </c>
      <c r="M397" s="55">
        <v>10.100159919198722</v>
      </c>
      <c r="N397" s="55">
        <v>10.466358134567463</v>
      </c>
      <c r="O397" s="55">
        <v>14.730158730158733</v>
      </c>
      <c r="P397" s="55">
        <v>40.74074074074074</v>
      </c>
      <c r="Q397" s="55">
        <v>-1.65079919643637</v>
      </c>
      <c r="R397" s="55">
        <v>15.30612244897959</v>
      </c>
      <c r="S397" s="55">
        <v>2.5766442484059744</v>
      </c>
      <c r="T397" s="55">
        <v>14.228920118343195</v>
      </c>
      <c r="U397" s="55">
        <v>39.304742772294517</v>
      </c>
      <c r="V397" s="55">
        <v>69.330722677109293</v>
      </c>
      <c r="W397" s="55">
        <v>12.621189623547906</v>
      </c>
      <c r="X397" s="55">
        <v>0.33856571252693141</v>
      </c>
      <c r="Y397" s="55">
        <v>3.1317328408741152</v>
      </c>
      <c r="Z397" s="70">
        <v>0.11403508771929824</v>
      </c>
      <c r="AA397" s="70">
        <v>0.20175438596491227</v>
      </c>
      <c r="AB397" s="70">
        <v>0.10526315789473684</v>
      </c>
      <c r="AC397" s="70">
        <v>2.6315789473684209E-2</v>
      </c>
      <c r="AD397" s="70">
        <v>0</v>
      </c>
      <c r="AE397" s="70">
        <v>0</v>
      </c>
      <c r="AF397" s="70">
        <v>9.8214285714285712E-2</v>
      </c>
      <c r="AG397" s="70">
        <v>8.0357142857142863E-2</v>
      </c>
      <c r="AH397" s="70">
        <v>8.0357142857142863E-2</v>
      </c>
      <c r="AI397" s="70">
        <v>7.1428571428571425E-2</v>
      </c>
      <c r="AJ397" s="70">
        <v>1.7857142857142856E-2</v>
      </c>
      <c r="AK397" s="70">
        <v>8.9285714285714281E-3</v>
      </c>
      <c r="AL397" s="70">
        <v>0.10714285714285714</v>
      </c>
      <c r="AM397" s="70">
        <v>8.0357142857142863E-2</v>
      </c>
      <c r="AN397" s="70">
        <v>8.0357142857142863E-2</v>
      </c>
      <c r="AO397" s="70">
        <v>3.5714285714285712E-2</v>
      </c>
      <c r="AP397" s="70">
        <v>8.9285714285714281E-3</v>
      </c>
      <c r="AQ397" s="70">
        <v>0</v>
      </c>
      <c r="AR397" s="70">
        <v>0.125</v>
      </c>
      <c r="AS397" s="70">
        <v>8.0357142857142863E-2</v>
      </c>
      <c r="AT397" s="70">
        <v>7.1428571428571425E-2</v>
      </c>
      <c r="AU397" s="70">
        <v>0</v>
      </c>
      <c r="AV397" s="70">
        <v>1.7857142857142856E-2</v>
      </c>
      <c r="AW397" s="70">
        <v>0</v>
      </c>
      <c r="AX397" s="70">
        <v>7.1428571428571425E-2</v>
      </c>
      <c r="AY397" s="70">
        <v>5.3571428571428568E-2</v>
      </c>
      <c r="AZ397" s="70">
        <v>0.10714285714285714</v>
      </c>
      <c r="BA397" s="70">
        <v>2.6785714285714284E-2</v>
      </c>
      <c r="BB397" s="70">
        <v>0</v>
      </c>
      <c r="BC397" s="70">
        <v>8.9285714285714281E-3</v>
      </c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>
      <c r="A398" t="str">
        <f t="shared" si="6"/>
        <v>WA-43344</v>
      </c>
      <c r="B398" s="57" t="s">
        <v>7</v>
      </c>
      <c r="C398" s="54">
        <v>43344</v>
      </c>
      <c r="D398" s="55">
        <v>44.095200407032628</v>
      </c>
      <c r="E398" s="55">
        <v>13.296398891966756</v>
      </c>
      <c r="F398" s="55">
        <v>-0.33354061846345184</v>
      </c>
      <c r="G398" s="55">
        <v>39.770409649787304</v>
      </c>
      <c r="H398" s="55">
        <v>17.253660466956866</v>
      </c>
      <c r="I398" s="55">
        <v>-11.922663802363051</v>
      </c>
      <c r="J398" s="58">
        <v>129.82537229473144</v>
      </c>
      <c r="K398" s="55">
        <v>-9.3234659984849397</v>
      </c>
      <c r="L398" s="55">
        <v>12.149908172635444</v>
      </c>
      <c r="M398" s="55">
        <v>12.228832401898924</v>
      </c>
      <c r="N398" s="55">
        <v>11.699423398846795</v>
      </c>
      <c r="O398" s="55">
        <v>4.6592000000000011</v>
      </c>
      <c r="P398" s="55">
        <v>32.927939646201878</v>
      </c>
      <c r="Q398" s="55">
        <v>-6.1458333333333348</v>
      </c>
      <c r="R398" s="55">
        <v>13.846153846153845</v>
      </c>
      <c r="S398" s="55">
        <v>0.7804370447450566</v>
      </c>
      <c r="T398" s="55">
        <v>14.638888888888886</v>
      </c>
      <c r="U398" s="55">
        <v>35.822060353798122</v>
      </c>
      <c r="V398" s="55">
        <v>64.901908089223312</v>
      </c>
      <c r="W398" s="55">
        <v>8.6527777777777803</v>
      </c>
      <c r="X398" s="55">
        <v>-1.846153846153846</v>
      </c>
      <c r="Y398" s="55">
        <v>1.0516194940207921</v>
      </c>
      <c r="Z398" s="70">
        <v>0.10077519379844961</v>
      </c>
      <c r="AA398" s="70">
        <v>0.21705426356589147</v>
      </c>
      <c r="AB398" s="70">
        <v>4.6511627906976744E-2</v>
      </c>
      <c r="AC398" s="70">
        <v>1.5503875968992248E-2</v>
      </c>
      <c r="AD398" s="70">
        <v>7.7519379844961239E-3</v>
      </c>
      <c r="AE398" s="70">
        <v>0</v>
      </c>
      <c r="AF398" s="70">
        <v>6.2992125984251968E-2</v>
      </c>
      <c r="AG398" s="70">
        <v>8.6614173228346455E-2</v>
      </c>
      <c r="AH398" s="70">
        <v>6.2992125984251968E-2</v>
      </c>
      <c r="AI398" s="70">
        <v>3.1496062992125984E-2</v>
      </c>
      <c r="AJ398" s="70">
        <v>3.937007874015748E-2</v>
      </c>
      <c r="AK398" s="70">
        <v>7.874015748031496E-3</v>
      </c>
      <c r="AL398" s="70">
        <v>4.7244094488188976E-2</v>
      </c>
      <c r="AM398" s="70">
        <v>7.0866141732283464E-2</v>
      </c>
      <c r="AN398" s="70">
        <v>8.6614173228346455E-2</v>
      </c>
      <c r="AO398" s="70">
        <v>5.5118110236220472E-2</v>
      </c>
      <c r="AP398" s="70">
        <v>7.874015748031496E-3</v>
      </c>
      <c r="AQ398" s="70">
        <v>0</v>
      </c>
      <c r="AR398" s="70">
        <v>7.1428571428571425E-2</v>
      </c>
      <c r="AS398" s="70">
        <v>0.11904761904761904</v>
      </c>
      <c r="AT398" s="70">
        <v>3.968253968253968E-2</v>
      </c>
      <c r="AU398" s="70">
        <v>3.968253968253968E-2</v>
      </c>
      <c r="AV398" s="70">
        <v>7.9365079365079361E-3</v>
      </c>
      <c r="AW398" s="70">
        <v>0</v>
      </c>
      <c r="AX398" s="70">
        <v>4.7619047619047616E-2</v>
      </c>
      <c r="AY398" s="70">
        <v>4.7619047619047616E-2</v>
      </c>
      <c r="AZ398" s="70">
        <v>5.5555555555555552E-2</v>
      </c>
      <c r="BA398" s="70">
        <v>5.5555555555555552E-2</v>
      </c>
      <c r="BB398" s="70">
        <v>5.5555555555555552E-2</v>
      </c>
      <c r="BC398" s="70">
        <v>0</v>
      </c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>
      <c r="A399" t="str">
        <f t="shared" si="6"/>
        <v>WA-43435</v>
      </c>
      <c r="B399" s="57" t="s">
        <v>7</v>
      </c>
      <c r="C399" s="54">
        <v>43435</v>
      </c>
      <c r="D399" s="55">
        <v>36.244191635955787</v>
      </c>
      <c r="E399" s="55">
        <v>13.795866047107832</v>
      </c>
      <c r="F399" s="55">
        <v>1.2497997115846817</v>
      </c>
      <c r="G399" s="55">
        <v>35.299606474907705</v>
      </c>
      <c r="H399" s="55">
        <v>6.4893446563050796</v>
      </c>
      <c r="I399" s="55">
        <v>-21.442877743951293</v>
      </c>
      <c r="J399" s="58">
        <v>128.56678058393692</v>
      </c>
      <c r="K399" s="55">
        <v>5.0512738343214254</v>
      </c>
      <c r="L399" s="55">
        <v>7.3257023933402703</v>
      </c>
      <c r="M399" s="55">
        <v>14.729051246537395</v>
      </c>
      <c r="N399" s="55">
        <v>16.64</v>
      </c>
      <c r="O399" s="55">
        <v>9.6996191135734087</v>
      </c>
      <c r="P399" s="55">
        <v>35.614744351961946</v>
      </c>
      <c r="Q399" s="55">
        <v>-5.742977463094082</v>
      </c>
      <c r="R399" s="55">
        <v>6.489289930848372</v>
      </c>
      <c r="S399" s="55">
        <v>7.5672267014999317</v>
      </c>
      <c r="T399" s="55">
        <v>17.940546967895365</v>
      </c>
      <c r="U399" s="55">
        <v>51.433528122717306</v>
      </c>
      <c r="V399" s="55">
        <v>62.725649672683979</v>
      </c>
      <c r="W399" s="55">
        <v>5.4108796296296298</v>
      </c>
      <c r="X399" s="55">
        <v>1.1643474380299403</v>
      </c>
      <c r="Y399" s="55">
        <v>3.6512637429510333</v>
      </c>
      <c r="Z399" s="70">
        <v>0.16025641025641027</v>
      </c>
      <c r="AA399" s="70">
        <v>0.17948717948717949</v>
      </c>
      <c r="AB399" s="70">
        <v>7.0512820512820512E-2</v>
      </c>
      <c r="AC399" s="70">
        <v>3.2051282051282048E-2</v>
      </c>
      <c r="AD399" s="70">
        <v>6.41025641025641E-3</v>
      </c>
      <c r="AE399" s="70">
        <v>6.41025641025641E-3</v>
      </c>
      <c r="AF399" s="70">
        <v>8.387096774193549E-2</v>
      </c>
      <c r="AG399" s="70">
        <v>8.387096774193549E-2</v>
      </c>
      <c r="AH399" s="70">
        <v>9.6774193548387094E-2</v>
      </c>
      <c r="AI399" s="70">
        <v>4.5161290322580643E-2</v>
      </c>
      <c r="AJ399" s="70">
        <v>2.5806451612903226E-2</v>
      </c>
      <c r="AK399" s="70">
        <v>1.935483870967742E-2</v>
      </c>
      <c r="AL399" s="70">
        <v>0.10967741935483871</v>
      </c>
      <c r="AM399" s="70">
        <v>9.0322580645161285E-2</v>
      </c>
      <c r="AN399" s="70">
        <v>0.1032258064516129</v>
      </c>
      <c r="AO399" s="70">
        <v>2.5806451612903226E-2</v>
      </c>
      <c r="AP399" s="70">
        <v>6.4516129032258064E-3</v>
      </c>
      <c r="AQ399" s="70">
        <v>0</v>
      </c>
      <c r="AR399" s="70">
        <v>0.12258064516129032</v>
      </c>
      <c r="AS399" s="70">
        <v>9.6774193548387094E-2</v>
      </c>
      <c r="AT399" s="70">
        <v>4.5161290322580643E-2</v>
      </c>
      <c r="AU399" s="70">
        <v>3.870967741935484E-2</v>
      </c>
      <c r="AV399" s="70">
        <v>0</v>
      </c>
      <c r="AW399" s="70">
        <v>6.4516129032258064E-3</v>
      </c>
      <c r="AX399" s="70">
        <v>7.7419354838709681E-2</v>
      </c>
      <c r="AY399" s="70">
        <v>2.5806451612903226E-2</v>
      </c>
      <c r="AZ399" s="70">
        <v>6.4516129032258063E-2</v>
      </c>
      <c r="BA399" s="70">
        <v>4.5161290322580643E-2</v>
      </c>
      <c r="BB399" s="70">
        <v>3.2258064516129031E-2</v>
      </c>
      <c r="BC399" s="70">
        <v>1.2903225806451613E-2</v>
      </c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>
      <c r="A400" t="str">
        <f t="shared" si="6"/>
        <v>WA-43525</v>
      </c>
      <c r="B400" s="57" t="s">
        <v>7</v>
      </c>
      <c r="C400" s="54">
        <v>43525</v>
      </c>
      <c r="D400" s="55">
        <v>41.313192520775623</v>
      </c>
      <c r="E400" s="55">
        <v>15.672610803324099</v>
      </c>
      <c r="F400" s="55">
        <v>-13.157894736842104</v>
      </c>
      <c r="G400" s="55">
        <v>23.711111111111116</v>
      </c>
      <c r="H400" s="55">
        <v>-6.5140235457063707</v>
      </c>
      <c r="I400" s="55">
        <v>-11.64733379501385</v>
      </c>
      <c r="J400" s="58">
        <v>124.88737997073042</v>
      </c>
      <c r="K400" s="55">
        <v>3.5919477215911599</v>
      </c>
      <c r="L400" s="55">
        <v>-3.2888888888888892</v>
      </c>
      <c r="M400" s="55">
        <v>6.1925314317883293</v>
      </c>
      <c r="N400" s="55">
        <v>15.407986111111111</v>
      </c>
      <c r="O400" s="55">
        <v>-6.968555919604869</v>
      </c>
      <c r="P400" s="55">
        <v>24.586734693877553</v>
      </c>
      <c r="Q400" s="55">
        <v>-6.1487500646964444</v>
      </c>
      <c r="R400" s="55">
        <v>1.8918066753749843</v>
      </c>
      <c r="S400" s="55">
        <v>6.1163925355867415</v>
      </c>
      <c r="T400" s="55">
        <v>34.556927297668047</v>
      </c>
      <c r="U400" s="55">
        <v>31.95918367346939</v>
      </c>
      <c r="V400" s="55">
        <v>57.07070707070708</v>
      </c>
      <c r="W400" s="55">
        <v>5.6710775047258997</v>
      </c>
      <c r="X400" s="55">
        <v>0.90086032160713436</v>
      </c>
      <c r="Y400" s="55">
        <v>4.4238495252008772</v>
      </c>
      <c r="Z400" s="70">
        <v>0.08</v>
      </c>
      <c r="AA400" s="70">
        <v>0.18</v>
      </c>
      <c r="AB400" s="70">
        <v>0.08</v>
      </c>
      <c r="AC400" s="70">
        <v>1.3333333333333334E-2</v>
      </c>
      <c r="AD400" s="70">
        <v>0</v>
      </c>
      <c r="AE400" s="70">
        <v>6.6666666666666671E-3</v>
      </c>
      <c r="AF400" s="70">
        <v>6.1224489795918366E-2</v>
      </c>
      <c r="AG400" s="70">
        <v>0.10204081632653061</v>
      </c>
      <c r="AH400" s="70">
        <v>4.7619047619047616E-2</v>
      </c>
      <c r="AI400" s="70">
        <v>5.4421768707482991E-2</v>
      </c>
      <c r="AJ400" s="70">
        <v>3.4013605442176874E-2</v>
      </c>
      <c r="AK400" s="70">
        <v>6.8027210884353739E-3</v>
      </c>
      <c r="AL400" s="70">
        <v>6.8027210884353748E-2</v>
      </c>
      <c r="AM400" s="70">
        <v>0.10204081632653061</v>
      </c>
      <c r="AN400" s="70">
        <v>9.5238095238095233E-2</v>
      </c>
      <c r="AO400" s="70">
        <v>2.7210884353741496E-2</v>
      </c>
      <c r="AP400" s="70">
        <v>0</v>
      </c>
      <c r="AQ400" s="70">
        <v>1.3605442176870748E-2</v>
      </c>
      <c r="AR400" s="70">
        <v>0.10204081632653061</v>
      </c>
      <c r="AS400" s="70">
        <v>8.1632653061224483E-2</v>
      </c>
      <c r="AT400" s="70">
        <v>8.1632653061224483E-2</v>
      </c>
      <c r="AU400" s="70">
        <v>6.8027210884353739E-3</v>
      </c>
      <c r="AV400" s="70">
        <v>6.8027210884353739E-3</v>
      </c>
      <c r="AW400" s="70">
        <v>6.8027210884353739E-3</v>
      </c>
      <c r="AX400" s="70">
        <v>5.4794520547945202E-2</v>
      </c>
      <c r="AY400" s="70">
        <v>7.5342465753424653E-2</v>
      </c>
      <c r="AZ400" s="70">
        <v>4.1095890410958902E-2</v>
      </c>
      <c r="BA400" s="70">
        <v>3.4246575342465752E-2</v>
      </c>
      <c r="BB400" s="70">
        <v>3.4246575342465752E-2</v>
      </c>
      <c r="BC400" s="70">
        <v>2.0547945205479451E-2</v>
      </c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>
      <c r="A401" t="str">
        <f t="shared" si="6"/>
        <v>WA-43617</v>
      </c>
      <c r="B401" s="57" t="s">
        <v>7</v>
      </c>
      <c r="C401" s="54">
        <v>43617</v>
      </c>
      <c r="D401" s="55">
        <v>42.94459749005204</v>
      </c>
      <c r="E401" s="55">
        <v>14.692378328741965</v>
      </c>
      <c r="F401" s="55">
        <v>9.5500459136822791</v>
      </c>
      <c r="G401" s="55">
        <v>37.312519130700949</v>
      </c>
      <c r="H401" s="55">
        <v>-23.176206509539838</v>
      </c>
      <c r="I401" s="55">
        <v>11.029486787062543</v>
      </c>
      <c r="J401" s="58">
        <v>134.3673886668729</v>
      </c>
      <c r="K401" s="55">
        <v>7.1013161922252834</v>
      </c>
      <c r="L401" s="55">
        <v>3.2139577594123074</v>
      </c>
      <c r="M401" s="55">
        <v>11.31733816206428</v>
      </c>
      <c r="N401" s="55">
        <v>13.716918714555765</v>
      </c>
      <c r="O401" s="55">
        <v>-1.2119681858351219</v>
      </c>
      <c r="P401" s="55">
        <v>20.663231602589509</v>
      </c>
      <c r="Q401" s="55">
        <v>-5.8263971462544575</v>
      </c>
      <c r="R401" s="55">
        <v>7.1614583333333339</v>
      </c>
      <c r="S401" s="55">
        <v>11.956521739130435</v>
      </c>
      <c r="T401" s="55">
        <v>36.340330075308437</v>
      </c>
      <c r="U401" s="55">
        <v>21.799445105033687</v>
      </c>
      <c r="V401" s="55">
        <v>45.557079713458322</v>
      </c>
      <c r="W401" s="55">
        <v>2.5743944636678195</v>
      </c>
      <c r="X401" s="55">
        <v>1.5410776915718989</v>
      </c>
      <c r="Y401" s="55">
        <v>9.2996067594856022</v>
      </c>
      <c r="Z401" s="70">
        <v>0.14583333333333334</v>
      </c>
      <c r="AA401" s="70">
        <v>0.1875</v>
      </c>
      <c r="AB401" s="70">
        <v>5.2083333333333336E-2</v>
      </c>
      <c r="AC401" s="70">
        <v>5.2083333333333336E-2</v>
      </c>
      <c r="AD401" s="70">
        <v>2.0833333333333332E-2</v>
      </c>
      <c r="AE401" s="70">
        <v>0</v>
      </c>
      <c r="AF401" s="70">
        <v>0.12087912087912088</v>
      </c>
      <c r="AG401" s="70">
        <v>6.5934065934065936E-2</v>
      </c>
      <c r="AH401" s="70">
        <v>9.8901098901098897E-2</v>
      </c>
      <c r="AI401" s="70">
        <v>2.197802197802198E-2</v>
      </c>
      <c r="AJ401" s="70">
        <v>1.098901098901099E-2</v>
      </c>
      <c r="AK401" s="70">
        <v>1.098901098901099E-2</v>
      </c>
      <c r="AL401" s="70">
        <v>0.15217391304347827</v>
      </c>
      <c r="AM401" s="70">
        <v>4.3478260869565216E-2</v>
      </c>
      <c r="AN401" s="70">
        <v>7.6086956521739135E-2</v>
      </c>
      <c r="AO401" s="70">
        <v>2.1739130434782608E-2</v>
      </c>
      <c r="AP401" s="70">
        <v>1.0869565217391304E-2</v>
      </c>
      <c r="AQ401" s="70">
        <v>1.0869565217391304E-2</v>
      </c>
      <c r="AR401" s="70">
        <v>0.15384615384615385</v>
      </c>
      <c r="AS401" s="70">
        <v>8.7912087912087919E-2</v>
      </c>
      <c r="AT401" s="70">
        <v>4.3956043956043959E-2</v>
      </c>
      <c r="AU401" s="70">
        <v>2.197802197802198E-2</v>
      </c>
      <c r="AV401" s="70">
        <v>0</v>
      </c>
      <c r="AW401" s="70">
        <v>0</v>
      </c>
      <c r="AX401" s="70">
        <v>7.6923076923076927E-2</v>
      </c>
      <c r="AY401" s="70">
        <v>3.2967032967032968E-2</v>
      </c>
      <c r="AZ401" s="70">
        <v>5.4945054945054944E-2</v>
      </c>
      <c r="BA401" s="70">
        <v>3.2967032967032968E-2</v>
      </c>
      <c r="BB401" s="70">
        <v>3.2967032967032968E-2</v>
      </c>
      <c r="BC401" s="70">
        <v>1.098901098901099E-2</v>
      </c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>
      <c r="A402" t="str">
        <f t="shared" si="6"/>
        <v>WA-43709</v>
      </c>
      <c r="B402" s="57" t="s">
        <v>7</v>
      </c>
      <c r="C402" s="54">
        <v>43709</v>
      </c>
      <c r="D402" s="55">
        <v>36.7188033604262</v>
      </c>
      <c r="E402" s="55">
        <v>7.8136739293764084</v>
      </c>
      <c r="F402" s="55">
        <v>-3.8726862919199516</v>
      </c>
      <c r="G402" s="55">
        <v>11.8125</v>
      </c>
      <c r="H402" s="55">
        <v>-18.075951096236597</v>
      </c>
      <c r="I402" s="55">
        <v>5.3548254900621535</v>
      </c>
      <c r="J402" s="58">
        <v>121.54260103002541</v>
      </c>
      <c r="K402" s="55">
        <v>5.1875</v>
      </c>
      <c r="L402" s="55">
        <v>3.6160420775805404</v>
      </c>
      <c r="M402" s="55">
        <v>9.0845015271360303</v>
      </c>
      <c r="N402" s="55">
        <v>14.350643885194851</v>
      </c>
      <c r="O402" s="55">
        <v>-11.862244897959187</v>
      </c>
      <c r="P402" s="55">
        <v>12.524198299806413</v>
      </c>
      <c r="Q402" s="55">
        <v>-5.1818181818181817</v>
      </c>
      <c r="R402" s="55">
        <v>7.0926275992438574</v>
      </c>
      <c r="S402" s="55">
        <v>7.5886913618920815</v>
      </c>
      <c r="T402" s="55">
        <v>22.068849423449205</v>
      </c>
      <c r="U402" s="55">
        <v>8.310249307479225</v>
      </c>
      <c r="V402" s="55">
        <v>33.007544581618667</v>
      </c>
      <c r="W402" s="55">
        <v>2.2640306122448988</v>
      </c>
      <c r="X402" s="55">
        <v>-1.7240075614366732</v>
      </c>
      <c r="Y402" s="55">
        <v>1.8467220683287167</v>
      </c>
      <c r="Z402" s="70">
        <v>0.19491525423728814</v>
      </c>
      <c r="AA402" s="70">
        <v>0.11864406779661017</v>
      </c>
      <c r="AB402" s="70">
        <v>8.4745762711864403E-2</v>
      </c>
      <c r="AC402" s="70">
        <v>1.6949152542372881E-2</v>
      </c>
      <c r="AD402" s="70">
        <v>8.4745762711864406E-3</v>
      </c>
      <c r="AE402" s="70">
        <v>0</v>
      </c>
      <c r="AF402" s="70">
        <v>0.14782608695652175</v>
      </c>
      <c r="AG402" s="70">
        <v>9.5652173913043481E-2</v>
      </c>
      <c r="AH402" s="70">
        <v>6.0869565217391307E-2</v>
      </c>
      <c r="AI402" s="70">
        <v>3.4782608695652174E-2</v>
      </c>
      <c r="AJ402" s="70">
        <v>5.2173913043478258E-2</v>
      </c>
      <c r="AK402" s="70">
        <v>8.6956521739130436E-3</v>
      </c>
      <c r="AL402" s="70">
        <v>0.10526315789473684</v>
      </c>
      <c r="AM402" s="70">
        <v>8.771929824561403E-2</v>
      </c>
      <c r="AN402" s="70">
        <v>7.0175438596491224E-2</v>
      </c>
      <c r="AO402" s="70">
        <v>3.5087719298245612E-2</v>
      </c>
      <c r="AP402" s="70">
        <v>3.5087719298245612E-2</v>
      </c>
      <c r="AQ402" s="70">
        <v>8.771929824561403E-3</v>
      </c>
      <c r="AR402" s="70">
        <v>0.16521739130434782</v>
      </c>
      <c r="AS402" s="70">
        <v>4.3478260869565216E-2</v>
      </c>
      <c r="AT402" s="70">
        <v>4.3478260869565216E-2</v>
      </c>
      <c r="AU402" s="70">
        <v>8.6956521739130436E-3</v>
      </c>
      <c r="AV402" s="70">
        <v>1.7391304347826087E-2</v>
      </c>
      <c r="AW402" s="70">
        <v>0</v>
      </c>
      <c r="AX402" s="70">
        <v>8.6956521739130432E-2</v>
      </c>
      <c r="AY402" s="70">
        <v>4.3478260869565216E-2</v>
      </c>
      <c r="AZ402" s="70">
        <v>5.2173913043478258E-2</v>
      </c>
      <c r="BA402" s="70">
        <v>3.4782608695652174E-2</v>
      </c>
      <c r="BB402" s="70">
        <v>2.6086956521739129E-2</v>
      </c>
      <c r="BC402" s="70">
        <v>0</v>
      </c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>
      <c r="A403" t="str">
        <f t="shared" si="6"/>
        <v>WA-43800</v>
      </c>
      <c r="B403" s="57" t="s">
        <v>7</v>
      </c>
      <c r="C403" s="54">
        <v>43800</v>
      </c>
      <c r="D403" s="55">
        <v>41.652892561983471</v>
      </c>
      <c r="E403" s="55">
        <v>11.743801652892563</v>
      </c>
      <c r="F403" s="55">
        <v>2.107438016528925</v>
      </c>
      <c r="G403" s="55">
        <v>12.190082644628101</v>
      </c>
      <c r="H403" s="55">
        <v>-8.2190082644628077</v>
      </c>
      <c r="I403" s="55">
        <v>2.9008264462809916</v>
      </c>
      <c r="J403" s="58">
        <v>123.93550686496927</v>
      </c>
      <c r="K403" s="55">
        <v>-13.016528925619836</v>
      </c>
      <c r="L403" s="55">
        <v>6.5586419753086433</v>
      </c>
      <c r="M403" s="55">
        <v>7.396449704142011</v>
      </c>
      <c r="N403" s="55">
        <v>15.27005372796682</v>
      </c>
      <c r="O403" s="55">
        <v>-13.942307692307693</v>
      </c>
      <c r="P403" s="55">
        <v>19.950000000000003</v>
      </c>
      <c r="Q403" s="55">
        <v>-1.5255177514792904</v>
      </c>
      <c r="R403" s="55">
        <v>16.829832680669281</v>
      </c>
      <c r="S403" s="55">
        <v>10.294117647058822</v>
      </c>
      <c r="T403" s="55">
        <v>26.23</v>
      </c>
      <c r="U403" s="55">
        <v>3.4301035502958572</v>
      </c>
      <c r="V403" s="55">
        <v>46.352413019079698</v>
      </c>
      <c r="W403" s="55">
        <v>9.897257045904416</v>
      </c>
      <c r="X403" s="55">
        <v>-1.8511925952296184</v>
      </c>
      <c r="Y403" s="55">
        <v>0.35599857600569607</v>
      </c>
      <c r="Z403" s="70">
        <v>0.14814814814814814</v>
      </c>
      <c r="AA403" s="70">
        <v>0.12037037037037036</v>
      </c>
      <c r="AB403" s="70">
        <v>3.7037037037037035E-2</v>
      </c>
      <c r="AC403" s="70">
        <v>1.8518518518518517E-2</v>
      </c>
      <c r="AD403" s="70">
        <v>9.2592592592592587E-3</v>
      </c>
      <c r="AE403" s="70">
        <v>0</v>
      </c>
      <c r="AF403" s="70">
        <v>0.10476190476190476</v>
      </c>
      <c r="AG403" s="70">
        <v>6.6666666666666666E-2</v>
      </c>
      <c r="AH403" s="70">
        <v>5.7142857142857141E-2</v>
      </c>
      <c r="AI403" s="70">
        <v>9.5238095238095247E-3</v>
      </c>
      <c r="AJ403" s="70">
        <v>9.5238095238095247E-3</v>
      </c>
      <c r="AK403" s="70">
        <v>9.5238095238095247E-3</v>
      </c>
      <c r="AL403" s="70">
        <v>6.6666666666666666E-2</v>
      </c>
      <c r="AM403" s="70">
        <v>9.5238095238095233E-2</v>
      </c>
      <c r="AN403" s="70">
        <v>5.7142857142857141E-2</v>
      </c>
      <c r="AO403" s="70">
        <v>2.8571428571428571E-2</v>
      </c>
      <c r="AP403" s="70">
        <v>0</v>
      </c>
      <c r="AQ403" s="70">
        <v>0</v>
      </c>
      <c r="AR403" s="70">
        <v>8.5714285714285715E-2</v>
      </c>
      <c r="AS403" s="70">
        <v>4.7619047619047616E-2</v>
      </c>
      <c r="AT403" s="70">
        <v>6.6666666666666666E-2</v>
      </c>
      <c r="AU403" s="70">
        <v>0</v>
      </c>
      <c r="AV403" s="70">
        <v>0</v>
      </c>
      <c r="AW403" s="70">
        <v>0</v>
      </c>
      <c r="AX403" s="70">
        <v>6.7307692307692304E-2</v>
      </c>
      <c r="AY403" s="70">
        <v>5.7692307692307696E-2</v>
      </c>
      <c r="AZ403" s="70">
        <v>1.9230769230769232E-2</v>
      </c>
      <c r="BA403" s="70">
        <v>2.8846153846153848E-2</v>
      </c>
      <c r="BB403" s="70">
        <v>1.9230769230769232E-2</v>
      </c>
      <c r="BC403" s="70">
        <v>9.6153846153846159E-3</v>
      </c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>
      <c r="A404" t="str">
        <f t="shared" si="6"/>
        <v>WA-43891</v>
      </c>
      <c r="B404" s="57" t="s">
        <v>7</v>
      </c>
      <c r="C404" s="54">
        <v>43891</v>
      </c>
      <c r="D404" s="55">
        <v>-19.316555845467555</v>
      </c>
      <c r="E404" s="55">
        <v>-17.9109502567124</v>
      </c>
      <c r="F404" s="55">
        <v>-82.080632943354942</v>
      </c>
      <c r="G404" s="55">
        <v>-73.456790123456798</v>
      </c>
      <c r="H404" s="55">
        <v>-46.090396431276822</v>
      </c>
      <c r="I404" s="55">
        <v>-15.183907078528744</v>
      </c>
      <c r="J404" s="58">
        <v>62.622740156415567</v>
      </c>
      <c r="K404" s="55">
        <v>1.0100159919198721</v>
      </c>
      <c r="L404" s="55">
        <v>-28.16839898681107</v>
      </c>
      <c r="M404" s="55">
        <v>-48.190476190476197</v>
      </c>
      <c r="N404" s="55">
        <v>-28.476331360946748</v>
      </c>
      <c r="O404" s="55">
        <v>-49.523809523809533</v>
      </c>
      <c r="P404" s="55">
        <v>-18.629807692307697</v>
      </c>
      <c r="Q404" s="55">
        <v>-81.610576923076934</v>
      </c>
      <c r="R404" s="55">
        <v>2.3129251700680271</v>
      </c>
      <c r="S404" s="55">
        <v>-8.660130718954246</v>
      </c>
      <c r="T404" s="55">
        <v>-1.0199652777777783</v>
      </c>
      <c r="U404" s="55">
        <v>-7.2051759631408689</v>
      </c>
      <c r="V404" s="55">
        <v>9.2044981257809226</v>
      </c>
      <c r="W404" s="55">
        <v>-20.311734143711401</v>
      </c>
      <c r="X404" s="55">
        <v>12.009782513756658</v>
      </c>
      <c r="Y404" s="55">
        <v>17.425102629050571</v>
      </c>
      <c r="Z404" s="70">
        <v>0.11214953271028037</v>
      </c>
      <c r="AA404" s="70">
        <v>0.20560747663551401</v>
      </c>
      <c r="AB404" s="70">
        <v>4.6728971962616821E-2</v>
      </c>
      <c r="AC404" s="70">
        <v>1.8691588785046728E-2</v>
      </c>
      <c r="AD404" s="70">
        <v>0</v>
      </c>
      <c r="AE404" s="70">
        <v>0</v>
      </c>
      <c r="AF404" s="70">
        <v>5.7142857142857141E-2</v>
      </c>
      <c r="AG404" s="70">
        <v>0.10476190476190476</v>
      </c>
      <c r="AH404" s="70">
        <v>3.8095238095238099E-2</v>
      </c>
      <c r="AI404" s="70">
        <v>2.8571428571428571E-2</v>
      </c>
      <c r="AJ404" s="70">
        <v>0</v>
      </c>
      <c r="AK404" s="70">
        <v>0</v>
      </c>
      <c r="AL404" s="70">
        <v>5.6603773584905662E-2</v>
      </c>
      <c r="AM404" s="70">
        <v>0.10377358490566038</v>
      </c>
      <c r="AN404" s="70">
        <v>4.716981132075472E-2</v>
      </c>
      <c r="AO404" s="70">
        <v>1.8867924528301886E-2</v>
      </c>
      <c r="AP404" s="70">
        <v>0</v>
      </c>
      <c r="AQ404" s="70">
        <v>0</v>
      </c>
      <c r="AR404" s="70">
        <v>7.5471698113207544E-2</v>
      </c>
      <c r="AS404" s="70">
        <v>8.4905660377358486E-2</v>
      </c>
      <c r="AT404" s="70">
        <v>9.433962264150943E-3</v>
      </c>
      <c r="AU404" s="70">
        <v>9.433962264150943E-3</v>
      </c>
      <c r="AV404" s="70">
        <v>0</v>
      </c>
      <c r="AW404" s="70">
        <v>0</v>
      </c>
      <c r="AX404" s="70">
        <v>4.716981132075472E-2</v>
      </c>
      <c r="AY404" s="70">
        <v>7.5471698113207544E-2</v>
      </c>
      <c r="AZ404" s="70">
        <v>1.8867924528301886E-2</v>
      </c>
      <c r="BA404" s="70">
        <v>0</v>
      </c>
      <c r="BB404" s="70">
        <v>1.8867924528301886E-2</v>
      </c>
      <c r="BC404" s="70">
        <v>0</v>
      </c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>
      <c r="A405" t="str">
        <f t="shared" si="6"/>
        <v>WA-43983</v>
      </c>
      <c r="B405" s="57" t="s">
        <v>7</v>
      </c>
      <c r="C405" s="54">
        <v>43983</v>
      </c>
      <c r="D405" s="55">
        <v>0.72495414446676565</v>
      </c>
      <c r="E405" s="55">
        <v>-5.9006763972944114</v>
      </c>
      <c r="F405" s="55">
        <v>-68.895747599451312</v>
      </c>
      <c r="G405" s="55">
        <v>-43.567123766267791</v>
      </c>
      <c r="H405" s="55">
        <v>-7.8609485544589051</v>
      </c>
      <c r="I405" s="55">
        <v>-13.057908987684513</v>
      </c>
      <c r="J405" s="58">
        <v>82.456579683455459</v>
      </c>
      <c r="K405" s="55">
        <v>42.973185431042005</v>
      </c>
      <c r="L405" s="55">
        <v>-30.660377358490564</v>
      </c>
      <c r="M405" s="55">
        <v>-75.249199003203998</v>
      </c>
      <c r="N405" s="55">
        <v>-8.5428994082840237</v>
      </c>
      <c r="O405" s="55">
        <v>-63.918367346938773</v>
      </c>
      <c r="P405" s="55">
        <v>-7.396449704142011</v>
      </c>
      <c r="Q405" s="55">
        <v>-74.852071005917153</v>
      </c>
      <c r="R405" s="55">
        <v>36.982248520710051</v>
      </c>
      <c r="S405" s="55">
        <v>-12.821991541714723</v>
      </c>
      <c r="T405" s="55">
        <v>10.620574760516453</v>
      </c>
      <c r="U405" s="55">
        <v>-12.96931673365356</v>
      </c>
      <c r="V405" s="55">
        <v>20.952908587257621</v>
      </c>
      <c r="W405" s="55">
        <v>-17</v>
      </c>
      <c r="X405" s="55">
        <v>7.7998078434797806</v>
      </c>
      <c r="Y405" s="55">
        <v>15.303497942386832</v>
      </c>
      <c r="Z405" s="70">
        <v>0.11881188118811881</v>
      </c>
      <c r="AA405" s="70">
        <v>0.11881188118811881</v>
      </c>
      <c r="AB405" s="70">
        <v>1.9801980198019802E-2</v>
      </c>
      <c r="AC405" s="70">
        <v>0</v>
      </c>
      <c r="AD405" s="70">
        <v>9.9009900990099011E-3</v>
      </c>
      <c r="AE405" s="70">
        <v>9.9009900990099011E-3</v>
      </c>
      <c r="AF405" s="70">
        <v>0.12</v>
      </c>
      <c r="AG405" s="70">
        <v>7.0000000000000007E-2</v>
      </c>
      <c r="AH405" s="70">
        <v>0.01</v>
      </c>
      <c r="AI405" s="70">
        <v>0.04</v>
      </c>
      <c r="AJ405" s="70">
        <v>0.01</v>
      </c>
      <c r="AK405" s="70">
        <v>0</v>
      </c>
      <c r="AL405" s="70">
        <v>0.10101010101010101</v>
      </c>
      <c r="AM405" s="70">
        <v>8.0808080808080815E-2</v>
      </c>
      <c r="AN405" s="70">
        <v>2.0202020202020204E-2</v>
      </c>
      <c r="AO405" s="70">
        <v>2.0202020202020204E-2</v>
      </c>
      <c r="AP405" s="70">
        <v>0</v>
      </c>
      <c r="AQ405" s="70">
        <v>0</v>
      </c>
      <c r="AR405" s="70">
        <v>0.11224489795918367</v>
      </c>
      <c r="AS405" s="70">
        <v>7.1428571428571425E-2</v>
      </c>
      <c r="AT405" s="70">
        <v>2.0408163265306121E-2</v>
      </c>
      <c r="AU405" s="70">
        <v>2.0408163265306121E-2</v>
      </c>
      <c r="AV405" s="70">
        <v>0</v>
      </c>
      <c r="AW405" s="70">
        <v>0</v>
      </c>
      <c r="AX405" s="70">
        <v>5.0505050505050504E-2</v>
      </c>
      <c r="AY405" s="70">
        <v>3.0303030303030304E-2</v>
      </c>
      <c r="AZ405" s="70">
        <v>1.0101010101010102E-2</v>
      </c>
      <c r="BA405" s="70">
        <v>1.0101010101010102E-2</v>
      </c>
      <c r="BB405" s="70">
        <v>2.0202020202020204E-2</v>
      </c>
      <c r="BC405" s="70">
        <v>1.0101010101010102E-2</v>
      </c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>
      <c r="A406" t="str">
        <f t="shared" si="6"/>
        <v>WA-44075</v>
      </c>
      <c r="B406" s="57" t="s">
        <v>7</v>
      </c>
      <c r="C406" s="54">
        <v>44075</v>
      </c>
      <c r="D406" s="55">
        <v>17.655047532820277</v>
      </c>
      <c r="E406" s="55">
        <v>2.0349173314834079</v>
      </c>
      <c r="F406" s="55">
        <v>-36.441828881846995</v>
      </c>
      <c r="G406" s="55">
        <v>19.013128112267999</v>
      </c>
      <c r="H406" s="55">
        <v>-2.6465028355387523</v>
      </c>
      <c r="I406" s="55">
        <v>-11.411723898716614</v>
      </c>
      <c r="J406" s="58">
        <v>107.44976368300014</v>
      </c>
      <c r="K406" s="55">
        <v>38.478949751018554</v>
      </c>
      <c r="L406" s="55">
        <v>11.543209876543212</v>
      </c>
      <c r="M406" s="55">
        <v>-45.120510396975419</v>
      </c>
      <c r="N406" s="55">
        <v>6.012255752110069</v>
      </c>
      <c r="O406" s="55">
        <v>-50.26014568158169</v>
      </c>
      <c r="P406" s="55">
        <v>0.59453032104637249</v>
      </c>
      <c r="Q406" s="55">
        <v>-54.05245746691871</v>
      </c>
      <c r="R406" s="55">
        <v>63.740548204158792</v>
      </c>
      <c r="S406" s="55">
        <v>-6.2794348508634217</v>
      </c>
      <c r="T406" s="55">
        <v>28.75899507637925</v>
      </c>
      <c r="U406" s="55">
        <v>-13.580246913580245</v>
      </c>
      <c r="V406" s="55">
        <v>19.364203803164465</v>
      </c>
      <c r="W406" s="55">
        <v>-9.0897613937634141</v>
      </c>
      <c r="X406" s="55">
        <v>5.4099746407438714</v>
      </c>
      <c r="Y406" s="55">
        <v>13.36795073058809</v>
      </c>
      <c r="Z406" s="70">
        <v>0.22826086956521738</v>
      </c>
      <c r="AA406" s="70">
        <v>0.11956521739130435</v>
      </c>
      <c r="AB406" s="70">
        <v>2.1739130434782608E-2</v>
      </c>
      <c r="AC406" s="70">
        <v>0</v>
      </c>
      <c r="AD406" s="70">
        <v>1.0869565217391304E-2</v>
      </c>
      <c r="AE406" s="70">
        <v>1.0869565217391304E-2</v>
      </c>
      <c r="AF406" s="70">
        <v>0.14444444444444443</v>
      </c>
      <c r="AG406" s="70">
        <v>0.1</v>
      </c>
      <c r="AH406" s="70">
        <v>5.5555555555555552E-2</v>
      </c>
      <c r="AI406" s="70">
        <v>1.1111111111111112E-2</v>
      </c>
      <c r="AJ406" s="70">
        <v>1.1111111111111112E-2</v>
      </c>
      <c r="AK406" s="70">
        <v>0</v>
      </c>
      <c r="AL406" s="70">
        <v>0.15555555555555556</v>
      </c>
      <c r="AM406" s="70">
        <v>8.8888888888888892E-2</v>
      </c>
      <c r="AN406" s="70">
        <v>3.3333333333333333E-2</v>
      </c>
      <c r="AO406" s="70">
        <v>1.1111111111111112E-2</v>
      </c>
      <c r="AP406" s="70">
        <v>0</v>
      </c>
      <c r="AQ406" s="70">
        <v>0</v>
      </c>
      <c r="AR406" s="70">
        <v>0.16666666666666666</v>
      </c>
      <c r="AS406" s="70">
        <v>7.7777777777777779E-2</v>
      </c>
      <c r="AT406" s="70">
        <v>1.1111111111111112E-2</v>
      </c>
      <c r="AU406" s="70">
        <v>1.1111111111111112E-2</v>
      </c>
      <c r="AV406" s="70">
        <v>0</v>
      </c>
      <c r="AW406" s="70">
        <v>0</v>
      </c>
      <c r="AX406" s="70">
        <v>0.14606741573033707</v>
      </c>
      <c r="AY406" s="70">
        <v>5.6179775280898875E-2</v>
      </c>
      <c r="AZ406" s="70">
        <v>1.1235955056179775E-2</v>
      </c>
      <c r="BA406" s="70">
        <v>0</v>
      </c>
      <c r="BB406" s="70">
        <v>0</v>
      </c>
      <c r="BC406" s="70">
        <v>1.1235955056179775E-2</v>
      </c>
      <c r="BD406"/>
      <c r="BE406"/>
      <c r="BF406"/>
      <c r="BG406"/>
      <c r="BH406"/>
      <c r="BI406"/>
      <c r="BJ406"/>
      <c r="BK406"/>
      <c r="BL406"/>
      <c r="BM406"/>
      <c r="BN406"/>
      <c r="BO406"/>
      <c r="BP406"/>
    </row>
    <row r="407" spans="1:68">
      <c r="A407" t="str">
        <f t="shared" si="6"/>
        <v>WA-44166</v>
      </c>
      <c r="B407" s="57" t="s">
        <v>7</v>
      </c>
      <c r="C407" s="54">
        <v>44166</v>
      </c>
      <c r="D407" s="55">
        <v>34.346938775510203</v>
      </c>
      <c r="E407" s="55">
        <v>9.2776816608996562</v>
      </c>
      <c r="F407" s="55">
        <v>31.674018063432051</v>
      </c>
      <c r="G407" s="55">
        <v>46.691871455576553</v>
      </c>
      <c r="H407" s="55">
        <v>-1.5714285714285712</v>
      </c>
      <c r="I407" s="55">
        <v>8.3265306122449001</v>
      </c>
      <c r="J407" s="58">
        <v>133.06716698413098</v>
      </c>
      <c r="K407" s="55">
        <v>49.905482041587909</v>
      </c>
      <c r="L407" s="55">
        <v>58.131487889273345</v>
      </c>
      <c r="M407" s="55">
        <v>-31.033737024221459</v>
      </c>
      <c r="N407" s="55">
        <v>25.484517709957672</v>
      </c>
      <c r="O407" s="55">
        <v>-23.457340164847405</v>
      </c>
      <c r="P407" s="55">
        <v>6.8115234375</v>
      </c>
      <c r="Q407" s="55">
        <v>-30.741813321452437</v>
      </c>
      <c r="R407" s="55">
        <v>83.582089552238799</v>
      </c>
      <c r="S407" s="55">
        <v>1.708984375</v>
      </c>
      <c r="T407" s="55">
        <v>44.091710758377431</v>
      </c>
      <c r="U407" s="55">
        <v>-2.5754422476586893</v>
      </c>
      <c r="V407" s="55">
        <v>32.576845733984491</v>
      </c>
      <c r="W407" s="55">
        <v>-8.064516129032258</v>
      </c>
      <c r="X407" s="55">
        <v>-2.0544982698961944</v>
      </c>
      <c r="Y407" s="55">
        <v>0.86505190311418689</v>
      </c>
      <c r="Z407" s="70">
        <v>0.11940298507462686</v>
      </c>
      <c r="AA407" s="70">
        <v>0.16417910447761194</v>
      </c>
      <c r="AB407" s="70">
        <v>0</v>
      </c>
      <c r="AC407" s="70">
        <v>0</v>
      </c>
      <c r="AD407" s="70">
        <v>0</v>
      </c>
      <c r="AE407" s="70">
        <v>1.4925373134328358E-2</v>
      </c>
      <c r="AF407" s="70">
        <v>4.5454545454545456E-2</v>
      </c>
      <c r="AG407" s="70">
        <v>6.0606060606060608E-2</v>
      </c>
      <c r="AH407" s="70">
        <v>4.5454545454545456E-2</v>
      </c>
      <c r="AI407" s="70">
        <v>3.0303030303030304E-2</v>
      </c>
      <c r="AJ407" s="70">
        <v>0</v>
      </c>
      <c r="AK407" s="70">
        <v>0</v>
      </c>
      <c r="AL407" s="70">
        <v>6.0606060606060608E-2</v>
      </c>
      <c r="AM407" s="70">
        <v>9.0909090909090912E-2</v>
      </c>
      <c r="AN407" s="70">
        <v>3.0303030303030304E-2</v>
      </c>
      <c r="AO407" s="70">
        <v>0</v>
      </c>
      <c r="AP407" s="70">
        <v>0</v>
      </c>
      <c r="AQ407" s="70">
        <v>0</v>
      </c>
      <c r="AR407" s="70">
        <v>7.7777777777777779E-2</v>
      </c>
      <c r="AS407" s="70">
        <v>8.9552238805970144E-2</v>
      </c>
      <c r="AT407" s="70">
        <v>1.4925373134328358E-2</v>
      </c>
      <c r="AU407" s="70">
        <v>0</v>
      </c>
      <c r="AV407" s="70">
        <v>0</v>
      </c>
      <c r="AW407" s="70">
        <v>0</v>
      </c>
      <c r="AX407" s="70">
        <v>6.0606060606060608E-2</v>
      </c>
      <c r="AY407" s="70">
        <v>4.5454545454545456E-2</v>
      </c>
      <c r="AZ407" s="70">
        <v>1.5151515151515152E-2</v>
      </c>
      <c r="BA407" s="70">
        <v>1.5151515151515152E-2</v>
      </c>
      <c r="BB407" s="70">
        <v>0</v>
      </c>
      <c r="BC407" s="70">
        <v>0</v>
      </c>
      <c r="BD407"/>
      <c r="BE407"/>
      <c r="BF407"/>
      <c r="BG407"/>
      <c r="BH407"/>
      <c r="BI407"/>
      <c r="BJ407"/>
      <c r="BK407"/>
      <c r="BL407"/>
      <c r="BM407"/>
      <c r="BN407"/>
      <c r="BO407"/>
      <c r="BP407"/>
    </row>
    <row r="408" spans="1:68">
      <c r="A408" t="str">
        <f t="shared" si="6"/>
        <v>WA-44256</v>
      </c>
      <c r="B408" s="57" t="s">
        <v>7</v>
      </c>
      <c r="C408" s="54">
        <v>44256</v>
      </c>
      <c r="D408" s="55">
        <v>69.563578094071076</v>
      </c>
      <c r="E408" s="55">
        <v>41.050051842775005</v>
      </c>
      <c r="F408" s="55">
        <v>59.484364278011959</v>
      </c>
      <c r="G408" s="55">
        <v>76.340842680742767</v>
      </c>
      <c r="H408" s="55">
        <v>3.2295271049596321</v>
      </c>
      <c r="I408" s="55">
        <v>11.072664359861593</v>
      </c>
      <c r="J408" s="58">
        <v>156.96861542989276</v>
      </c>
      <c r="K408" s="55">
        <v>39.815251201809787</v>
      </c>
      <c r="L408" s="55">
        <v>80.401743012009774</v>
      </c>
      <c r="M408" s="55">
        <v>-1.8705494739079616</v>
      </c>
      <c r="N408" s="55">
        <v>48.286862003780719</v>
      </c>
      <c r="O408" s="55">
        <v>-5.4436396559529188</v>
      </c>
      <c r="P408" s="55">
        <v>18.478260869565215</v>
      </c>
      <c r="Q408" s="55">
        <v>-28.088642659279785</v>
      </c>
      <c r="R408" s="55">
        <v>74.727967846289587</v>
      </c>
      <c r="S408" s="55">
        <v>-1.5899999999999999</v>
      </c>
      <c r="T408" s="55">
        <v>57.12890625</v>
      </c>
      <c r="U408" s="55">
        <v>-3.2552083333333339</v>
      </c>
      <c r="V408" s="55">
        <v>40.720221606648202</v>
      </c>
      <c r="W408" s="55">
        <v>-17.180341524364852</v>
      </c>
      <c r="X408" s="55">
        <v>0</v>
      </c>
      <c r="Y408" s="55">
        <v>3.0757400999615525</v>
      </c>
      <c r="Z408" s="133">
        <v>0.17346938775510204</v>
      </c>
      <c r="AA408" s="133">
        <v>0.23469387755102042</v>
      </c>
      <c r="AB408" s="133">
        <v>5.1020408163265307E-2</v>
      </c>
      <c r="AC408" s="133">
        <v>2.0408163265306121E-2</v>
      </c>
      <c r="AD408" s="133">
        <v>0</v>
      </c>
      <c r="AE408" s="133">
        <v>1.020408163265306E-2</v>
      </c>
      <c r="AF408" s="133">
        <v>9.2783505154639179E-2</v>
      </c>
      <c r="AG408" s="133">
        <v>0.17525773195876287</v>
      </c>
      <c r="AH408" s="133">
        <v>7.2164948453608241E-2</v>
      </c>
      <c r="AI408" s="133">
        <v>2.0618556701030927E-2</v>
      </c>
      <c r="AJ408" s="133">
        <v>2.0618556701030927E-2</v>
      </c>
      <c r="AK408" s="133">
        <v>1.0309278350515464E-2</v>
      </c>
      <c r="AL408" s="133">
        <v>0.10309278350515463</v>
      </c>
      <c r="AM408" s="133">
        <v>0.14432989690721648</v>
      </c>
      <c r="AN408" s="133">
        <v>5.1546391752577317E-2</v>
      </c>
      <c r="AO408" s="133">
        <v>2.0618556701030927E-2</v>
      </c>
      <c r="AP408" s="133">
        <v>1.0309278350515464E-2</v>
      </c>
      <c r="AQ408" s="133">
        <v>1.0309278350515464E-2</v>
      </c>
      <c r="AR408" s="133">
        <v>0.13402061855670103</v>
      </c>
      <c r="AS408" s="133">
        <v>0.16494845360824742</v>
      </c>
      <c r="AT408" s="133">
        <v>4.1237113402061855E-2</v>
      </c>
      <c r="AU408" s="133">
        <v>0</v>
      </c>
      <c r="AV408" s="133">
        <v>2.0618556701030927E-2</v>
      </c>
      <c r="AW408" s="133">
        <v>0</v>
      </c>
      <c r="AX408" s="133">
        <v>0.1134020618556701</v>
      </c>
      <c r="AY408" s="133">
        <v>7.2164948453608241E-2</v>
      </c>
      <c r="AZ408" s="133">
        <v>5.1546391752577317E-2</v>
      </c>
      <c r="BA408" s="133">
        <v>0</v>
      </c>
      <c r="BB408" s="133">
        <v>2.0618556701030927E-2</v>
      </c>
      <c r="BC408" s="133">
        <v>2.0618556701030927E-2</v>
      </c>
    </row>
    <row r="409" spans="1:68">
      <c r="A409" t="str">
        <f t="shared" si="6"/>
        <v>WA-44348</v>
      </c>
      <c r="B409" s="57" t="s">
        <v>7</v>
      </c>
      <c r="C409" s="54">
        <v>44348</v>
      </c>
      <c r="D409" s="55">
        <v>56.584032425299277</v>
      </c>
      <c r="E409" s="55">
        <v>22.299115724721261</v>
      </c>
      <c r="F409" s="55">
        <v>37.802768166089969</v>
      </c>
      <c r="G409" s="55">
        <v>54.293524366104251</v>
      </c>
      <c r="H409" s="55">
        <v>11.322419370649936</v>
      </c>
      <c r="I409" s="55">
        <v>9.1265562199784345</v>
      </c>
      <c r="J409" s="58">
        <v>144.2464765643403</v>
      </c>
      <c r="K409" s="55">
        <v>29.940407535563239</v>
      </c>
      <c r="L409" s="55">
        <v>69.635455415028176</v>
      </c>
      <c r="M409" s="55">
        <v>-9.0277777777777803</v>
      </c>
      <c r="N409" s="55">
        <v>38.530815972222229</v>
      </c>
      <c r="O409" s="55">
        <v>-6.510416666666667</v>
      </c>
      <c r="P409" s="55">
        <v>21.001169093421197</v>
      </c>
      <c r="Q409" s="55">
        <v>-30.381944444444446</v>
      </c>
      <c r="R409" s="55">
        <v>51.994694418936845</v>
      </c>
      <c r="S409" s="55">
        <v>0</v>
      </c>
      <c r="T409" s="55">
        <v>60.246913580246911</v>
      </c>
      <c r="U409" s="55">
        <v>-2.1851851851851847</v>
      </c>
      <c r="V409" s="55">
        <v>34.74074074074074</v>
      </c>
      <c r="W409" s="55">
        <v>-16.446124763705104</v>
      </c>
      <c r="X409" s="55">
        <v>-1.6468973630036274</v>
      </c>
      <c r="Y409" s="55">
        <v>0</v>
      </c>
      <c r="Z409" s="133">
        <v>0.17171717171717171</v>
      </c>
      <c r="AA409" s="133">
        <v>0.16161616161616163</v>
      </c>
      <c r="AB409" s="133">
        <v>2.0202020202020204E-2</v>
      </c>
      <c r="AC409" s="133">
        <v>0</v>
      </c>
      <c r="AD409" s="133">
        <v>0</v>
      </c>
      <c r="AE409" s="133">
        <v>0</v>
      </c>
      <c r="AF409" s="133">
        <v>6.3829787234042548E-2</v>
      </c>
      <c r="AG409" s="133">
        <v>8.5106382978723402E-2</v>
      </c>
      <c r="AH409" s="133">
        <v>3.1914893617021274E-2</v>
      </c>
      <c r="AI409" s="133">
        <v>1.0638297872340425E-2</v>
      </c>
      <c r="AJ409" s="133">
        <v>2.1276595744680851E-2</v>
      </c>
      <c r="AK409" s="133">
        <v>0</v>
      </c>
      <c r="AL409" s="133">
        <v>8.5106382978723402E-2</v>
      </c>
      <c r="AM409" s="133">
        <v>7.4468085106382975E-2</v>
      </c>
      <c r="AN409" s="133">
        <v>3.1914893617021274E-2</v>
      </c>
      <c r="AO409" s="133">
        <v>0</v>
      </c>
      <c r="AP409" s="133">
        <v>1.0638297872340425E-2</v>
      </c>
      <c r="AQ409" s="133">
        <v>0</v>
      </c>
      <c r="AR409" s="133">
        <v>0.10526315789473684</v>
      </c>
      <c r="AS409" s="133">
        <v>6.3157894736842107E-2</v>
      </c>
      <c r="AT409" s="133">
        <v>5.2631578947368418E-2</v>
      </c>
      <c r="AU409" s="133">
        <v>1.0526315789473684E-2</v>
      </c>
      <c r="AV409" s="133">
        <v>0</v>
      </c>
      <c r="AW409" s="133">
        <v>0</v>
      </c>
      <c r="AX409" s="133">
        <v>8.4210526315789472E-2</v>
      </c>
      <c r="AY409" s="133">
        <v>3.1578947368421054E-2</v>
      </c>
      <c r="AZ409" s="133">
        <v>2.1052631578947368E-2</v>
      </c>
      <c r="BA409" s="133">
        <v>1.0526315789473684E-2</v>
      </c>
      <c r="BB409" s="133">
        <v>1.0526315789473684E-2</v>
      </c>
      <c r="BC409" s="133">
        <v>0</v>
      </c>
    </row>
    <row r="410" spans="1:68">
      <c r="A410" t="str">
        <f t="shared" si="6"/>
        <v>WA-44440</v>
      </c>
      <c r="B410" s="57" t="s">
        <v>7</v>
      </c>
      <c r="C410" s="54">
        <v>44440</v>
      </c>
      <c r="D410" s="55">
        <v>49.306062819576333</v>
      </c>
      <c r="E410" s="55">
        <v>33.950617283950621</v>
      </c>
      <c r="F410" s="55">
        <v>6.6653441777425106</v>
      </c>
      <c r="G410" s="55">
        <v>39.682249817384943</v>
      </c>
      <c r="H410" s="55">
        <v>4.0905770635500369</v>
      </c>
      <c r="I410" s="55">
        <v>-1.1687363038714391</v>
      </c>
      <c r="J410" s="58">
        <v>140.2323870766692</v>
      </c>
      <c r="K410" s="55">
        <v>23.301680058436816</v>
      </c>
      <c r="L410" s="55">
        <v>47.133505256893471</v>
      </c>
      <c r="M410" s="55">
        <v>-6.812283737024222</v>
      </c>
      <c r="N410" s="55">
        <v>43.252595155709344</v>
      </c>
      <c r="O410" s="55">
        <v>-10.445362718089992</v>
      </c>
      <c r="P410" s="55">
        <v>29.519896193771622</v>
      </c>
      <c r="Q410" s="55">
        <v>-22.245179063360879</v>
      </c>
      <c r="R410" s="55">
        <v>47.847649275937314</v>
      </c>
      <c r="S410" s="55">
        <v>-0.91251735766713205</v>
      </c>
      <c r="T410" s="55">
        <v>44.377162629757791</v>
      </c>
      <c r="U410" s="55">
        <v>0.77968367119625681</v>
      </c>
      <c r="V410" s="55">
        <v>52.929382936065934</v>
      </c>
      <c r="W410" s="55">
        <v>-10.414201183431954</v>
      </c>
      <c r="X410" s="55">
        <v>-2.083333333333333</v>
      </c>
      <c r="Y410" s="55">
        <v>1.2497520333267211</v>
      </c>
      <c r="Z410" s="133">
        <v>0.21428571428571427</v>
      </c>
      <c r="AA410" s="133">
        <v>0.15714285714285714</v>
      </c>
      <c r="AB410" s="133">
        <v>2.8571428571428571E-2</v>
      </c>
      <c r="AC410" s="133">
        <v>1.4285714285714285E-2</v>
      </c>
      <c r="AD410" s="133">
        <v>1.4285714285714285E-2</v>
      </c>
      <c r="AE410" s="133">
        <v>1.4285714285714285E-2</v>
      </c>
      <c r="AF410" s="133">
        <v>0.17647058823529413</v>
      </c>
      <c r="AG410" s="133">
        <v>7.3529411764705885E-2</v>
      </c>
      <c r="AH410" s="133">
        <v>2.9411764705882353E-2</v>
      </c>
      <c r="AI410" s="133">
        <v>0</v>
      </c>
      <c r="AJ410" s="133">
        <v>0</v>
      </c>
      <c r="AK410" s="133">
        <v>2.9411764705882353E-2</v>
      </c>
      <c r="AL410" s="133">
        <v>0.15151515151515152</v>
      </c>
      <c r="AM410" s="133">
        <v>7.575757575757576E-2</v>
      </c>
      <c r="AN410" s="133">
        <v>1.5151515151515152E-2</v>
      </c>
      <c r="AO410" s="133">
        <v>0</v>
      </c>
      <c r="AP410" s="133">
        <v>0</v>
      </c>
      <c r="AQ410" s="133">
        <v>1.5151515151515152E-2</v>
      </c>
      <c r="AR410" s="133">
        <v>0.12121212121212122</v>
      </c>
      <c r="AS410" s="133">
        <v>0.12121212121212122</v>
      </c>
      <c r="AT410" s="133">
        <v>0</v>
      </c>
      <c r="AU410" s="133">
        <v>0</v>
      </c>
      <c r="AV410" s="133">
        <v>0</v>
      </c>
      <c r="AW410" s="133">
        <v>1.5151515151515152E-2</v>
      </c>
      <c r="AX410" s="133">
        <v>0.10606060606060606</v>
      </c>
      <c r="AY410" s="133">
        <v>6.0606060606060608E-2</v>
      </c>
      <c r="AZ410" s="133">
        <v>0</v>
      </c>
      <c r="BA410" s="133">
        <v>0</v>
      </c>
      <c r="BB410" s="133">
        <v>0</v>
      </c>
      <c r="BC410" s="133">
        <v>1.5151515151515152E-2</v>
      </c>
    </row>
    <row r="411" spans="1:68">
      <c r="A411" t="str">
        <f t="shared" si="6"/>
        <v>WA-44531</v>
      </c>
      <c r="B411" s="57" t="s">
        <v>7</v>
      </c>
      <c r="C411" s="54">
        <v>44531</v>
      </c>
      <c r="D411" s="55">
        <v>44.7014998529556</v>
      </c>
      <c r="E411" s="55">
        <v>28.428585432800713</v>
      </c>
      <c r="F411" s="55">
        <v>37.721791981178313</v>
      </c>
      <c r="G411" s="55">
        <v>38.408304498269899</v>
      </c>
      <c r="H411" s="55">
        <v>41.326530612244902</v>
      </c>
      <c r="I411" s="55">
        <v>-10.289999999999997</v>
      </c>
      <c r="J411" s="58">
        <v>143.73433694616446</v>
      </c>
      <c r="K411" s="55">
        <v>5.5582786001372426</v>
      </c>
      <c r="L411" s="55">
        <v>50.413223140495866</v>
      </c>
      <c r="M411" s="55">
        <v>3.7172011661807578</v>
      </c>
      <c r="N411" s="55">
        <v>39.711911357340718</v>
      </c>
      <c r="O411" s="55">
        <v>6.1625621459128235</v>
      </c>
      <c r="P411" s="55">
        <v>22.265625000000004</v>
      </c>
      <c r="Q411" s="55">
        <v>4.1218836565096968</v>
      </c>
      <c r="R411" s="55">
        <v>37.588504789670971</v>
      </c>
      <c r="S411" s="55">
        <v>2.5117739403453694</v>
      </c>
      <c r="T411" s="55">
        <v>45.02433747971876</v>
      </c>
      <c r="U411" s="55">
        <v>23.46334983697621</v>
      </c>
      <c r="V411" s="55">
        <v>47.923242014897113</v>
      </c>
      <c r="W411" s="55">
        <v>5.6937255397045829</v>
      </c>
      <c r="X411" s="55">
        <v>-0.23948354852144937</v>
      </c>
      <c r="Y411" s="55">
        <v>0.47743055555555536</v>
      </c>
      <c r="Z411" s="133">
        <v>0.20833333333333334</v>
      </c>
      <c r="AA411" s="133">
        <v>0.19791666666666666</v>
      </c>
      <c r="AB411" s="133">
        <v>5.2083333333333336E-2</v>
      </c>
      <c r="AC411" s="133">
        <v>1.0416666666666666E-2</v>
      </c>
      <c r="AD411" s="133">
        <v>0</v>
      </c>
      <c r="AE411" s="133">
        <v>2.0833333333333332E-2</v>
      </c>
      <c r="AF411" s="133">
        <v>0.20618556701030927</v>
      </c>
      <c r="AG411" s="133">
        <v>6.1855670103092786E-2</v>
      </c>
      <c r="AH411" s="133">
        <v>5.1546391752577317E-2</v>
      </c>
      <c r="AI411" s="133">
        <v>2.0618556701030927E-2</v>
      </c>
      <c r="AJ411" s="133">
        <v>3.0927835051546393E-2</v>
      </c>
      <c r="AK411" s="133">
        <v>0</v>
      </c>
      <c r="AL411" s="133">
        <v>0.13402061855670103</v>
      </c>
      <c r="AM411" s="133">
        <v>7.2164948453608241E-2</v>
      </c>
      <c r="AN411" s="133">
        <v>6.1855670103092786E-2</v>
      </c>
      <c r="AO411" s="133">
        <v>6.1855670103092786E-2</v>
      </c>
      <c r="AP411" s="133">
        <v>0</v>
      </c>
      <c r="AQ411" s="133">
        <v>0</v>
      </c>
      <c r="AR411" s="133">
        <v>0.16666666666666666</v>
      </c>
      <c r="AS411" s="133">
        <v>9.375E-2</v>
      </c>
      <c r="AT411" s="133">
        <v>4.1666666666666664E-2</v>
      </c>
      <c r="AU411" s="133">
        <v>2.0833333333333332E-2</v>
      </c>
      <c r="AV411" s="133">
        <v>0</v>
      </c>
      <c r="AW411" s="133">
        <v>0</v>
      </c>
      <c r="AX411" s="133">
        <v>0.13541666666666666</v>
      </c>
      <c r="AY411" s="133">
        <v>4.1666666666666664E-2</v>
      </c>
      <c r="AZ411" s="133">
        <v>5.2083333333333336E-2</v>
      </c>
      <c r="BA411" s="133">
        <v>0</v>
      </c>
      <c r="BB411" s="133">
        <v>2.0833333333333332E-2</v>
      </c>
      <c r="BC411" s="133">
        <v>0</v>
      </c>
    </row>
    <row r="412" spans="1:68">
      <c r="A412" t="str">
        <f t="shared" si="6"/>
        <v>WA-44621</v>
      </c>
      <c r="B412" t="s">
        <v>7</v>
      </c>
      <c r="C412" s="54">
        <v>44621</v>
      </c>
      <c r="D412" s="55">
        <v>53.083333333333329</v>
      </c>
      <c r="E412" s="55">
        <v>28.957196207986208</v>
      </c>
      <c r="F412" s="55">
        <v>23.75</v>
      </c>
      <c r="G412" s="55">
        <v>46.25</v>
      </c>
      <c r="H412" s="55">
        <v>74.197384066587389</v>
      </c>
      <c r="I412" s="55">
        <v>-7.4691180695202544</v>
      </c>
      <c r="J412" s="58">
        <v>143.24121874815421</v>
      </c>
      <c r="K412" s="55">
        <v>18.416666666666668</v>
      </c>
      <c r="L412" s="55">
        <v>60.327492099971266</v>
      </c>
      <c r="M412" s="55">
        <v>0</v>
      </c>
      <c r="N412" s="55">
        <v>37.685950413223139</v>
      </c>
      <c r="O412" s="55">
        <v>6.2480763311788241</v>
      </c>
      <c r="P412" s="55">
        <v>30.410225921521995</v>
      </c>
      <c r="Q412" s="55">
        <v>2.1683673469387781</v>
      </c>
      <c r="R412" s="55">
        <v>27.110582639714625</v>
      </c>
      <c r="S412" s="55">
        <v>1.0973936899862824</v>
      </c>
      <c r="T412" s="55">
        <v>51.868992524029906</v>
      </c>
      <c r="U412" s="55">
        <v>7.6131687242798352</v>
      </c>
      <c r="V412" s="55">
        <v>53.223140495867767</v>
      </c>
      <c r="W412" s="55">
        <v>1.566393734425062</v>
      </c>
      <c r="X412" s="55">
        <v>-1.1203677104280378</v>
      </c>
      <c r="Y412" s="55">
        <v>0</v>
      </c>
      <c r="Z412" s="133">
        <v>0.17543859649122806</v>
      </c>
      <c r="AA412" s="133">
        <v>0.12280701754385964</v>
      </c>
      <c r="AB412" s="133">
        <v>5.2631578947368418E-2</v>
      </c>
      <c r="AC412" s="133">
        <v>1.7543859649122806E-2</v>
      </c>
      <c r="AD412" s="133">
        <v>0</v>
      </c>
      <c r="AE412" s="133">
        <v>1.7543859649122806E-2</v>
      </c>
      <c r="AF412" s="133">
        <v>0.16071428571428573</v>
      </c>
      <c r="AG412" s="133">
        <v>3.5714285714285712E-2</v>
      </c>
      <c r="AH412" s="133">
        <v>8.9285714285714288E-2</v>
      </c>
      <c r="AI412" s="133">
        <v>1.7857142857142856E-2</v>
      </c>
      <c r="AJ412" s="133">
        <v>0</v>
      </c>
      <c r="AK412" s="133">
        <v>0</v>
      </c>
      <c r="AL412" s="133">
        <v>0.125</v>
      </c>
      <c r="AM412" s="133">
        <v>3.5714285714285712E-2</v>
      </c>
      <c r="AN412" s="133">
        <v>5.3571428571428568E-2</v>
      </c>
      <c r="AO412" s="133">
        <v>5.3571428571428568E-2</v>
      </c>
      <c r="AP412" s="133">
        <v>0</v>
      </c>
      <c r="AQ412" s="133">
        <v>0</v>
      </c>
      <c r="AR412" s="133">
        <v>0.16071428571428573</v>
      </c>
      <c r="AS412" s="133">
        <v>3.5714285714285712E-2</v>
      </c>
      <c r="AT412" s="133">
        <v>8.9285714285714288E-2</v>
      </c>
      <c r="AU412" s="133">
        <v>0</v>
      </c>
      <c r="AV412" s="133">
        <v>0</v>
      </c>
      <c r="AW412" s="133">
        <v>1.7857142857142856E-2</v>
      </c>
      <c r="AX412" s="133">
        <v>3.6363636363636362E-2</v>
      </c>
      <c r="AY412" s="133">
        <v>3.6363636363636362E-2</v>
      </c>
      <c r="AZ412" s="133">
        <v>5.4545454545454543E-2</v>
      </c>
      <c r="BA412" s="133">
        <v>3.6363636363636362E-2</v>
      </c>
      <c r="BB412" s="133">
        <v>0</v>
      </c>
      <c r="BC412" s="133">
        <v>0</v>
      </c>
    </row>
    <row r="413" spans="1:68">
      <c r="A413" t="str">
        <f t="shared" si="6"/>
        <v>WA-44713</v>
      </c>
      <c r="B413" t="s">
        <v>7</v>
      </c>
      <c r="C413" s="54">
        <v>44713</v>
      </c>
      <c r="D413" s="55">
        <v>57.617728531855953</v>
      </c>
      <c r="E413" s="55">
        <v>29.866666666666671</v>
      </c>
      <c r="F413" s="55">
        <v>-13.244459833795016</v>
      </c>
      <c r="G413" s="55">
        <v>18.715373961218837</v>
      </c>
      <c r="H413" s="55">
        <v>94.80609418282549</v>
      </c>
      <c r="I413" s="55">
        <v>-37.967451523545712</v>
      </c>
      <c r="J413" s="58">
        <v>131.38872147974527</v>
      </c>
      <c r="K413" s="55">
        <v>-1.4693877551020398</v>
      </c>
      <c r="L413" s="55">
        <v>-1.077428780131485</v>
      </c>
      <c r="M413" s="55">
        <v>-5.5732782886094956</v>
      </c>
      <c r="N413" s="55">
        <v>16.156877462938638</v>
      </c>
      <c r="O413" s="55">
        <v>-5.9110527303434042</v>
      </c>
      <c r="P413" s="55">
        <v>16.419590917620567</v>
      </c>
      <c r="Q413" s="55">
        <v>13.51097766935635</v>
      </c>
      <c r="R413" s="55">
        <v>2.7733333333333343</v>
      </c>
      <c r="S413" s="55">
        <v>4.7999999999999989</v>
      </c>
      <c r="T413" s="55">
        <v>32.426666666666669</v>
      </c>
      <c r="U413" s="55">
        <v>-6.5422222222222226</v>
      </c>
      <c r="V413" s="55">
        <v>44.977777777777781</v>
      </c>
      <c r="W413" s="55">
        <v>9.671111111111113</v>
      </c>
      <c r="X413" s="55">
        <v>-0.55111111111111122</v>
      </c>
      <c r="Y413" s="55">
        <v>6.8266666666666671</v>
      </c>
      <c r="Z413" s="133">
        <v>0.11842105263157894</v>
      </c>
      <c r="AA413" s="133">
        <v>0.17105263157894737</v>
      </c>
      <c r="AB413" s="133">
        <v>2.6315789473684209E-2</v>
      </c>
      <c r="AC413" s="133">
        <v>0</v>
      </c>
      <c r="AD413" s="133">
        <v>1.3157894736842105E-2</v>
      </c>
      <c r="AE413" s="133">
        <v>0</v>
      </c>
      <c r="AF413" s="133">
        <v>6.5789473684210523E-2</v>
      </c>
      <c r="AG413" s="133">
        <v>0.15789473684210525</v>
      </c>
      <c r="AH413" s="133">
        <v>7.8947368421052627E-2</v>
      </c>
      <c r="AI413" s="133">
        <v>1.3157894736842105E-2</v>
      </c>
      <c r="AJ413" s="133">
        <v>0</v>
      </c>
      <c r="AK413" s="133">
        <v>0</v>
      </c>
      <c r="AL413" s="133">
        <v>9.2105263157894732E-2</v>
      </c>
      <c r="AM413" s="133">
        <v>0.17105263157894737</v>
      </c>
      <c r="AN413" s="133">
        <v>3.9473684210526314E-2</v>
      </c>
      <c r="AO413" s="133">
        <v>1.3157894736842105E-2</v>
      </c>
      <c r="AP413" s="133">
        <v>0</v>
      </c>
      <c r="AQ413" s="133">
        <v>1.3157894736842105E-2</v>
      </c>
      <c r="AR413" s="133">
        <v>9.3333333333333338E-2</v>
      </c>
      <c r="AS413" s="133">
        <v>0.14666666666666667</v>
      </c>
      <c r="AT413" s="133">
        <v>0.04</v>
      </c>
      <c r="AU413" s="133">
        <v>1.3333333333333334E-2</v>
      </c>
      <c r="AV413" s="133">
        <v>0</v>
      </c>
      <c r="AW413" s="133">
        <v>0</v>
      </c>
      <c r="AX413" s="133">
        <v>0.10526315789473684</v>
      </c>
      <c r="AY413" s="133">
        <v>5.2631578947368418E-2</v>
      </c>
      <c r="AZ413" s="133">
        <v>3.9473684210526314E-2</v>
      </c>
      <c r="BA413" s="133">
        <v>2.6315789473684209E-2</v>
      </c>
      <c r="BB413" s="133">
        <v>0</v>
      </c>
      <c r="BC413" s="133">
        <v>0</v>
      </c>
    </row>
    <row r="414" spans="1:68">
      <c r="A414" t="str">
        <f t="shared" si="6"/>
        <v>WA-44805</v>
      </c>
      <c r="B414" t="s">
        <v>7</v>
      </c>
      <c r="C414" s="54">
        <v>44805</v>
      </c>
      <c r="D414" s="55">
        <v>42.315631450553575</v>
      </c>
      <c r="E414" s="55">
        <v>18.540063801838997</v>
      </c>
      <c r="F414" s="55">
        <v>5.1604428598236067</v>
      </c>
      <c r="G414" s="55">
        <v>31.90091949709139</v>
      </c>
      <c r="H414" s="55">
        <v>89.049791707994444</v>
      </c>
      <c r="I414" s="55">
        <v>-22.317000595120014</v>
      </c>
      <c r="J414" s="58">
        <v>130.68566598845877</v>
      </c>
      <c r="K414" s="55">
        <v>-0.80348943985307542</v>
      </c>
      <c r="L414" s="55">
        <v>5.1118827160493856</v>
      </c>
      <c r="M414" s="55">
        <v>-9.1242283950617278</v>
      </c>
      <c r="N414" s="55">
        <v>25.550486014679624</v>
      </c>
      <c r="O414" s="55">
        <v>-6.1728395061728394</v>
      </c>
      <c r="P414" s="55">
        <v>20.948224558619323</v>
      </c>
      <c r="Q414" s="55">
        <v>5.1378694703431842</v>
      </c>
      <c r="R414" s="55">
        <v>10.802469135802474</v>
      </c>
      <c r="S414" s="55">
        <v>8.2947530864197532</v>
      </c>
      <c r="T414" s="55">
        <v>52.926006744693524</v>
      </c>
      <c r="U414" s="55">
        <v>2.5391787343780989</v>
      </c>
      <c r="V414" s="55">
        <v>53.322753421940099</v>
      </c>
      <c r="W414" s="55">
        <v>9.7202935925411644</v>
      </c>
      <c r="X414" s="55">
        <v>0</v>
      </c>
      <c r="Y414" s="55">
        <v>4.5036592231187829</v>
      </c>
      <c r="Z414" s="133">
        <v>5.7971014492753624E-2</v>
      </c>
      <c r="AA414" s="133">
        <v>0.15942028985507245</v>
      </c>
      <c r="AB414" s="133">
        <v>0.11594202898550725</v>
      </c>
      <c r="AC414" s="133">
        <v>0</v>
      </c>
      <c r="AD414" s="133">
        <v>0</v>
      </c>
      <c r="AE414" s="133">
        <v>0</v>
      </c>
      <c r="AF414" s="133">
        <v>0.13043478260869565</v>
      </c>
      <c r="AG414" s="133">
        <v>0.15942028985507245</v>
      </c>
      <c r="AH414" s="133">
        <v>4.3478260869565216E-2</v>
      </c>
      <c r="AI414" s="133">
        <v>1.4492753623188406E-2</v>
      </c>
      <c r="AJ414" s="133">
        <v>0</v>
      </c>
      <c r="AK414" s="133">
        <v>0</v>
      </c>
      <c r="AL414" s="133">
        <v>0.13043478260869565</v>
      </c>
      <c r="AM414" s="133">
        <v>0.14492753623188406</v>
      </c>
      <c r="AN414" s="133">
        <v>2.8985507246376812E-2</v>
      </c>
      <c r="AO414" s="133">
        <v>0</v>
      </c>
      <c r="AP414" s="133">
        <v>0</v>
      </c>
      <c r="AQ414" s="133">
        <v>0</v>
      </c>
      <c r="AR414" s="133">
        <v>8.6956521739130432E-2</v>
      </c>
      <c r="AS414" s="133">
        <v>0.11594202898550725</v>
      </c>
      <c r="AT414" s="133">
        <v>5.7971014492753624E-2</v>
      </c>
      <c r="AU414" s="133">
        <v>0</v>
      </c>
      <c r="AV414" s="133">
        <v>0</v>
      </c>
      <c r="AW414" s="133">
        <v>0</v>
      </c>
      <c r="AX414" s="133">
        <v>7.4626865671641784E-2</v>
      </c>
      <c r="AY414" s="133">
        <v>0.13432835820895522</v>
      </c>
      <c r="AZ414" s="133">
        <v>2.9850746268656716E-2</v>
      </c>
      <c r="BA414" s="133">
        <v>1.4925373134328358E-2</v>
      </c>
      <c r="BB414" s="133">
        <v>0</v>
      </c>
      <c r="BC414" s="133">
        <v>0</v>
      </c>
    </row>
    <row r="415" spans="1:68">
      <c r="A415" t="str">
        <f t="shared" si="6"/>
        <v>WA-44896</v>
      </c>
      <c r="B415" t="s">
        <v>7</v>
      </c>
      <c r="C415" s="54">
        <v>44896</v>
      </c>
      <c r="D415" s="55">
        <v>48.592458677685954</v>
      </c>
      <c r="E415" s="55">
        <v>17.61130928788479</v>
      </c>
      <c r="F415" s="55">
        <v>-12.590392561983469</v>
      </c>
      <c r="G415" s="55">
        <v>23.966942148760335</v>
      </c>
      <c r="H415" s="55">
        <v>82.454749636675913</v>
      </c>
      <c r="I415" s="55">
        <v>-22.314049586776861</v>
      </c>
      <c r="J415" s="58">
        <v>127.98216078592232</v>
      </c>
      <c r="K415" s="55">
        <v>14.021092482422928</v>
      </c>
      <c r="L415" s="55">
        <v>-2.4743104380746352</v>
      </c>
      <c r="M415" s="55">
        <v>-6.6435986159169556</v>
      </c>
      <c r="N415" s="55">
        <v>21.56571119524067</v>
      </c>
      <c r="O415" s="55">
        <v>0.52731206057328261</v>
      </c>
      <c r="P415" s="55">
        <v>17.184964845862631</v>
      </c>
      <c r="Q415" s="55">
        <v>4.2590589507842074</v>
      </c>
      <c r="R415" s="55">
        <v>12.396694214876032</v>
      </c>
      <c r="S415" s="55">
        <v>6.8965517241379306</v>
      </c>
      <c r="T415" s="55">
        <v>36.931818181818173</v>
      </c>
      <c r="U415" s="55">
        <v>5.8109504132231393</v>
      </c>
      <c r="V415" s="55">
        <v>39.449896694214878</v>
      </c>
      <c r="W415" s="55">
        <v>10.098140495867769</v>
      </c>
      <c r="X415" s="55">
        <v>0.97349918875067665</v>
      </c>
      <c r="Y415" s="55">
        <v>5.1379123850730117</v>
      </c>
      <c r="Z415" s="70">
        <v>6.9767441860465115E-2</v>
      </c>
      <c r="AA415" s="70">
        <v>0.15116279069767441</v>
      </c>
      <c r="AB415" s="70">
        <v>6.9767441860465115E-2</v>
      </c>
      <c r="AC415" s="70">
        <v>1.1627906976744186E-2</v>
      </c>
      <c r="AD415" s="70">
        <v>1.1627906976744186E-2</v>
      </c>
      <c r="AE415" s="70">
        <v>0</v>
      </c>
      <c r="AF415" s="70">
        <v>0.12643678160919541</v>
      </c>
      <c r="AG415" s="70">
        <v>0.14942528735632185</v>
      </c>
      <c r="AH415" s="70">
        <v>2.2988505747126436E-2</v>
      </c>
      <c r="AI415" s="70">
        <v>3.4482758620689655E-2</v>
      </c>
      <c r="AJ415" s="70">
        <v>2.2988505747126436E-2</v>
      </c>
      <c r="AK415" s="70">
        <v>1.1494252873563218E-2</v>
      </c>
      <c r="AL415" s="70">
        <v>0.10344827586206896</v>
      </c>
      <c r="AM415" s="70">
        <v>0.10344827586206896</v>
      </c>
      <c r="AN415" s="70">
        <v>3.4482758620689655E-2</v>
      </c>
      <c r="AO415" s="70">
        <v>3.4482758620689655E-2</v>
      </c>
      <c r="AP415" s="70">
        <v>2.2988505747126436E-2</v>
      </c>
      <c r="AQ415" s="70">
        <v>1.1494252873563218E-2</v>
      </c>
      <c r="AR415" s="70">
        <v>0.13793103448275862</v>
      </c>
      <c r="AS415" s="70">
        <v>0.16091954022988506</v>
      </c>
      <c r="AT415" s="70">
        <v>1.1494252873563218E-2</v>
      </c>
      <c r="AU415" s="70">
        <v>2.2988505747126436E-2</v>
      </c>
      <c r="AV415" s="70">
        <v>1.1494252873563218E-2</v>
      </c>
      <c r="AW415" s="70">
        <v>1.1494252873563218E-2</v>
      </c>
      <c r="AX415" s="70">
        <v>9.3023255813953487E-2</v>
      </c>
      <c r="AY415" s="70">
        <v>9.3023255813953487E-2</v>
      </c>
      <c r="AZ415" s="70">
        <v>3.4883720930232558E-2</v>
      </c>
      <c r="BA415" s="70">
        <v>2.3255813953488372E-2</v>
      </c>
      <c r="BB415" s="70">
        <v>3.4883720930232558E-2</v>
      </c>
      <c r="BC415" s="70">
        <v>1.1627906976744186E-2</v>
      </c>
    </row>
    <row r="416" spans="1:68">
      <c r="A416" t="str">
        <f t="shared" si="6"/>
        <v>AUS-44986</v>
      </c>
      <c r="B416" t="s">
        <v>64</v>
      </c>
      <c r="C416" s="54">
        <v>44986</v>
      </c>
      <c r="D416" s="55">
        <v>32.040496414203837</v>
      </c>
      <c r="E416" s="55">
        <v>15.000000000000002</v>
      </c>
      <c r="F416" s="55">
        <v>-31.83746337890625</v>
      </c>
      <c r="G416" s="55">
        <v>-13.100627197261913</v>
      </c>
      <c r="H416" s="55">
        <v>51.781924675499603</v>
      </c>
      <c r="I416" s="55">
        <v>-21.713282569150884</v>
      </c>
      <c r="J416" s="58">
        <v>112.84702215262124</v>
      </c>
      <c r="K416" s="55">
        <v>-3.5046460826821813</v>
      </c>
      <c r="L416" s="55">
        <v>-7.5302169896856608</v>
      </c>
      <c r="M416" s="55">
        <v>-17.584314169307376</v>
      </c>
      <c r="N416" s="55">
        <v>12.315555555555555</v>
      </c>
      <c r="O416" s="55">
        <v>-6.1934484927662465</v>
      </c>
      <c r="P416" s="55">
        <v>22.887659736791914</v>
      </c>
      <c r="Q416" s="55">
        <v>11.953444479396037</v>
      </c>
      <c r="R416" s="55">
        <v>12.295288485764678</v>
      </c>
      <c r="S416" s="55">
        <v>-0.57341199206631732</v>
      </c>
      <c r="T416" s="55">
        <v>36.17233928109453</v>
      </c>
      <c r="U416" s="55">
        <v>1.5161475204212993</v>
      </c>
      <c r="V416" s="55">
        <v>46.270270270270267</v>
      </c>
      <c r="W416" s="55">
        <v>26.512299642493545</v>
      </c>
      <c r="X416" s="55">
        <v>4.5260918730701487</v>
      </c>
      <c r="Y416" s="55">
        <v>7.6957082072937482</v>
      </c>
    </row>
    <row r="417" spans="1:25">
      <c r="A417" t="str">
        <f t="shared" si="6"/>
        <v>AUS-45078</v>
      </c>
      <c r="B417" t="s">
        <v>64</v>
      </c>
      <c r="C417" s="54">
        <v>45078</v>
      </c>
      <c r="D417" s="55">
        <v>30.820124178232277</v>
      </c>
      <c r="E417" s="55">
        <v>14.380021266540643</v>
      </c>
      <c r="F417" s="55">
        <v>-27.669450136235778</v>
      </c>
      <c r="G417" s="55">
        <v>-15.118133405017403</v>
      </c>
      <c r="H417" s="55">
        <v>41.99069436992901</v>
      </c>
      <c r="I417" s="55">
        <v>-18.064764011908917</v>
      </c>
      <c r="J417" s="58">
        <v>113.68020945276075</v>
      </c>
      <c r="K417" s="55">
        <v>-7.377185065114479</v>
      </c>
      <c r="L417" s="55">
        <v>29.33966398831264</v>
      </c>
      <c r="M417" s="55">
        <v>-15.014636892475137</v>
      </c>
      <c r="N417" s="55">
        <v>19.309828221229321</v>
      </c>
      <c r="O417" s="55">
        <v>-3.1678958606634842</v>
      </c>
      <c r="P417" s="55">
        <v>30.566960512015463</v>
      </c>
      <c r="Q417" s="55">
        <v>11.783998600032742</v>
      </c>
      <c r="R417" s="55">
        <v>15.460245454342967</v>
      </c>
      <c r="S417" s="55">
        <v>-0.75928444758182445</v>
      </c>
      <c r="T417" s="55">
        <v>37.946943483275668</v>
      </c>
      <c r="U417" s="55">
        <v>1.6847915636842974</v>
      </c>
      <c r="V417" s="55">
        <v>44.80995665050169</v>
      </c>
      <c r="W417" s="55">
        <v>20.814294801094753</v>
      </c>
      <c r="X417" s="55">
        <v>3.9969399590977077</v>
      </c>
      <c r="Y417" s="55">
        <v>5.3958062973840581</v>
      </c>
    </row>
    <row r="418" spans="1:25">
      <c r="A418" t="str">
        <f t="shared" si="6"/>
        <v>AUS-45170</v>
      </c>
      <c r="B418" t="s">
        <v>64</v>
      </c>
      <c r="C418" s="54">
        <v>45170</v>
      </c>
      <c r="D418" s="55">
        <v>31.002699583857783</v>
      </c>
      <c r="E418" s="55">
        <v>11.973460724091638</v>
      </c>
      <c r="F418" s="55">
        <v>-22.742911153119088</v>
      </c>
      <c r="G418" s="55">
        <v>-11.853678706271506</v>
      </c>
      <c r="H418" s="55">
        <v>1.6683483561923724</v>
      </c>
      <c r="I418" s="55">
        <v>-6.8382204619545766</v>
      </c>
      <c r="J418" s="58">
        <v>112.51803538161069</v>
      </c>
      <c r="K418" s="55">
        <v>-11.8424375052605</v>
      </c>
      <c r="L418" s="55">
        <v>36.80769296535685</v>
      </c>
      <c r="M418" s="55">
        <v>-23.926823569258865</v>
      </c>
      <c r="N418" s="55">
        <v>16.955478539056251</v>
      </c>
      <c r="O418" s="55">
        <v>-7.8775489961424086</v>
      </c>
      <c r="P418" s="55">
        <v>34.409257808028606</v>
      </c>
      <c r="Q418" s="55">
        <v>10.518811036755872</v>
      </c>
      <c r="R418" s="55">
        <v>18.495184237999183</v>
      </c>
      <c r="S418" s="55">
        <v>-9.5106508965580066</v>
      </c>
      <c r="T418" s="55">
        <v>39.243899154172063</v>
      </c>
      <c r="U418" s="55">
        <v>-2.1029535638717407</v>
      </c>
      <c r="V418" s="55">
        <v>47.567141166768259</v>
      </c>
      <c r="W418" s="55">
        <v>15.037279834480664</v>
      </c>
      <c r="X418" s="55">
        <v>3.58803392322982</v>
      </c>
      <c r="Y418" s="55">
        <v>8.2654597645484227</v>
      </c>
    </row>
    <row r="419" spans="1:25">
      <c r="A419" t="str">
        <f t="shared" si="6"/>
        <v>AUS-45261</v>
      </c>
      <c r="B419" t="s">
        <v>64</v>
      </c>
      <c r="C419" s="54">
        <v>45261</v>
      </c>
      <c r="D419" s="55">
        <v>25.350713568282906</v>
      </c>
      <c r="E419" s="55">
        <v>8.5158625533373655</v>
      </c>
      <c r="F419" s="55">
        <v>-27.508395006724257</v>
      </c>
      <c r="G419" s="55">
        <v>-14.238253440911247</v>
      </c>
      <c r="H419" s="55">
        <v>27.399194972106489</v>
      </c>
      <c r="I419" s="55">
        <v>-15.06574141709277</v>
      </c>
      <c r="J419" s="58">
        <v>113.88385534830006</v>
      </c>
      <c r="K419" s="55">
        <v>-15.872268390273931</v>
      </c>
      <c r="L419" s="55">
        <v>40.3835887296095</v>
      </c>
      <c r="M419" s="55">
        <v>-20.89612084777719</v>
      </c>
      <c r="N419" s="55">
        <v>18.968658892128275</v>
      </c>
      <c r="O419" s="55">
        <v>-5.2888121503166419</v>
      </c>
      <c r="P419" s="55">
        <v>31.12208645412294</v>
      </c>
      <c r="Q419" s="55">
        <v>10.375306585219123</v>
      </c>
      <c r="R419" s="55">
        <v>20.172514751587766</v>
      </c>
      <c r="S419" s="55">
        <v>-9.9476813317479209</v>
      </c>
      <c r="T419" s="55">
        <v>34.224319791451101</v>
      </c>
      <c r="U419" s="55">
        <v>0.72610095361664684</v>
      </c>
      <c r="V419" s="55">
        <v>48.138050760428378</v>
      </c>
      <c r="W419" s="55">
        <v>17.605251736111107</v>
      </c>
      <c r="X419" s="55">
        <v>5.0435328725771038</v>
      </c>
      <c r="Y419" s="55">
        <v>9.5606674382716026</v>
      </c>
    </row>
    <row r="420" spans="1:25">
      <c r="A420" t="str">
        <f t="shared" si="6"/>
        <v>NSW-44986</v>
      </c>
      <c r="B420" t="s">
        <v>2</v>
      </c>
      <c r="C420" s="54">
        <v>44986</v>
      </c>
      <c r="D420" s="55">
        <v>36.409544249463444</v>
      </c>
      <c r="E420" s="55">
        <v>13.679271552684339</v>
      </c>
      <c r="F420" s="55">
        <v>-30.792969462329388</v>
      </c>
      <c r="G420" s="55">
        <v>-21.089051013588776</v>
      </c>
      <c r="H420" s="55">
        <v>52.013329223000248</v>
      </c>
      <c r="I420" s="55">
        <v>-23.530762167125804</v>
      </c>
      <c r="J420" s="58">
        <v>113.25637637256385</v>
      </c>
      <c r="K420" s="55">
        <v>-0.6822470605312807</v>
      </c>
      <c r="L420" s="55">
        <v>-8.293342826628697</v>
      </c>
      <c r="M420" s="55">
        <v>-24.866631005219102</v>
      </c>
      <c r="N420" s="55">
        <v>17.746363089208909</v>
      </c>
      <c r="O420" s="55">
        <v>-7.1622553984821105</v>
      </c>
      <c r="P420" s="55">
        <v>22.633136094674555</v>
      </c>
      <c r="Q420" s="55">
        <v>14.386165793220886</v>
      </c>
      <c r="R420" s="55">
        <v>14.283855484393298</v>
      </c>
      <c r="S420" s="55">
        <v>0</v>
      </c>
      <c r="T420" s="55">
        <v>48.5595703125</v>
      </c>
      <c r="U420" s="55">
        <v>0.61686390532544311</v>
      </c>
      <c r="V420" s="55">
        <v>45.090264009182924</v>
      </c>
      <c r="W420" s="55">
        <v>30.757396449704135</v>
      </c>
      <c r="X420" s="55">
        <v>3.0695380279209048</v>
      </c>
      <c r="Y420" s="55">
        <v>6.9853155410523851</v>
      </c>
    </row>
    <row r="421" spans="1:25">
      <c r="A421" t="str">
        <f t="shared" si="6"/>
        <v>NSW-45078</v>
      </c>
      <c r="B421" t="s">
        <v>2</v>
      </c>
      <c r="C421" s="54">
        <v>45078</v>
      </c>
      <c r="D421" s="55">
        <v>30.822716049382709</v>
      </c>
      <c r="E421" s="55">
        <v>13.839285714285715</v>
      </c>
      <c r="F421" s="55">
        <v>-33.048888888888882</v>
      </c>
      <c r="G421" s="55">
        <v>-27.137990445610455</v>
      </c>
      <c r="H421" s="55">
        <v>43.000637755102041</v>
      </c>
      <c r="I421" s="55">
        <v>-22.400779157535915</v>
      </c>
      <c r="J421" s="58">
        <v>111.1761979649628</v>
      </c>
      <c r="K421" s="55">
        <v>-7.1755962976148071</v>
      </c>
      <c r="L421" s="55">
        <v>31.760204081632658</v>
      </c>
      <c r="M421" s="55">
        <v>-20.497123318523371</v>
      </c>
      <c r="N421" s="55">
        <v>22.561983471074377</v>
      </c>
      <c r="O421" s="55">
        <v>-4.9446162035994359</v>
      </c>
      <c r="P421" s="55">
        <v>28.276925574222872</v>
      </c>
      <c r="Q421" s="55">
        <v>10.874060727667327</v>
      </c>
      <c r="R421" s="55">
        <v>16.969349521918062</v>
      </c>
      <c r="S421" s="55">
        <v>-1.7380691860954467</v>
      </c>
      <c r="T421" s="55">
        <v>42.779881016765813</v>
      </c>
      <c r="U421" s="55">
        <v>0.2622936366241258</v>
      </c>
      <c r="V421" s="55">
        <v>46.364883401920437</v>
      </c>
      <c r="W421" s="55">
        <v>19.350137174211248</v>
      </c>
      <c r="X421" s="55">
        <v>2.7918517128500238</v>
      </c>
      <c r="Y421" s="55">
        <v>7.3647140721934452</v>
      </c>
    </row>
    <row r="422" spans="1:25">
      <c r="A422" t="str">
        <f t="shared" si="6"/>
        <v>NSW-45170</v>
      </c>
      <c r="B422" t="s">
        <v>2</v>
      </c>
      <c r="C422" s="54">
        <v>45170</v>
      </c>
      <c r="D422" s="55">
        <v>33.319349364047206</v>
      </c>
      <c r="E422" s="55">
        <v>9.2313266337407764</v>
      </c>
      <c r="F422" s="55">
        <v>-25.26465028355388</v>
      </c>
      <c r="G422" s="55">
        <v>-18.283553875236297</v>
      </c>
      <c r="H422" s="55">
        <v>1.5602864406450725</v>
      </c>
      <c r="I422" s="55">
        <v>-9.7158003826530592</v>
      </c>
      <c r="J422" s="58">
        <v>109.59053829026621</v>
      </c>
      <c r="K422" s="55">
        <v>-15.562842935528124</v>
      </c>
      <c r="L422" s="55">
        <v>34.69308544702983</v>
      </c>
      <c r="M422" s="55">
        <v>-35.265578606221737</v>
      </c>
      <c r="N422" s="55">
        <v>17.659958469987771</v>
      </c>
      <c r="O422" s="55">
        <v>-8.8804362591938517</v>
      </c>
      <c r="P422" s="55">
        <v>33.777777777777786</v>
      </c>
      <c r="Q422" s="55">
        <v>10.88</v>
      </c>
      <c r="R422" s="55">
        <v>22.319680476153181</v>
      </c>
      <c r="S422" s="55">
        <v>-14.754539858417976</v>
      </c>
      <c r="T422" s="55">
        <v>41.718518518518522</v>
      </c>
      <c r="U422" s="55">
        <v>-4.5440051020408152</v>
      </c>
      <c r="V422" s="55">
        <v>51.602416128039408</v>
      </c>
      <c r="W422" s="55">
        <v>13.937782607851892</v>
      </c>
      <c r="X422" s="55">
        <v>6.3401191562033015</v>
      </c>
      <c r="Y422" s="55">
        <v>13.029602944631529</v>
      </c>
    </row>
    <row r="423" spans="1:25">
      <c r="A423" t="str">
        <f t="shared" si="6"/>
        <v>NSW-45261</v>
      </c>
      <c r="B423" t="s">
        <v>2</v>
      </c>
      <c r="C423" s="54">
        <v>45261</v>
      </c>
      <c r="D423" s="55">
        <v>24.620408163265306</v>
      </c>
      <c r="E423" s="55">
        <v>8.7771428571428558</v>
      </c>
      <c r="F423" s="55">
        <v>-28.692693882943587</v>
      </c>
      <c r="G423" s="55">
        <v>-22.925714285714282</v>
      </c>
      <c r="H423" s="55">
        <v>28.370855362207202</v>
      </c>
      <c r="I423" s="55">
        <v>-14.955717307899171</v>
      </c>
      <c r="J423" s="58">
        <v>111.18980830304199</v>
      </c>
      <c r="K423" s="55">
        <v>-16.765858615183625</v>
      </c>
      <c r="L423" s="55">
        <v>31.764897959183674</v>
      </c>
      <c r="M423" s="55">
        <v>-38.278444649635787</v>
      </c>
      <c r="N423" s="55">
        <v>16.98984302862419</v>
      </c>
      <c r="O423" s="55">
        <v>-8.2315926267911497</v>
      </c>
      <c r="P423" s="55">
        <v>24.607896160086533</v>
      </c>
      <c r="Q423" s="55">
        <v>9.4217024041585447</v>
      </c>
      <c r="R423" s="55">
        <v>22.052190183434128</v>
      </c>
      <c r="S423" s="55">
        <v>-18.493250108869212</v>
      </c>
      <c r="T423" s="55">
        <v>35.276416804907221</v>
      </c>
      <c r="U423" s="55">
        <v>-1.4257812500000002</v>
      </c>
      <c r="V423" s="55">
        <v>54.875983288795204</v>
      </c>
      <c r="W423" s="55">
        <v>19.797979797979803</v>
      </c>
      <c r="X423" s="55">
        <v>7.7062074829931966</v>
      </c>
      <c r="Y423" s="55">
        <v>14.072664359861593</v>
      </c>
    </row>
    <row r="424" spans="1:25">
      <c r="A424" t="str">
        <f t="shared" si="6"/>
        <v>VIC-44986</v>
      </c>
      <c r="B424" t="s">
        <v>4</v>
      </c>
      <c r="C424" s="54">
        <v>44986</v>
      </c>
      <c r="D424" s="55">
        <v>25.139647751900128</v>
      </c>
      <c r="E424" s="55">
        <v>13.59848600470071</v>
      </c>
      <c r="F424" s="55">
        <v>-34.861573212050914</v>
      </c>
      <c r="G424" s="55">
        <v>-25.966730127024757</v>
      </c>
      <c r="H424" s="55">
        <v>57.407407407407405</v>
      </c>
      <c r="I424" s="55">
        <v>-19.413326821525594</v>
      </c>
      <c r="J424" s="58">
        <v>106.90267548291857</v>
      </c>
      <c r="K424" s="55">
        <v>-3.1462672275229981</v>
      </c>
      <c r="L424" s="55">
        <v>-15.802469135802472</v>
      </c>
      <c r="M424" s="55">
        <v>-23.237256216285232</v>
      </c>
      <c r="N424" s="55">
        <v>11.195764462809917</v>
      </c>
      <c r="O424" s="55">
        <v>-7.554235537190082</v>
      </c>
      <c r="P424" s="55">
        <v>19.728176652892561</v>
      </c>
      <c r="Q424" s="55">
        <v>10.692148760330578</v>
      </c>
      <c r="R424" s="55">
        <v>12.909994834710746</v>
      </c>
      <c r="S424" s="55">
        <v>-4.5607938788466029</v>
      </c>
      <c r="T424" s="55">
        <v>34.018388318009741</v>
      </c>
      <c r="U424" s="55">
        <v>0</v>
      </c>
      <c r="V424" s="55">
        <v>50.997160627366149</v>
      </c>
      <c r="W424" s="55">
        <v>30.10411032990805</v>
      </c>
      <c r="X424" s="55">
        <v>3.2368873034746994</v>
      </c>
      <c r="Y424" s="55">
        <v>7.0286695732593483</v>
      </c>
    </row>
    <row r="425" spans="1:25">
      <c r="A425" t="str">
        <f t="shared" si="6"/>
        <v>VIC-45078</v>
      </c>
      <c r="B425" t="s">
        <v>4</v>
      </c>
      <c r="C425" s="54">
        <v>45078</v>
      </c>
      <c r="D425" s="55">
        <v>26.536471869508187</v>
      </c>
      <c r="E425" s="55">
        <v>10.779999999999998</v>
      </c>
      <c r="F425" s="55">
        <v>-27.922499999999996</v>
      </c>
      <c r="G425" s="55">
        <v>-30.674983292492762</v>
      </c>
      <c r="H425" s="55">
        <v>37.21442538551026</v>
      </c>
      <c r="I425" s="55">
        <v>-15.625850845276107</v>
      </c>
      <c r="J425" s="58">
        <v>109.34383992313153</v>
      </c>
      <c r="K425" s="55">
        <v>-4.514243973703433</v>
      </c>
      <c r="L425" s="55">
        <v>28.118115888220597</v>
      </c>
      <c r="M425" s="55">
        <v>-16.358024691358025</v>
      </c>
      <c r="N425" s="55">
        <v>19.079685746352411</v>
      </c>
      <c r="O425" s="55">
        <v>-1.7499558091967369</v>
      </c>
      <c r="P425" s="55">
        <v>33.485864562787647</v>
      </c>
      <c r="Q425" s="55">
        <v>12.484217578396764</v>
      </c>
      <c r="R425" s="55">
        <v>9.4038029342693399</v>
      </c>
      <c r="S425" s="55">
        <v>-3.8109121199500215</v>
      </c>
      <c r="T425" s="55">
        <v>41.343391768906542</v>
      </c>
      <c r="U425" s="55">
        <v>1.7396440172890546</v>
      </c>
      <c r="V425" s="55">
        <v>50.154107769157193</v>
      </c>
      <c r="W425" s="55">
        <v>22.336170098526132</v>
      </c>
      <c r="X425" s="55">
        <v>4.0815274807390036</v>
      </c>
      <c r="Y425" s="55">
        <v>5.14369012911287</v>
      </c>
    </row>
    <row r="426" spans="1:25">
      <c r="A426" t="str">
        <f t="shared" si="6"/>
        <v>VIC-45170</v>
      </c>
      <c r="B426" t="s">
        <v>4</v>
      </c>
      <c r="C426" s="54">
        <v>45170</v>
      </c>
      <c r="D426" s="55">
        <v>17.304773148928991</v>
      </c>
      <c r="E426" s="55">
        <v>5.9937565036420377</v>
      </c>
      <c r="F426" s="55">
        <v>-33.394380853277831</v>
      </c>
      <c r="G426" s="55">
        <v>-37.814776274713843</v>
      </c>
      <c r="H426" s="55">
        <v>1.125822229718334</v>
      </c>
      <c r="I426" s="55">
        <v>-5.8418490417086968</v>
      </c>
      <c r="J426" s="58">
        <v>99.85892755995782</v>
      </c>
      <c r="K426" s="55">
        <v>-9.4729048081817737</v>
      </c>
      <c r="L426" s="55">
        <v>38.78116343490305</v>
      </c>
      <c r="M426" s="55">
        <v>-37.105751391465681</v>
      </c>
      <c r="N426" s="55">
        <v>13.909180229826134</v>
      </c>
      <c r="O426" s="55">
        <v>-9.2581371191135755</v>
      </c>
      <c r="P426" s="55">
        <v>30.066213233638123</v>
      </c>
      <c r="Q426" s="55">
        <v>6.4234842951059177</v>
      </c>
      <c r="R426" s="55">
        <v>15.105301379811182</v>
      </c>
      <c r="S426" s="55">
        <v>-19.529656607700311</v>
      </c>
      <c r="T426" s="55">
        <v>40.577389196675895</v>
      </c>
      <c r="U426" s="55">
        <v>-3.866666666666668</v>
      </c>
      <c r="V426" s="55">
        <v>40.857975843398584</v>
      </c>
      <c r="W426" s="55">
        <v>13.349159970781592</v>
      </c>
      <c r="X426" s="55">
        <v>3.5145429362880876</v>
      </c>
      <c r="Y426" s="55">
        <v>4.7600000000000007</v>
      </c>
    </row>
    <row r="427" spans="1:25">
      <c r="A427" t="str">
        <f t="shared" si="6"/>
        <v>VIC-45261</v>
      </c>
      <c r="B427" t="s">
        <v>4</v>
      </c>
      <c r="C427" s="54">
        <v>45261</v>
      </c>
      <c r="D427" s="55">
        <v>17.240570463501594</v>
      </c>
      <c r="E427" s="55">
        <v>4.0509259259259256</v>
      </c>
      <c r="F427" s="55">
        <v>-33.952702702702695</v>
      </c>
      <c r="G427" s="55">
        <v>-35.091011446800522</v>
      </c>
      <c r="H427" s="55">
        <v>27.173119065010958</v>
      </c>
      <c r="I427" s="55">
        <v>-23.97279035792549</v>
      </c>
      <c r="J427" s="58">
        <v>106.28438353397058</v>
      </c>
      <c r="K427" s="55">
        <v>-9.0212721908803903</v>
      </c>
      <c r="L427" s="55">
        <v>30.695408950617285</v>
      </c>
      <c r="M427" s="55">
        <v>-27.372853903466154</v>
      </c>
      <c r="N427" s="55">
        <v>12.659143518518515</v>
      </c>
      <c r="O427" s="55">
        <v>-4.8703923900118902</v>
      </c>
      <c r="P427" s="55">
        <v>30.194658216387509</v>
      </c>
      <c r="Q427" s="55">
        <v>8.9197515770942335</v>
      </c>
      <c r="R427" s="55">
        <v>21.734847063238885</v>
      </c>
      <c r="S427" s="55">
        <v>-17.80038143674507</v>
      </c>
      <c r="T427" s="55">
        <v>32.956088727931196</v>
      </c>
      <c r="U427" s="55">
        <v>2.0783412391804004</v>
      </c>
      <c r="V427" s="55">
        <v>54.373522458628834</v>
      </c>
      <c r="W427" s="55">
        <v>14.486192847442284</v>
      </c>
      <c r="X427" s="55">
        <v>5.1506463457572567</v>
      </c>
      <c r="Y427" s="55">
        <v>9.2857142857142865</v>
      </c>
    </row>
    <row r="428" spans="1:25">
      <c r="A428" t="str">
        <f t="shared" si="6"/>
        <v>QLD-44986</v>
      </c>
      <c r="B428" t="s">
        <v>5</v>
      </c>
      <c r="C428" s="54">
        <v>44986</v>
      </c>
      <c r="D428" s="55">
        <v>32.669652602657237</v>
      </c>
      <c r="E428" s="55">
        <v>13.431641518061271</v>
      </c>
      <c r="F428" s="55">
        <v>-34.720317024843773</v>
      </c>
      <c r="G428" s="55">
        <v>-4.5165418344687405</v>
      </c>
      <c r="H428" s="55">
        <v>43.498061650796039</v>
      </c>
      <c r="I428" s="55">
        <v>-18.33262605609351</v>
      </c>
      <c r="J428" s="58">
        <v>111.91503586169266</v>
      </c>
      <c r="K428" s="55">
        <v>-13.283414127423823</v>
      </c>
      <c r="L428" s="55">
        <v>-12.924859015393997</v>
      </c>
      <c r="M428" s="55">
        <v>-10.690088847417744</v>
      </c>
      <c r="N428" s="55">
        <v>9.3734978368851145</v>
      </c>
      <c r="O428" s="55">
        <v>-6.3267429760665985</v>
      </c>
      <c r="P428" s="55">
        <v>17.720800032455681</v>
      </c>
      <c r="Q428" s="55">
        <v>11.402859960552266</v>
      </c>
      <c r="R428" s="55">
        <v>10.33203125</v>
      </c>
      <c r="S428" s="55">
        <v>2.8630460448642259</v>
      </c>
      <c r="T428" s="55">
        <v>34.171597633136102</v>
      </c>
      <c r="U428" s="55">
        <v>2.2434963579604577</v>
      </c>
      <c r="V428" s="55">
        <v>45.702393340270561</v>
      </c>
      <c r="W428" s="55">
        <v>20.957336108220602</v>
      </c>
      <c r="X428" s="55">
        <v>8.2223865877712043</v>
      </c>
      <c r="Y428" s="55">
        <v>10.385816868838491</v>
      </c>
    </row>
    <row r="429" spans="1:25">
      <c r="A429" t="str">
        <f t="shared" si="6"/>
        <v>QLD-45078</v>
      </c>
      <c r="B429" t="s">
        <v>5</v>
      </c>
      <c r="C429" s="54">
        <v>45078</v>
      </c>
      <c r="D429" s="55">
        <v>23.885714285714286</v>
      </c>
      <c r="E429" s="55">
        <v>12.780246583581143</v>
      </c>
      <c r="F429" s="55">
        <v>-29.714285714285715</v>
      </c>
      <c r="G429" s="55">
        <v>-5.2212244897959188</v>
      </c>
      <c r="H429" s="55">
        <v>42.497959183673466</v>
      </c>
      <c r="I429" s="55">
        <v>-14.701460122289417</v>
      </c>
      <c r="J429" s="58">
        <v>110.21516689412657</v>
      </c>
      <c r="K429" s="55">
        <v>-12.885813148788927</v>
      </c>
      <c r="L429" s="55">
        <v>25.495510204081633</v>
      </c>
      <c r="M429" s="55">
        <v>-13.752547696214377</v>
      </c>
      <c r="N429" s="55">
        <v>14.58451668949848</v>
      </c>
      <c r="O429" s="55">
        <v>-7.2671990377226114</v>
      </c>
      <c r="P429" s="55">
        <v>26.813458518493771</v>
      </c>
      <c r="Q429" s="55">
        <v>6.9330749440342148</v>
      </c>
      <c r="R429" s="55">
        <v>17.965714285714288</v>
      </c>
      <c r="S429" s="55">
        <v>3.5593564088696596</v>
      </c>
      <c r="T429" s="55">
        <v>33.035805888991483</v>
      </c>
      <c r="U429" s="55">
        <v>0.34478096268253167</v>
      </c>
      <c r="V429" s="55">
        <v>43.848025959978365</v>
      </c>
      <c r="W429" s="55">
        <v>21.993091891522177</v>
      </c>
      <c r="X429" s="55">
        <v>7.6494050838290955</v>
      </c>
      <c r="Y429" s="55">
        <v>4.9452406706327752</v>
      </c>
    </row>
    <row r="430" spans="1:25">
      <c r="A430" t="str">
        <f t="shared" si="6"/>
        <v>QLD-45170</v>
      </c>
      <c r="B430" t="s">
        <v>5</v>
      </c>
      <c r="C430" s="54">
        <v>45170</v>
      </c>
      <c r="D430" s="55">
        <v>28.641494221983333</v>
      </c>
      <c r="E430" s="55">
        <v>9.405095280377024</v>
      </c>
      <c r="F430" s="55">
        <v>-19.517602794947596</v>
      </c>
      <c r="G430" s="55">
        <v>0</v>
      </c>
      <c r="H430" s="55">
        <v>6.1266306946246827</v>
      </c>
      <c r="I430" s="55">
        <v>-6.1458333333333348</v>
      </c>
      <c r="J430" s="58">
        <v>113.63277896737124</v>
      </c>
      <c r="K430" s="55">
        <v>-18.714555765595463</v>
      </c>
      <c r="L430" s="55">
        <v>33.027777777777786</v>
      </c>
      <c r="M430" s="55">
        <v>-12.484993997599037</v>
      </c>
      <c r="N430" s="55">
        <v>19.207683073229294</v>
      </c>
      <c r="O430" s="55">
        <v>-6.9930555555555554</v>
      </c>
      <c r="P430" s="55">
        <v>39.263142775064637</v>
      </c>
      <c r="Q430" s="55">
        <v>15.172766454817735</v>
      </c>
      <c r="R430" s="55">
        <v>11.67290445590001</v>
      </c>
      <c r="S430" s="55">
        <v>3.1671933352484927</v>
      </c>
      <c r="T430" s="55">
        <v>42.515888669734814</v>
      </c>
      <c r="U430" s="55">
        <v>-2.1545532892846881</v>
      </c>
      <c r="V430" s="55">
        <v>50.608695652173914</v>
      </c>
      <c r="W430" s="55">
        <v>13.485280151946821</v>
      </c>
      <c r="X430" s="55">
        <v>2.1328775267538647</v>
      </c>
      <c r="Y430" s="55">
        <v>8.035649061290087</v>
      </c>
    </row>
    <row r="431" spans="1:25">
      <c r="A431" t="str">
        <f t="shared" si="6"/>
        <v>QLD-45261</v>
      </c>
      <c r="B431" t="s">
        <v>5</v>
      </c>
      <c r="C431" s="54">
        <v>45261</v>
      </c>
      <c r="D431" s="55">
        <v>25.846153846153847</v>
      </c>
      <c r="E431" s="55">
        <v>8.0764377140796828</v>
      </c>
      <c r="F431" s="55">
        <v>-21.301775147928996</v>
      </c>
      <c r="G431" s="55">
        <v>1.6765819361817189</v>
      </c>
      <c r="H431" s="55">
        <v>24.609375</v>
      </c>
      <c r="I431" s="55">
        <v>-9.124755859375</v>
      </c>
      <c r="J431" s="58">
        <v>116.83711540250616</v>
      </c>
      <c r="K431" s="55">
        <v>-26.219899724595724</v>
      </c>
      <c r="L431" s="55">
        <v>53.320106640213282</v>
      </c>
      <c r="M431" s="55">
        <v>-7.2751322751322745</v>
      </c>
      <c r="N431" s="55">
        <v>26.118400000000001</v>
      </c>
      <c r="O431" s="55">
        <v>-6.6515495086923675</v>
      </c>
      <c r="P431" s="55">
        <v>33.017599999999995</v>
      </c>
      <c r="Q431" s="55">
        <v>15.87203174406349</v>
      </c>
      <c r="R431" s="55">
        <v>18.302436604873211</v>
      </c>
      <c r="S431" s="55">
        <v>-3.1462753651926767</v>
      </c>
      <c r="T431" s="55">
        <v>31.875</v>
      </c>
      <c r="U431" s="55">
        <v>-0.77995901910238497</v>
      </c>
      <c r="V431" s="55">
        <v>41.943856293968999</v>
      </c>
      <c r="W431" s="55">
        <v>21.032454226981294</v>
      </c>
      <c r="X431" s="55">
        <v>5.4729327781082704</v>
      </c>
      <c r="Y431" s="55">
        <v>9.3333333333333321</v>
      </c>
    </row>
    <row r="432" spans="1:25">
      <c r="A432" t="str">
        <f t="shared" si="6"/>
        <v>WA-44986</v>
      </c>
      <c r="B432" t="s">
        <v>7</v>
      </c>
      <c r="C432" s="54">
        <v>44986</v>
      </c>
      <c r="D432" s="55">
        <v>37.771177685950413</v>
      </c>
      <c r="E432" s="55">
        <v>18.02802676429744</v>
      </c>
      <c r="F432" s="55">
        <v>-21.474561292766065</v>
      </c>
      <c r="G432" s="55">
        <v>12.233303875773263</v>
      </c>
      <c r="H432" s="55">
        <v>53.904082441537845</v>
      </c>
      <c r="I432" s="55">
        <v>-21.072796934865902</v>
      </c>
      <c r="J432" s="58">
        <v>123.63274731577198</v>
      </c>
      <c r="K432" s="55">
        <v>0</v>
      </c>
      <c r="L432" s="55">
        <v>16.664562555232926</v>
      </c>
      <c r="M432" s="55">
        <v>-4.2277711718853217</v>
      </c>
      <c r="N432" s="55">
        <v>11.375346809353944</v>
      </c>
      <c r="O432" s="55">
        <v>2.0081913066455277</v>
      </c>
      <c r="P432" s="55">
        <v>38.946280991735541</v>
      </c>
      <c r="Q432" s="55">
        <v>8.0327652265821108</v>
      </c>
      <c r="R432" s="55">
        <v>8.651859504132231</v>
      </c>
      <c r="S432" s="55">
        <v>-0.78420767982693484</v>
      </c>
      <c r="T432" s="55">
        <v>28.486394557823129</v>
      </c>
      <c r="U432" s="55">
        <v>5.8131853613423177</v>
      </c>
      <c r="V432" s="55">
        <v>48.883604174924024</v>
      </c>
      <c r="W432" s="55">
        <v>18.020874620161187</v>
      </c>
      <c r="X432" s="55">
        <v>4.8090897080195534</v>
      </c>
      <c r="Y432" s="55">
        <v>8.4555423437706452</v>
      </c>
    </row>
    <row r="433" spans="1:25">
      <c r="A433" t="str">
        <f t="shared" si="6"/>
        <v>WA-45078</v>
      </c>
      <c r="B433" t="s">
        <v>7</v>
      </c>
      <c r="C433" s="54">
        <v>45078</v>
      </c>
      <c r="D433" s="55">
        <v>51.47999999999999</v>
      </c>
      <c r="E433" s="55">
        <v>23.990772779700116</v>
      </c>
      <c r="F433" s="55">
        <v>-11.879999999999997</v>
      </c>
      <c r="G433" s="55">
        <v>24.60592079969242</v>
      </c>
      <c r="H433" s="55">
        <v>41</v>
      </c>
      <c r="I433" s="55">
        <v>-18.658892128279884</v>
      </c>
      <c r="J433" s="58">
        <v>133.0858743497399</v>
      </c>
      <c r="K433" s="55">
        <v>-6.0391503540191582</v>
      </c>
      <c r="L433" s="55">
        <v>45.213379469434834</v>
      </c>
      <c r="M433" s="55">
        <v>-4.8000000000000007</v>
      </c>
      <c r="N433" s="55">
        <v>26.880000000000003</v>
      </c>
      <c r="O433" s="55">
        <v>7.0000000000000009</v>
      </c>
      <c r="P433" s="55">
        <v>25.6</v>
      </c>
      <c r="Q433" s="55">
        <v>15.080000000000002</v>
      </c>
      <c r="R433" s="55">
        <v>12.302960399846214</v>
      </c>
      <c r="S433" s="55">
        <v>-2.319999999999999</v>
      </c>
      <c r="T433" s="55">
        <v>40.319999999999993</v>
      </c>
      <c r="U433" s="55">
        <v>5.9999999999999982</v>
      </c>
      <c r="V433" s="55">
        <v>30.8</v>
      </c>
      <c r="W433" s="55">
        <v>14.959999999999997</v>
      </c>
      <c r="X433" s="55">
        <v>1.4993752603082053</v>
      </c>
      <c r="Y433" s="55">
        <v>7.8717201166180768</v>
      </c>
    </row>
    <row r="434" spans="1:25">
      <c r="A434" t="str">
        <f t="shared" si="6"/>
        <v>WA-45170</v>
      </c>
      <c r="B434" t="s">
        <v>7</v>
      </c>
      <c r="C434" s="54">
        <v>45170</v>
      </c>
      <c r="D434" s="55">
        <v>46.158555249464342</v>
      </c>
      <c r="E434" s="55">
        <v>27.425772880318338</v>
      </c>
      <c r="F434" s="55">
        <v>-8.9025406080799687</v>
      </c>
      <c r="G434" s="55">
        <v>15.36</v>
      </c>
      <c r="H434" s="55">
        <v>-4.95</v>
      </c>
      <c r="I434" s="55">
        <v>-4.846423636943352</v>
      </c>
      <c r="J434" s="58">
        <v>131.48190869133214</v>
      </c>
      <c r="K434" s="55">
        <v>-3.2686980609418277</v>
      </c>
      <c r="L434" s="55">
        <v>61.640982923781749</v>
      </c>
      <c r="M434" s="55">
        <v>-8.1632653061224492</v>
      </c>
      <c r="N434" s="55">
        <v>26.5722615576843</v>
      </c>
      <c r="O434" s="55">
        <v>-3.4009990434690192</v>
      </c>
      <c r="P434" s="55">
        <v>44.808162397704322</v>
      </c>
      <c r="Q434" s="55">
        <v>12.753746413008818</v>
      </c>
      <c r="R434" s="55">
        <v>20.9366391184573</v>
      </c>
      <c r="S434" s="55">
        <v>-3.4722222222222214</v>
      </c>
      <c r="T434" s="55">
        <v>41.66223828249548</v>
      </c>
      <c r="U434" s="55">
        <v>0.59678819444444398</v>
      </c>
      <c r="V434" s="55">
        <v>51.397598044425557</v>
      </c>
      <c r="W434" s="55">
        <v>17.87109375</v>
      </c>
      <c r="X434" s="55">
        <v>1.8614958448753467</v>
      </c>
      <c r="Y434" s="55">
        <v>6.665912177455863</v>
      </c>
    </row>
    <row r="435" spans="1:25">
      <c r="A435" t="str">
        <f t="shared" si="6"/>
        <v>WA-45261</v>
      </c>
      <c r="B435" t="s">
        <v>7</v>
      </c>
      <c r="C435" s="54">
        <v>45261</v>
      </c>
      <c r="D435" s="55">
        <v>50.865051903114178</v>
      </c>
      <c r="E435" s="55">
        <v>15.646258503401361</v>
      </c>
      <c r="F435" s="55">
        <v>-20.055363321799309</v>
      </c>
      <c r="G435" s="55">
        <v>15.294117647058824</v>
      </c>
      <c r="H435" s="55">
        <v>28.166089965397916</v>
      </c>
      <c r="I435" s="55">
        <v>-10.611119175497169</v>
      </c>
      <c r="J435" s="58">
        <v>131.56790278556323</v>
      </c>
      <c r="K435" s="55">
        <v>-11.540136449412106</v>
      </c>
      <c r="L435" s="55">
        <v>66.964285714285722</v>
      </c>
      <c r="M435" s="55">
        <v>-9.566326530612244</v>
      </c>
      <c r="N435" s="55">
        <v>33.673469387755098</v>
      </c>
      <c r="O435" s="55">
        <v>1.6508030933967874</v>
      </c>
      <c r="P435" s="55">
        <v>45.989229024943306</v>
      </c>
      <c r="Q435" s="55">
        <v>5.7823129251700687</v>
      </c>
      <c r="R435" s="55">
        <v>24.027681660899653</v>
      </c>
      <c r="S435" s="55">
        <v>0.70861678004535067</v>
      </c>
      <c r="T435" s="55">
        <v>47.058823529411754</v>
      </c>
      <c r="U435" s="55">
        <v>10.84183673469388</v>
      </c>
      <c r="V435" s="55">
        <v>47.90249433106576</v>
      </c>
      <c r="W435" s="55">
        <v>13.064305414428798</v>
      </c>
      <c r="X435" s="55">
        <v>3.0047902453186244</v>
      </c>
      <c r="Y435" s="55">
        <v>6.5031209174045577</v>
      </c>
    </row>
    <row r="436" spans="1:25">
      <c r="A436" t="str">
        <f t="shared" si="6"/>
        <v>SA-44986</v>
      </c>
      <c r="B436" t="s">
        <v>6</v>
      </c>
      <c r="C436" s="54">
        <v>44986</v>
      </c>
      <c r="D436" s="55">
        <v>28.163265306122447</v>
      </c>
      <c r="E436" s="55">
        <v>26.122448979591834</v>
      </c>
      <c r="F436" s="55">
        <v>-28.163265306122447</v>
      </c>
      <c r="G436" s="55">
        <v>-4.6530612244897966</v>
      </c>
      <c r="H436" s="55">
        <v>44.081632653061227</v>
      </c>
      <c r="I436" s="55">
        <v>-25.142857142857139</v>
      </c>
      <c r="J436" s="58">
        <v>121.55785666539343</v>
      </c>
      <c r="K436" s="55">
        <v>9.9173553719008254</v>
      </c>
      <c r="L436" s="55">
        <v>5.6326530612244916</v>
      </c>
      <c r="M436" s="55">
        <v>-10.294117647058824</v>
      </c>
      <c r="N436" s="55">
        <v>4.4117647058823541</v>
      </c>
      <c r="O436" s="55">
        <v>-6.2283737024221475</v>
      </c>
      <c r="P436" s="55">
        <v>30.882352941176471</v>
      </c>
      <c r="Q436" s="55">
        <v>9.0830449826989614</v>
      </c>
      <c r="R436" s="55">
        <v>9.9480968858131487</v>
      </c>
      <c r="S436" s="55">
        <v>-1.9283746556473829</v>
      </c>
      <c r="T436" s="55">
        <v>30.078125</v>
      </c>
      <c r="U436" s="55">
        <v>9.765625</v>
      </c>
      <c r="V436" s="55">
        <v>47.107438016528917</v>
      </c>
      <c r="W436" s="55">
        <v>34.435261707988978</v>
      </c>
      <c r="X436" s="55">
        <v>6.9204152249134943</v>
      </c>
      <c r="Y436" s="55">
        <v>8.5640138408304498</v>
      </c>
    </row>
    <row r="437" spans="1:25">
      <c r="A437" t="str">
        <f t="shared" si="6"/>
        <v>SA-45078</v>
      </c>
      <c r="B437" t="s">
        <v>6</v>
      </c>
      <c r="C437" s="54">
        <v>45078</v>
      </c>
      <c r="D437" s="55">
        <v>45.631507469443186</v>
      </c>
      <c r="E437" s="55">
        <v>24.952741020793951</v>
      </c>
      <c r="F437" s="55">
        <v>-14.886578449905485</v>
      </c>
      <c r="G437" s="55">
        <v>8.6917157084653667</v>
      </c>
      <c r="H437" s="55">
        <v>58.261656858306921</v>
      </c>
      <c r="I437" s="55">
        <v>-13.444997736532368</v>
      </c>
      <c r="J437" s="58">
        <v>133.10971155524004</v>
      </c>
      <c r="K437" s="55">
        <v>-4.7593293672255257</v>
      </c>
      <c r="L437" s="55">
        <v>39.610683567224989</v>
      </c>
      <c r="M437" s="55">
        <v>-4.2100497962879153</v>
      </c>
      <c r="N437" s="55">
        <v>27.161611588954283</v>
      </c>
      <c r="O437" s="55">
        <v>18.243549117247625</v>
      </c>
      <c r="P437" s="55">
        <v>49.298325033952018</v>
      </c>
      <c r="Q437" s="55">
        <v>40.334993209597108</v>
      </c>
      <c r="R437" s="55">
        <v>38.705103969754248</v>
      </c>
      <c r="S437" s="55">
        <v>4.6786389413988658</v>
      </c>
      <c r="T437" s="55">
        <v>39.753086419753089</v>
      </c>
      <c r="U437" s="55">
        <v>15.753086419753087</v>
      </c>
      <c r="V437" s="55">
        <v>60.49149338374292</v>
      </c>
      <c r="W437" s="55">
        <v>33.08128544423441</v>
      </c>
      <c r="X437" s="55">
        <v>1.3827160493827162</v>
      </c>
      <c r="Y437" s="55">
        <v>2.1266540642722123</v>
      </c>
    </row>
    <row r="438" spans="1:25">
      <c r="A438" t="str">
        <f t="shared" si="6"/>
        <v>SA-45170</v>
      </c>
      <c r="B438" t="s">
        <v>6</v>
      </c>
      <c r="C438" s="54">
        <v>45170</v>
      </c>
      <c r="D438" s="55">
        <v>37.481481481481481</v>
      </c>
      <c r="E438" s="55">
        <v>21.728395061728399</v>
      </c>
      <c r="F438" s="55">
        <v>-13.142239048134128</v>
      </c>
      <c r="G438" s="55">
        <v>4.5454545454545459</v>
      </c>
      <c r="H438" s="55">
        <v>4.7407407407407423</v>
      </c>
      <c r="I438" s="55">
        <v>-5.3333333333333339</v>
      </c>
      <c r="J438" s="58">
        <v>124.95766124906794</v>
      </c>
      <c r="K438" s="55">
        <v>-8.6734693877551035</v>
      </c>
      <c r="L438" s="55">
        <v>32.839506172839499</v>
      </c>
      <c r="M438" s="55">
        <v>-10.8641975308642</v>
      </c>
      <c r="N438" s="55">
        <v>10.222222222222221</v>
      </c>
      <c r="O438" s="55">
        <v>-3.7037037037037051</v>
      </c>
      <c r="P438" s="55">
        <v>32.938271604938265</v>
      </c>
      <c r="Q438" s="55">
        <v>16.270661157024797</v>
      </c>
      <c r="R438" s="55">
        <v>29.442148760330578</v>
      </c>
      <c r="S438" s="55">
        <v>-1.8140589569161019</v>
      </c>
      <c r="T438" s="55">
        <v>29.761904761904763</v>
      </c>
      <c r="U438" s="55">
        <v>9.9940511600237958</v>
      </c>
      <c r="V438" s="55">
        <v>56.216537775133837</v>
      </c>
      <c r="W438" s="55">
        <v>29.506246281975017</v>
      </c>
      <c r="X438" s="55">
        <v>1.3827160493827162</v>
      </c>
      <c r="Y438" s="55">
        <v>5.3333333333333339</v>
      </c>
    </row>
    <row r="439" spans="1:25">
      <c r="A439" t="str">
        <f t="shared" si="6"/>
        <v>SA-45261</v>
      </c>
      <c r="B439" t="s">
        <v>6</v>
      </c>
      <c r="C439" s="54">
        <v>45261</v>
      </c>
      <c r="D439" s="55">
        <v>25.925925925925931</v>
      </c>
      <c r="E439" s="55">
        <v>12.856099342585829</v>
      </c>
      <c r="F439" s="55">
        <v>-28.086419753086421</v>
      </c>
      <c r="G439" s="55">
        <v>-7.6698319941563193</v>
      </c>
      <c r="H439" s="55">
        <v>29.629629629629633</v>
      </c>
      <c r="I439" s="55">
        <v>-17.824074074074069</v>
      </c>
      <c r="J439" s="58">
        <v>115.36110480228128</v>
      </c>
      <c r="K439" s="55">
        <v>-10.204081632653061</v>
      </c>
      <c r="L439" s="55">
        <v>34.027777777777771</v>
      </c>
      <c r="M439" s="55">
        <v>-9.7142857142857153</v>
      </c>
      <c r="N439" s="55">
        <v>13.061224489795919</v>
      </c>
      <c r="O439" s="55">
        <v>-6.5586419753086433</v>
      </c>
      <c r="P439" s="55">
        <v>32.326530612244895</v>
      </c>
      <c r="Q439" s="55">
        <v>13.061224489795919</v>
      </c>
      <c r="R439" s="55">
        <v>7.83673469387755</v>
      </c>
      <c r="S439" s="55">
        <v>-3.979238754325261</v>
      </c>
      <c r="T439" s="55">
        <v>25.252525252525253</v>
      </c>
      <c r="U439" s="55">
        <v>-6.2283737024221457</v>
      </c>
      <c r="V439" s="55">
        <v>37.370242214532873</v>
      </c>
      <c r="W439" s="55">
        <v>25.692041522491348</v>
      </c>
      <c r="X439" s="55">
        <v>-1.7531044558071589</v>
      </c>
      <c r="Y439" s="55">
        <v>2.6938775510204085</v>
      </c>
    </row>
    <row r="440" spans="1:25">
      <c r="A440" t="str">
        <f t="shared" si="6"/>
        <v>ACT-44986</v>
      </c>
      <c r="B440" t="s">
        <v>3</v>
      </c>
      <c r="C440" s="54">
        <v>44986</v>
      </c>
      <c r="D440" s="55">
        <v>13.296398891966756</v>
      </c>
      <c r="E440" s="55">
        <v>16.62049861495845</v>
      </c>
      <c r="F440" s="55">
        <v>-32.407407407407412</v>
      </c>
      <c r="G440" s="55">
        <v>0</v>
      </c>
      <c r="H440" s="55">
        <v>62.04986149584488</v>
      </c>
      <c r="I440" s="55">
        <v>-33.2409972299169</v>
      </c>
      <c r="J440" s="58">
        <v>107.70295837633299</v>
      </c>
      <c r="K440" s="55">
        <v>6.1728395061728394</v>
      </c>
      <c r="L440" s="55">
        <v>-3.0470914127423825</v>
      </c>
      <c r="M440" s="55">
        <v>-24.691358024691358</v>
      </c>
      <c r="N440" s="55">
        <v>-2.777777777777779</v>
      </c>
      <c r="O440" s="55">
        <v>-19.444444444444443</v>
      </c>
      <c r="P440" s="55">
        <v>13.888888888888889</v>
      </c>
      <c r="Q440" s="55">
        <v>8.3333333333333321</v>
      </c>
      <c r="R440" s="55">
        <v>18.005540166204984</v>
      </c>
      <c r="S440" s="55">
        <v>8.0246913580246897</v>
      </c>
      <c r="T440" s="55">
        <v>-6.2283737024221457</v>
      </c>
      <c r="U440" s="55">
        <v>-4.3209876543209873</v>
      </c>
      <c r="V440" s="55">
        <v>32.407407407407419</v>
      </c>
      <c r="W440" s="55">
        <v>9.2592592592592613</v>
      </c>
      <c r="X440" s="55">
        <v>-1.9390581717451525</v>
      </c>
      <c r="Y440" s="55">
        <v>-7.4792243767313016</v>
      </c>
    </row>
    <row r="441" spans="1:25">
      <c r="A441" t="str">
        <f t="shared" si="6"/>
        <v>ACT-45078</v>
      </c>
      <c r="B441" t="s">
        <v>3</v>
      </c>
      <c r="C441" s="54">
        <v>45078</v>
      </c>
      <c r="D441" s="55">
        <v>35.349716446124759</v>
      </c>
      <c r="E441" s="55">
        <v>18.71455576559546</v>
      </c>
      <c r="F441" s="55">
        <v>-24.196597353497161</v>
      </c>
      <c r="G441" s="55">
        <v>5.2930056710775046</v>
      </c>
      <c r="H441" s="55">
        <v>36.294896030245752</v>
      </c>
      <c r="I441" s="55">
        <v>-14.555765595463138</v>
      </c>
      <c r="J441" s="58">
        <v>116.72713156408808</v>
      </c>
      <c r="K441" s="55">
        <v>-7.3724007561436684</v>
      </c>
      <c r="L441" s="55">
        <v>19.848771266540645</v>
      </c>
      <c r="M441" s="55">
        <v>-11.5702479338843</v>
      </c>
      <c r="N441" s="55">
        <v>13.605442176870747</v>
      </c>
      <c r="O441" s="55">
        <v>-13.429752066115702</v>
      </c>
      <c r="P441" s="55">
        <v>34.710743801652896</v>
      </c>
      <c r="Q441" s="55">
        <v>2.272727272727272</v>
      </c>
      <c r="R441" s="55">
        <v>6.8052930056710768</v>
      </c>
      <c r="S441" s="55">
        <v>4.9586776859504109</v>
      </c>
      <c r="T441" s="55">
        <v>1.8595041322314054</v>
      </c>
      <c r="U441" s="55">
        <v>-6.1983471074380168</v>
      </c>
      <c r="V441" s="55">
        <v>24.793388429752067</v>
      </c>
      <c r="W441" s="55">
        <v>2.2727272727272734</v>
      </c>
      <c r="X441" s="55">
        <v>0</v>
      </c>
      <c r="Y441" s="55">
        <v>1.7013232514177694</v>
      </c>
    </row>
    <row r="442" spans="1:25">
      <c r="A442" t="str">
        <f t="shared" si="6"/>
        <v>ACT-45170</v>
      </c>
      <c r="B442" t="s">
        <v>3</v>
      </c>
      <c r="C442" s="54">
        <v>45170</v>
      </c>
      <c r="D442" s="55">
        <v>56.009070294784578</v>
      </c>
      <c r="E442" s="55">
        <v>22.448979591836736</v>
      </c>
      <c r="F442" s="55">
        <v>-10.204081632653061</v>
      </c>
      <c r="G442" s="55">
        <v>2.4943310657596371</v>
      </c>
      <c r="H442" s="55">
        <v>2.947845804988662</v>
      </c>
      <c r="I442" s="55">
        <v>4.5351473922902485</v>
      </c>
      <c r="J442" s="58">
        <v>123.83521303258146</v>
      </c>
      <c r="K442" s="55">
        <v>-15.51246537396122</v>
      </c>
      <c r="L442" s="55">
        <v>9.0702947845804971</v>
      </c>
      <c r="M442" s="55">
        <v>-15.235457063711911</v>
      </c>
      <c r="N442" s="55">
        <v>21.329639889196674</v>
      </c>
      <c r="O442" s="55">
        <v>-9.6952908587257625</v>
      </c>
      <c r="P442" s="55">
        <v>17.728531855955676</v>
      </c>
      <c r="Q442" s="55">
        <v>4.1551246537396125</v>
      </c>
      <c r="R442" s="55">
        <v>19.047619047619047</v>
      </c>
      <c r="S442" s="55">
        <v>8.8642659279778382</v>
      </c>
      <c r="T442" s="55">
        <v>27.146814404432135</v>
      </c>
      <c r="U442" s="55">
        <v>0</v>
      </c>
      <c r="V442" s="55">
        <v>42.659279778393355</v>
      </c>
      <c r="W442" s="55">
        <v>6.6481994459833791</v>
      </c>
      <c r="X442" s="55">
        <v>2.7210884353741491</v>
      </c>
      <c r="Y442" s="55">
        <v>3.6281179138321988</v>
      </c>
    </row>
    <row r="443" spans="1:25">
      <c r="A443" t="str">
        <f t="shared" si="6"/>
        <v>ACT-45261</v>
      </c>
      <c r="B443" t="s">
        <v>3</v>
      </c>
      <c r="C443" s="54">
        <v>45261</v>
      </c>
      <c r="D443" s="55">
        <v>34.222222222222229</v>
      </c>
      <c r="E443" s="55">
        <v>0</v>
      </c>
      <c r="F443" s="55">
        <v>-28.888888888888886</v>
      </c>
      <c r="G443" s="55">
        <v>-14.66666666666667</v>
      </c>
      <c r="H443" s="55">
        <v>44</v>
      </c>
      <c r="I443" s="55">
        <v>-8.8888888888888928</v>
      </c>
      <c r="J443" s="58">
        <v>109.4047619047619</v>
      </c>
      <c r="K443" s="55">
        <v>-22.959183673469386</v>
      </c>
      <c r="L443" s="55">
        <v>42.666666666666671</v>
      </c>
      <c r="M443" s="55">
        <v>-12</v>
      </c>
      <c r="N443" s="55">
        <v>5.3333333333333339</v>
      </c>
      <c r="O443" s="55">
        <v>-9.3333333333333321</v>
      </c>
      <c r="P443" s="55">
        <v>36</v>
      </c>
      <c r="Q443" s="55">
        <v>5.3333333333333339</v>
      </c>
      <c r="R443" s="55">
        <v>21.333333333333332</v>
      </c>
      <c r="S443" s="55">
        <v>4.8888888888888884</v>
      </c>
      <c r="T443" s="55">
        <v>24.44444444444445</v>
      </c>
      <c r="U443" s="55">
        <v>-7.1111111111111125</v>
      </c>
      <c r="V443" s="55">
        <v>46.222222222222221</v>
      </c>
      <c r="W443" s="55">
        <v>17.777777777777779</v>
      </c>
      <c r="X443" s="55">
        <v>10.666666666666668</v>
      </c>
      <c r="Y443" s="55">
        <v>12.755102040816324</v>
      </c>
    </row>
    <row r="444" spans="1:25">
      <c r="A444" t="str">
        <f t="shared" si="6"/>
        <v>AUS-45352</v>
      </c>
      <c r="B444" t="s">
        <v>64</v>
      </c>
      <c r="C444" s="54">
        <v>45352</v>
      </c>
      <c r="D444" s="55">
        <v>35.002707413570263</v>
      </c>
      <c r="E444" s="55">
        <v>12.05179282868526</v>
      </c>
      <c r="F444" s="55">
        <v>-3.2706346414554446</v>
      </c>
      <c r="G444" s="55">
        <v>0.40273053665911041</v>
      </c>
      <c r="H444" s="55">
        <v>-25.376203308420443</v>
      </c>
      <c r="I444" s="55">
        <v>4.3804000000000007</v>
      </c>
      <c r="J444" s="58">
        <v>120.40699424982304</v>
      </c>
      <c r="K444" s="55">
        <v>-4.267763825994483</v>
      </c>
      <c r="L444" s="55">
        <v>43.479906454555959</v>
      </c>
      <c r="M444" s="55">
        <v>-9.321344953173778</v>
      </c>
      <c r="N444" s="55">
        <v>20.253117684088391</v>
      </c>
      <c r="O444" s="55">
        <v>1.3484037279397179</v>
      </c>
      <c r="P444" s="55">
        <v>31.993640282581261</v>
      </c>
      <c r="Q444" s="55">
        <v>14.355294467578823</v>
      </c>
      <c r="R444" s="55">
        <v>28.267286011515946</v>
      </c>
      <c r="S444" s="55">
        <v>-4.6076634735526856</v>
      </c>
      <c r="T444" s="55">
        <v>38.378059643444111</v>
      </c>
      <c r="U444" s="55">
        <v>2.9792751620788622</v>
      </c>
      <c r="V444" s="55">
        <v>49.574082541617976</v>
      </c>
      <c r="W444" s="55">
        <v>17.199677506046761</v>
      </c>
    </row>
    <row r="445" spans="1:25">
      <c r="A445" t="str">
        <f t="shared" si="6"/>
        <v>AUS-45444</v>
      </c>
      <c r="B445" t="s">
        <v>64</v>
      </c>
      <c r="C445" s="54">
        <v>45444</v>
      </c>
      <c r="D445" s="55">
        <v>18.143225550486015</v>
      </c>
      <c r="E445" s="55">
        <v>8.6069224534343416</v>
      </c>
      <c r="F445" s="55">
        <v>-24.21875</v>
      </c>
      <c r="G445" s="55">
        <v>-15.701171256726813</v>
      </c>
      <c r="H445" s="55">
        <v>-8.7184713784718575</v>
      </c>
      <c r="I445" s="55">
        <v>-3.2272465320898363</v>
      </c>
      <c r="J445" s="58">
        <v>106.44210281070127</v>
      </c>
      <c r="K445" s="55">
        <v>-21.847974510696407</v>
      </c>
      <c r="L445" s="55">
        <v>50.093749239048378</v>
      </c>
      <c r="M445" s="55">
        <v>-16.617935370470523</v>
      </c>
      <c r="N445" s="55">
        <v>17.577709967785534</v>
      </c>
      <c r="O445" s="55">
        <v>-1.8193632228719947</v>
      </c>
      <c r="P445" s="55">
        <v>36.897058823529413</v>
      </c>
      <c r="Q445" s="55">
        <v>8.4459197977313583</v>
      </c>
      <c r="R445" s="55">
        <v>17.053693741855724</v>
      </c>
      <c r="S445" s="55">
        <v>-9.5444837365638442</v>
      </c>
      <c r="T445" s="55">
        <v>30.944636678200698</v>
      </c>
      <c r="U445" s="55">
        <v>-2.5816630212628628</v>
      </c>
      <c r="V445" s="55">
        <v>46.437509137348307</v>
      </c>
      <c r="W445" s="55">
        <v>13.637477679352962</v>
      </c>
    </row>
    <row r="446" spans="1:25">
      <c r="A446" t="str">
        <f t="shared" si="6"/>
        <v>AUS-45536</v>
      </c>
      <c r="B446" t="s">
        <v>64</v>
      </c>
      <c r="C446" s="54">
        <v>45536</v>
      </c>
      <c r="D446" s="55">
        <v>24.6</v>
      </c>
      <c r="E446" s="55">
        <v>6.5</v>
      </c>
      <c r="F446" s="55">
        <v>-18.072235802600346</v>
      </c>
      <c r="G446" s="55">
        <v>-10.643579072532697</v>
      </c>
      <c r="H446" s="55">
        <v>-28.88113599028982</v>
      </c>
      <c r="I446" s="55">
        <v>0.68181609061437076</v>
      </c>
      <c r="J446" s="58">
        <v>108</v>
      </c>
      <c r="K446" s="55">
        <v>-20.788143919150283</v>
      </c>
      <c r="L446" s="55">
        <v>34.35113320769689</v>
      </c>
      <c r="M446" s="55">
        <v>-10.81459342269194</v>
      </c>
      <c r="N446" s="55">
        <v>14.926021610312523</v>
      </c>
      <c r="O446" s="55">
        <v>-0.8071928342982343</v>
      </c>
      <c r="P446" s="55">
        <v>30.200786656574397</v>
      </c>
      <c r="Q446" s="55">
        <v>6.4122939152305785</v>
      </c>
      <c r="R446" s="55">
        <v>16.078218191814337</v>
      </c>
      <c r="S446" s="55">
        <v>-5.2378701953371136</v>
      </c>
      <c r="T446" s="55">
        <v>23.830013207881159</v>
      </c>
      <c r="U446" s="55">
        <v>-0.73525377229080902</v>
      </c>
      <c r="V446" s="55">
        <v>42.204652847297908</v>
      </c>
      <c r="W446" s="55">
        <v>11.973098087169188</v>
      </c>
    </row>
    <row r="447" spans="1:25">
      <c r="A447" t="str">
        <f t="shared" si="6"/>
        <v>AUS-45627</v>
      </c>
      <c r="B447" t="s">
        <v>64</v>
      </c>
      <c r="C447" s="54">
        <v>45627</v>
      </c>
      <c r="D447" s="55">
        <v>26.050924911323776</v>
      </c>
      <c r="E447" s="55">
        <v>8.4266415642753341</v>
      </c>
      <c r="F447" s="55">
        <v>-6.3020829057232675</v>
      </c>
      <c r="G447" s="55">
        <v>4.0452833927863621</v>
      </c>
      <c r="H447" s="55">
        <v>-34.67587435954556</v>
      </c>
      <c r="I447" s="55">
        <v>5.0434646409272466</v>
      </c>
      <c r="J447" s="58">
        <v>116.04153981742503</v>
      </c>
      <c r="K447" s="55">
        <v>-22.682246035449815</v>
      </c>
      <c r="L447" s="55">
        <v>35.497584541062807</v>
      </c>
      <c r="M447" s="55">
        <v>-2.3090616695762858</v>
      </c>
      <c r="N447" s="55">
        <v>20.377812430385383</v>
      </c>
      <c r="O447" s="55">
        <v>0</v>
      </c>
      <c r="P447" s="55">
        <v>33.114052261988668</v>
      </c>
      <c r="Q447" s="55">
        <v>8.2654597645484227</v>
      </c>
      <c r="R447" s="55">
        <v>20.848456000475995</v>
      </c>
      <c r="S447" s="55">
        <v>-3.3118403076896299</v>
      </c>
      <c r="T447" s="55">
        <v>26.67180608842196</v>
      </c>
      <c r="U447" s="55">
        <v>0</v>
      </c>
      <c r="V447" s="55">
        <v>47.231014798582372</v>
      </c>
      <c r="W447" s="55">
        <v>17.693061402235447</v>
      </c>
    </row>
    <row r="448" spans="1:25">
      <c r="A448" t="str">
        <f t="shared" si="6"/>
        <v>NSW-45352</v>
      </c>
      <c r="B448" t="s">
        <v>2</v>
      </c>
      <c r="C448" s="54">
        <v>45352</v>
      </c>
      <c r="D448" s="55">
        <v>40.605468749999993</v>
      </c>
      <c r="E448" s="55">
        <v>15.812499999999998</v>
      </c>
      <c r="F448" s="55">
        <v>0.41796875000000222</v>
      </c>
      <c r="G448" s="55">
        <v>0</v>
      </c>
      <c r="H448" s="55">
        <v>-23.634033007530835</v>
      </c>
      <c r="I448" s="55">
        <v>6.982054157987502</v>
      </c>
      <c r="J448" s="58">
        <v>123.26887153311596</v>
      </c>
      <c r="K448" s="55">
        <v>-3.4858387799564259</v>
      </c>
      <c r="L448" s="55">
        <v>45.53757410671367</v>
      </c>
      <c r="M448" s="55">
        <v>-12.865713346482574</v>
      </c>
      <c r="N448" s="55">
        <v>25.136316337148802</v>
      </c>
      <c r="O448" s="55">
        <v>-0.54942767950052052</v>
      </c>
      <c r="P448" s="55">
        <v>30.006243496357961</v>
      </c>
      <c r="Q448" s="55">
        <v>15.748861528082312</v>
      </c>
      <c r="R448" s="55">
        <v>39.251085236723604</v>
      </c>
      <c r="S448" s="55">
        <v>-9.8896982310093655</v>
      </c>
      <c r="T448" s="55">
        <v>43.733610822060349</v>
      </c>
      <c r="U448" s="55">
        <v>1.5685613088210497</v>
      </c>
      <c r="V448" s="55">
        <v>58.492157193455895</v>
      </c>
      <c r="W448" s="55">
        <v>24.995783437341878</v>
      </c>
    </row>
    <row r="449" spans="1:23">
      <c r="A449" t="str">
        <f t="shared" si="6"/>
        <v>NSW-45444</v>
      </c>
      <c r="B449" t="s">
        <v>2</v>
      </c>
      <c r="C449" s="54">
        <v>45444</v>
      </c>
      <c r="D449" s="55">
        <v>18.983624065503736</v>
      </c>
      <c r="E449" s="55">
        <v>6.9387755102040813</v>
      </c>
      <c r="F449" s="55">
        <v>-28.10650887573965</v>
      </c>
      <c r="G449" s="55">
        <v>-21.495931952662716</v>
      </c>
      <c r="H449" s="55">
        <v>-12.148451406194376</v>
      </c>
      <c r="I449" s="55">
        <v>-5.0884353741496611</v>
      </c>
      <c r="J449" s="58">
        <v>104.74806362868789</v>
      </c>
      <c r="K449" s="55">
        <v>-25.16</v>
      </c>
      <c r="L449" s="55">
        <v>58.718565088757401</v>
      </c>
      <c r="M449" s="55">
        <v>-24.836601307189547</v>
      </c>
      <c r="N449" s="55">
        <v>14.494425221068818</v>
      </c>
      <c r="O449" s="55">
        <v>0</v>
      </c>
      <c r="P449" s="55">
        <v>37.908496732026151</v>
      </c>
      <c r="Q449" s="55">
        <v>9.4108420743064407</v>
      </c>
      <c r="R449" s="55">
        <v>10.440000000000001</v>
      </c>
      <c r="S449" s="55">
        <v>-12.121212121212119</v>
      </c>
      <c r="T449" s="55">
        <v>30.202921282227233</v>
      </c>
      <c r="U449" s="55">
        <v>-3.7172011661807582</v>
      </c>
      <c r="V449" s="55">
        <v>50.465640623468282</v>
      </c>
      <c r="W449" s="55">
        <v>15.559636771757983</v>
      </c>
    </row>
    <row r="450" spans="1:23">
      <c r="A450" t="str">
        <f t="shared" ref="A450:A471" si="7">B450&amp;"-"&amp;C450</f>
        <v>NSW-45536</v>
      </c>
      <c r="B450" t="s">
        <v>2</v>
      </c>
      <c r="C450" s="54">
        <v>45536</v>
      </c>
      <c r="D450" s="55">
        <v>29.3</v>
      </c>
      <c r="E450" s="55">
        <v>7.6</v>
      </c>
      <c r="F450" s="55">
        <v>-20.594285714285711</v>
      </c>
      <c r="G450" s="55">
        <v>-14.367346938775508</v>
      </c>
      <c r="H450" s="55">
        <v>-28.084627667295685</v>
      </c>
      <c r="I450" s="55">
        <v>-4.2600821945270484</v>
      </c>
      <c r="J450" s="58">
        <v>107</v>
      </c>
      <c r="K450" s="55">
        <v>-24.943310657596374</v>
      </c>
      <c r="L450" s="55">
        <v>21.101509555738822</v>
      </c>
      <c r="M450" s="55">
        <v>-22.049644360574831</v>
      </c>
      <c r="N450" s="55">
        <v>11.522633744855968</v>
      </c>
      <c r="O450" s="55">
        <v>-6.2381852551984887</v>
      </c>
      <c r="P450" s="55">
        <v>31.109910883067784</v>
      </c>
      <c r="Q450" s="55">
        <v>4.3208209559816364</v>
      </c>
      <c r="R450" s="55">
        <v>13.518434228493399</v>
      </c>
      <c r="S450" s="55">
        <v>-12.207612456747402</v>
      </c>
      <c r="T450" s="55">
        <v>23.76977790680796</v>
      </c>
      <c r="U450" s="55">
        <v>-3.2718619869125525</v>
      </c>
      <c r="V450" s="55">
        <v>40.330578512396691</v>
      </c>
      <c r="W450" s="55">
        <v>9.0725436179981624</v>
      </c>
    </row>
    <row r="451" spans="1:23">
      <c r="A451" t="str">
        <f t="shared" si="7"/>
        <v>NSW-45627</v>
      </c>
      <c r="B451" t="s">
        <v>2</v>
      </c>
      <c r="C451" s="54">
        <v>45627</v>
      </c>
      <c r="D451" s="55">
        <v>30.201666465402731</v>
      </c>
      <c r="E451" s="55">
        <v>8</v>
      </c>
      <c r="F451" s="55">
        <v>2.0370370370370399</v>
      </c>
      <c r="G451" s="55">
        <v>2.9585798816568047</v>
      </c>
      <c r="H451" s="55">
        <v>-38.40665873959572</v>
      </c>
      <c r="I451" s="55">
        <v>13.629629629629628</v>
      </c>
      <c r="J451" s="58">
        <v>120.26360407142093</v>
      </c>
      <c r="K451" s="55">
        <v>-19.473140495867771</v>
      </c>
      <c r="L451" s="55">
        <v>35.068228474821879</v>
      </c>
      <c r="M451" s="55">
        <v>-5.7947228885241762</v>
      </c>
      <c r="N451" s="55">
        <v>26.514332071389941</v>
      </c>
      <c r="O451" s="55">
        <v>1.5883264462809916</v>
      </c>
      <c r="P451" s="55">
        <v>34.452479338842977</v>
      </c>
      <c r="Q451" s="55">
        <v>13.066455278108071</v>
      </c>
      <c r="R451" s="55">
        <v>19.568236333796236</v>
      </c>
      <c r="S451" s="55">
        <v>-6.973140495867769</v>
      </c>
      <c r="T451" s="55">
        <v>24.970273483947683</v>
      </c>
      <c r="U451" s="55">
        <v>0.45970795024337568</v>
      </c>
      <c r="V451" s="55">
        <v>51.340996168582386</v>
      </c>
      <c r="W451" s="55">
        <v>27.122769064359119</v>
      </c>
    </row>
    <row r="452" spans="1:23">
      <c r="A452" t="str">
        <f t="shared" si="7"/>
        <v>VIC-45352</v>
      </c>
      <c r="B452" t="s">
        <v>4</v>
      </c>
      <c r="C452" s="54">
        <v>45352</v>
      </c>
      <c r="D452" s="55">
        <v>15.272727272727273</v>
      </c>
      <c r="E452" s="55">
        <v>6.363100749095195</v>
      </c>
      <c r="F452" s="55">
        <v>-18.049586776859503</v>
      </c>
      <c r="G452" s="55">
        <v>-22.851239669421489</v>
      </c>
      <c r="H452" s="55">
        <v>-31.242903310332775</v>
      </c>
      <c r="I452" s="55">
        <v>0.41242319670061445</v>
      </c>
      <c r="J452" s="58">
        <v>103.61004351625634</v>
      </c>
      <c r="K452" s="55">
        <v>-14.374587614289752</v>
      </c>
      <c r="L452" s="55">
        <v>21.905843305092151</v>
      </c>
      <c r="M452" s="55">
        <v>-20.370370370370374</v>
      </c>
      <c r="N452" s="55">
        <v>14.123504236177833</v>
      </c>
      <c r="O452" s="55">
        <v>1.1480954076183694</v>
      </c>
      <c r="P452" s="55">
        <v>31.481481481481477</v>
      </c>
      <c r="Q452" s="55">
        <v>9.0534979423868318</v>
      </c>
      <c r="R452" s="55">
        <v>11.616735086033716</v>
      </c>
      <c r="S452" s="55">
        <v>-7.5989169359769404</v>
      </c>
      <c r="T452" s="55">
        <v>34.250685871056234</v>
      </c>
      <c r="U452" s="55">
        <v>3.7536982248520721</v>
      </c>
      <c r="V452" s="55">
        <v>50.720164609053498</v>
      </c>
      <c r="W452" s="55">
        <v>13.211591220850481</v>
      </c>
    </row>
    <row r="453" spans="1:23">
      <c r="A453" t="str">
        <f t="shared" si="7"/>
        <v>VIC-45444</v>
      </c>
      <c r="B453" t="s">
        <v>4</v>
      </c>
      <c r="C453" s="54">
        <v>45444</v>
      </c>
      <c r="D453" s="55">
        <v>0.89635147077388988</v>
      </c>
      <c r="E453" s="55">
        <v>0</v>
      </c>
      <c r="F453" s="55">
        <v>-28.70609504132231</v>
      </c>
      <c r="G453" s="55">
        <v>-42.6840045448807</v>
      </c>
      <c r="H453" s="55">
        <v>-11.621900826446279</v>
      </c>
      <c r="I453" s="55">
        <v>-2.2093170054286073</v>
      </c>
      <c r="J453" s="58">
        <v>89.610478419529116</v>
      </c>
      <c r="K453" s="55">
        <v>-19.418685121107266</v>
      </c>
      <c r="L453" s="55">
        <v>20.306513409961685</v>
      </c>
      <c r="M453" s="55">
        <v>-32.125473228772314</v>
      </c>
      <c r="N453" s="55">
        <v>11.930241775663889</v>
      </c>
      <c r="O453" s="55">
        <v>-6.0799319727891161</v>
      </c>
      <c r="P453" s="55">
        <v>31.335514574657942</v>
      </c>
      <c r="Q453" s="55">
        <v>1.872550442734795</v>
      </c>
      <c r="R453" s="55">
        <v>8.7614926987560846</v>
      </c>
      <c r="S453" s="55">
        <v>-23.916955017301039</v>
      </c>
      <c r="T453" s="55">
        <v>23.323418063818277</v>
      </c>
      <c r="U453" s="55">
        <v>-1.9596458121643205</v>
      </c>
      <c r="V453" s="55">
        <v>52.518507766003772</v>
      </c>
      <c r="W453" s="55">
        <v>8.1143852518507753</v>
      </c>
    </row>
    <row r="454" spans="1:23">
      <c r="A454" t="str">
        <f t="shared" si="7"/>
        <v>VIC-45536</v>
      </c>
      <c r="B454" t="s">
        <v>4</v>
      </c>
      <c r="C454" s="54">
        <v>45536</v>
      </c>
      <c r="D454" s="55">
        <v>5.2</v>
      </c>
      <c r="E454" s="55">
        <v>0.4</v>
      </c>
      <c r="F454" s="55">
        <v>-30.81382001836548</v>
      </c>
      <c r="G454" s="55">
        <v>-43.627218934911241</v>
      </c>
      <c r="H454" s="55">
        <v>-34.271999999999998</v>
      </c>
      <c r="I454" s="55">
        <v>1.26953125</v>
      </c>
      <c r="J454" s="58">
        <v>91</v>
      </c>
      <c r="K454" s="55">
        <v>-19.809637120761447</v>
      </c>
      <c r="L454" s="55">
        <v>19.9462890625</v>
      </c>
      <c r="M454" s="55">
        <v>-18.147003493684494</v>
      </c>
      <c r="N454" s="55">
        <v>11.618058875759854</v>
      </c>
      <c r="O454" s="55">
        <v>-0.34027777777777773</v>
      </c>
      <c r="P454" s="55">
        <v>26.572823901177824</v>
      </c>
      <c r="Q454" s="55">
        <v>-0.73051355102637139</v>
      </c>
      <c r="R454" s="55">
        <v>7.6904296875</v>
      </c>
      <c r="S454" s="55">
        <v>-9.7222222222222214</v>
      </c>
      <c r="T454" s="55">
        <v>22.491349480968854</v>
      </c>
      <c r="U454" s="55">
        <v>-2.0125697337758637</v>
      </c>
      <c r="V454" s="55">
        <v>40.093638525564799</v>
      </c>
      <c r="W454" s="55">
        <v>5.2098298676748582</v>
      </c>
    </row>
    <row r="455" spans="1:23">
      <c r="A455" t="str">
        <f t="shared" si="7"/>
        <v>VIC-45627</v>
      </c>
      <c r="B455" t="s">
        <v>4</v>
      </c>
      <c r="C455" s="54">
        <v>45627</v>
      </c>
      <c r="D455" s="55">
        <v>11.904761904761903</v>
      </c>
      <c r="E455" s="55">
        <v>0</v>
      </c>
      <c r="F455" s="55">
        <v>-15.691682392219478</v>
      </c>
      <c r="G455" s="55">
        <v>-23.849615328785017</v>
      </c>
      <c r="H455" s="55">
        <v>-36.579789666209422</v>
      </c>
      <c r="I455" s="55">
        <v>1.078125</v>
      </c>
      <c r="J455" s="58">
        <v>95.09915739150054</v>
      </c>
      <c r="K455" s="55">
        <v>-20.957171162932479</v>
      </c>
      <c r="L455" s="55">
        <v>8.4627667295688802</v>
      </c>
      <c r="M455" s="55">
        <v>-17.266508030933966</v>
      </c>
      <c r="N455" s="55">
        <v>4.9524092801903636</v>
      </c>
      <c r="O455" s="55">
        <v>-4.6450863695746838</v>
      </c>
      <c r="P455" s="55">
        <v>18.984375</v>
      </c>
      <c r="Q455" s="55">
        <v>-2.6249999999999991</v>
      </c>
      <c r="R455" s="55">
        <v>11.844970242415442</v>
      </c>
      <c r="S455" s="55">
        <v>-12.046400951814398</v>
      </c>
      <c r="T455" s="55">
        <v>15.028196921201038</v>
      </c>
      <c r="U455" s="55">
        <v>-2.4985127900059494</v>
      </c>
      <c r="V455" s="55">
        <v>40.72978303747535</v>
      </c>
      <c r="W455" s="55">
        <v>6.5625</v>
      </c>
    </row>
    <row r="456" spans="1:23">
      <c r="A456" t="str">
        <f t="shared" si="7"/>
        <v>QLD-45352</v>
      </c>
      <c r="B456" t="s">
        <v>5</v>
      </c>
      <c r="C456" s="54">
        <v>45352</v>
      </c>
      <c r="D456" s="55">
        <v>35.635581832840643</v>
      </c>
      <c r="E456" s="55">
        <v>9.0362680144798855</v>
      </c>
      <c r="F456" s="55">
        <v>-4.2222222222222205</v>
      </c>
      <c r="G456" s="55">
        <v>3.2249395323837677</v>
      </c>
      <c r="H456" s="55">
        <v>-27.108804043439655</v>
      </c>
      <c r="I456" s="55">
        <v>2.3727137913989131</v>
      </c>
      <c r="J456" s="58">
        <v>119.65762355297244</v>
      </c>
      <c r="K456" s="55">
        <v>-6.2788550323176375</v>
      </c>
      <c r="L456" s="55">
        <v>63.108035474334855</v>
      </c>
      <c r="M456" s="55">
        <v>-5.2538662523833057</v>
      </c>
      <c r="N456" s="55">
        <v>21.926417625873874</v>
      </c>
      <c r="O456" s="55">
        <v>1.0380622837370239</v>
      </c>
      <c r="P456" s="55">
        <v>42.466245331801204</v>
      </c>
      <c r="Q456" s="55">
        <v>19.885601299343268</v>
      </c>
      <c r="R456" s="55">
        <v>25.817908612799673</v>
      </c>
      <c r="S456" s="55">
        <v>-3.7920137891410524</v>
      </c>
      <c r="T456" s="55">
        <v>32.507853020673529</v>
      </c>
      <c r="U456" s="55">
        <v>-2.9301924734271765</v>
      </c>
      <c r="V456" s="55">
        <v>40.597353497164463</v>
      </c>
      <c r="W456" s="55">
        <v>8.2840236686390529</v>
      </c>
    </row>
    <row r="457" spans="1:23">
      <c r="A457" t="str">
        <f t="shared" si="7"/>
        <v>QLD-45444</v>
      </c>
      <c r="B457" t="s">
        <v>5</v>
      </c>
      <c r="C457" s="54">
        <v>45444</v>
      </c>
      <c r="D457" s="55">
        <v>21.325443786982245</v>
      </c>
      <c r="E457" s="55">
        <v>12.118343195266274</v>
      </c>
      <c r="F457" s="55">
        <v>-28.994082840236686</v>
      </c>
      <c r="G457" s="55">
        <v>-7.6904296875</v>
      </c>
      <c r="H457" s="55">
        <v>-7.0295857988165675</v>
      </c>
      <c r="I457" s="55">
        <v>-1.6845703125</v>
      </c>
      <c r="J457" s="58">
        <v>105.91856217259443</v>
      </c>
      <c r="K457" s="55">
        <v>-44</v>
      </c>
      <c r="L457" s="55">
        <v>68.639053254437869</v>
      </c>
      <c r="M457" s="55">
        <v>-8.30078125</v>
      </c>
      <c r="N457" s="55">
        <v>16.124968505920886</v>
      </c>
      <c r="O457" s="55">
        <v>-4.98046875</v>
      </c>
      <c r="P457" s="55">
        <v>37.692113882590078</v>
      </c>
      <c r="Q457" s="55">
        <v>10.9375</v>
      </c>
      <c r="R457" s="55">
        <v>13.065088757396449</v>
      </c>
      <c r="S457" s="55">
        <v>-2.9226505416981605</v>
      </c>
      <c r="T457" s="55">
        <v>36.709498614260525</v>
      </c>
      <c r="U457" s="55">
        <v>-2.0291363163371479</v>
      </c>
      <c r="V457" s="55">
        <v>29.478458049886619</v>
      </c>
      <c r="W457" s="55">
        <v>11.489040060468632</v>
      </c>
    </row>
    <row r="458" spans="1:23">
      <c r="A458" t="str">
        <f t="shared" si="7"/>
        <v>QLD-45536</v>
      </c>
      <c r="B458" t="s">
        <v>5</v>
      </c>
      <c r="C458" s="54">
        <v>45536</v>
      </c>
      <c r="D458" s="55">
        <v>27.4</v>
      </c>
      <c r="E458" s="55">
        <v>9.8000000000000007</v>
      </c>
      <c r="F458" s="55">
        <v>-12.516796560064497</v>
      </c>
      <c r="G458" s="55">
        <v>10.339962375705456</v>
      </c>
      <c r="H458" s="55">
        <v>-24.187303674483157</v>
      </c>
      <c r="I458" s="55">
        <v>0</v>
      </c>
      <c r="J458" s="58">
        <v>113</v>
      </c>
      <c r="K458" s="55">
        <v>-31.592933065211149</v>
      </c>
      <c r="L458" s="55">
        <v>57.256944444444436</v>
      </c>
      <c r="M458" s="55">
        <v>2.0214030915576706</v>
      </c>
      <c r="N458" s="55">
        <v>17.814744801512287</v>
      </c>
      <c r="O458" s="55">
        <v>1.693761814744801</v>
      </c>
      <c r="P458" s="55">
        <v>34.750529622324493</v>
      </c>
      <c r="Q458" s="55">
        <v>13.850415512465375</v>
      </c>
      <c r="R458" s="55">
        <v>13.21940540922251</v>
      </c>
      <c r="S458" s="55">
        <v>-1.5389350569405971</v>
      </c>
      <c r="T458" s="55">
        <v>23.038903061224492</v>
      </c>
      <c r="U458" s="55">
        <v>-2.313123934745557</v>
      </c>
      <c r="V458" s="55">
        <v>41.585088887148558</v>
      </c>
      <c r="W458" s="55">
        <v>19.03254605957309</v>
      </c>
    </row>
    <row r="459" spans="1:23">
      <c r="A459" t="str">
        <f t="shared" si="7"/>
        <v>QLD-45627</v>
      </c>
      <c r="B459" t="s">
        <v>5</v>
      </c>
      <c r="C459" s="54">
        <v>45627</v>
      </c>
      <c r="D459" s="55">
        <v>36.335051096165607</v>
      </c>
      <c r="E459" s="55">
        <v>14.34013605442177</v>
      </c>
      <c r="F459" s="55">
        <v>-10.786968294174162</v>
      </c>
      <c r="G459" s="55">
        <v>22.063011747953009</v>
      </c>
      <c r="H459" s="55">
        <v>-32.239999999999995</v>
      </c>
      <c r="I459" s="55">
        <v>4.4008875739644973</v>
      </c>
      <c r="J459" s="58">
        <v>125.57902118939721</v>
      </c>
      <c r="K459" s="55">
        <v>-36.524413687043449</v>
      </c>
      <c r="L459" s="55">
        <v>63.963718820861679</v>
      </c>
      <c r="M459" s="55">
        <v>9.2455621301775164</v>
      </c>
      <c r="N459" s="55">
        <v>30.76923076923077</v>
      </c>
      <c r="O459" s="55">
        <v>1.9228956546328588</v>
      </c>
      <c r="P459" s="55">
        <v>42.303704401922893</v>
      </c>
      <c r="Q459" s="55">
        <v>13.940993496088227</v>
      </c>
      <c r="R459" s="55">
        <v>25.295857988165682</v>
      </c>
      <c r="S459" s="55">
        <v>1.470588235294118</v>
      </c>
      <c r="T459" s="55">
        <v>43.265152229239327</v>
      </c>
      <c r="U459" s="55">
        <v>0.96116878123798477</v>
      </c>
      <c r="V459" s="55">
        <v>53.450595924644368</v>
      </c>
      <c r="W459" s="55">
        <v>21.549404075355632</v>
      </c>
    </row>
    <row r="460" spans="1:23">
      <c r="A460" t="str">
        <f t="shared" si="7"/>
        <v>WA-45352</v>
      </c>
      <c r="B460" t="s">
        <v>7</v>
      </c>
      <c r="C460" s="54">
        <v>45352</v>
      </c>
      <c r="D460" s="55">
        <v>53.58024691358024</v>
      </c>
      <c r="E460" s="55">
        <v>17.777777777777779</v>
      </c>
      <c r="F460" s="55">
        <v>2.6465028355387541</v>
      </c>
      <c r="G460" s="55">
        <v>20.597555454956993</v>
      </c>
      <c r="H460" s="55">
        <v>-28.922495274102072</v>
      </c>
      <c r="I460" s="55">
        <v>4.7532820280669981</v>
      </c>
      <c r="J460" s="58">
        <v>136.38266534175523</v>
      </c>
      <c r="K460" s="55">
        <v>0</v>
      </c>
      <c r="L460" s="55">
        <v>68.85468537799909</v>
      </c>
      <c r="M460" s="55">
        <v>-3.8279773156899815</v>
      </c>
      <c r="N460" s="55">
        <v>29.111531190926275</v>
      </c>
      <c r="O460" s="55">
        <v>8.3175803402646498</v>
      </c>
      <c r="P460" s="55">
        <v>17.013232514177695</v>
      </c>
      <c r="Q460" s="55">
        <v>11.672967863894138</v>
      </c>
      <c r="R460" s="55">
        <v>41.647804436396562</v>
      </c>
      <c r="S460" s="55">
        <v>6.3209876543209891</v>
      </c>
      <c r="T460" s="55">
        <v>42.024691358024683</v>
      </c>
      <c r="U460" s="55">
        <v>13.481404958677688</v>
      </c>
      <c r="V460" s="55">
        <v>44.131963223363982</v>
      </c>
      <c r="W460" s="55">
        <v>22.314049586776861</v>
      </c>
    </row>
    <row r="461" spans="1:23">
      <c r="A461" t="str">
        <f t="shared" si="7"/>
        <v>WA-45444</v>
      </c>
      <c r="B461" t="s">
        <v>7</v>
      </c>
      <c r="C461" s="54">
        <v>45444</v>
      </c>
      <c r="D461" s="55">
        <v>49.306062819576333</v>
      </c>
      <c r="E461" s="55">
        <v>21.110299488677867</v>
      </c>
      <c r="F461" s="55">
        <v>5.259313367421476</v>
      </c>
      <c r="G461" s="55">
        <v>14.60920379839299</v>
      </c>
      <c r="H461" s="55">
        <v>-3.9351851851851851</v>
      </c>
      <c r="I461" s="55">
        <v>-2.9218407596785978</v>
      </c>
      <c r="J461" s="58">
        <v>138.3915165165165</v>
      </c>
      <c r="K461" s="55">
        <v>-5.0401753104455809</v>
      </c>
      <c r="L461" s="55">
        <v>89.481373265157046</v>
      </c>
      <c r="M461" s="55">
        <v>2.777777777777779</v>
      </c>
      <c r="N461" s="55">
        <v>24.691358024691358</v>
      </c>
      <c r="O461" s="55">
        <v>3.0092592592592591</v>
      </c>
      <c r="P461" s="55">
        <v>42.001460920379849</v>
      </c>
      <c r="Q461" s="55">
        <v>3.7037037037037042</v>
      </c>
      <c r="R461" s="55">
        <v>40.248356464572673</v>
      </c>
      <c r="S461" s="55">
        <v>9.2592592592592595</v>
      </c>
      <c r="T461" s="55">
        <v>43.055555555555557</v>
      </c>
      <c r="U461" s="55">
        <v>8.0246913580246915</v>
      </c>
      <c r="V461" s="55">
        <v>49.086924762600439</v>
      </c>
      <c r="W461" s="55">
        <v>11.882716049382719</v>
      </c>
    </row>
    <row r="462" spans="1:23">
      <c r="A462" t="str">
        <f t="shared" si="7"/>
        <v>WA-45536</v>
      </c>
      <c r="B462" t="s">
        <v>7</v>
      </c>
      <c r="C462" s="54">
        <v>45536</v>
      </c>
      <c r="D462" s="55">
        <v>37.6</v>
      </c>
      <c r="E462" s="55">
        <v>10.3</v>
      </c>
      <c r="F462" s="55">
        <v>-17.756638921918348</v>
      </c>
      <c r="G462" s="55">
        <v>-2.7892561983471049</v>
      </c>
      <c r="H462" s="55">
        <v>-30.991735537190092</v>
      </c>
      <c r="I462" s="55">
        <v>4.6106003244997291</v>
      </c>
      <c r="J462" s="58">
        <v>119</v>
      </c>
      <c r="K462" s="55">
        <v>-9.0277777777777786</v>
      </c>
      <c r="L462" s="55">
        <v>57.074910820451841</v>
      </c>
      <c r="M462" s="55">
        <v>-5.9491617090319107</v>
      </c>
      <c r="N462" s="55">
        <v>17.577068685776094</v>
      </c>
      <c r="O462" s="55">
        <v>1.8823529411764708</v>
      </c>
      <c r="P462" s="55">
        <v>25.83829096809086</v>
      </c>
      <c r="Q462" s="55">
        <v>7.4404761904761907</v>
      </c>
      <c r="R462" s="55">
        <v>31.946095917558466</v>
      </c>
      <c r="S462" s="55">
        <v>3.0449826989619364</v>
      </c>
      <c r="T462" s="55">
        <v>31.249999999999996</v>
      </c>
      <c r="U462" s="55">
        <v>3.2387543252595155</v>
      </c>
      <c r="V462" s="55">
        <v>39.58896700919415</v>
      </c>
      <c r="W462" s="55">
        <v>10.961937716262973</v>
      </c>
    </row>
    <row r="463" spans="1:23">
      <c r="A463" t="str">
        <f t="shared" si="7"/>
        <v>WA-45627</v>
      </c>
      <c r="B463" t="s">
        <v>7</v>
      </c>
      <c r="C463" s="54">
        <v>45627</v>
      </c>
      <c r="D463" s="55">
        <v>33.333333333333336</v>
      </c>
      <c r="E463" s="55">
        <v>2.7777777777777781</v>
      </c>
      <c r="F463" s="55">
        <v>3.4722222222222223</v>
      </c>
      <c r="G463" s="55">
        <v>14.583333333333332</v>
      </c>
      <c r="H463" s="55">
        <v>-50</v>
      </c>
      <c r="I463" s="55">
        <v>4.6875</v>
      </c>
      <c r="J463" s="58">
        <v>122.08333333333334</v>
      </c>
      <c r="K463" s="55">
        <v>-24.173553719008257</v>
      </c>
      <c r="L463" s="55">
        <v>46.691871455576553</v>
      </c>
      <c r="M463" s="55">
        <v>3.7807183364839321</v>
      </c>
      <c r="N463" s="55">
        <v>21.172022684310019</v>
      </c>
      <c r="O463" s="55">
        <v>4.536862003780719</v>
      </c>
      <c r="P463" s="55">
        <v>25</v>
      </c>
      <c r="Q463" s="55">
        <v>12.098298676748581</v>
      </c>
      <c r="R463" s="55">
        <v>17.013232514177698</v>
      </c>
      <c r="S463" s="55">
        <v>-2.4574669187145561</v>
      </c>
      <c r="T463" s="55">
        <v>19.834710743801658</v>
      </c>
      <c r="U463" s="55">
        <v>2.6859504132231393</v>
      </c>
      <c r="V463" s="55">
        <v>35.416666666666657</v>
      </c>
      <c r="W463" s="55">
        <v>17.013232514177698</v>
      </c>
    </row>
    <row r="464" spans="1:23">
      <c r="A464" t="str">
        <f t="shared" si="7"/>
        <v>SA-45352</v>
      </c>
      <c r="B464" t="s">
        <v>6</v>
      </c>
      <c r="C464" s="54">
        <v>45352</v>
      </c>
      <c r="D464" s="55">
        <v>55.9228650137741</v>
      </c>
      <c r="E464" s="55">
        <v>16.528925619834713</v>
      </c>
      <c r="F464" s="55">
        <v>8.8154269972451775</v>
      </c>
      <c r="G464" s="55">
        <v>29.38475665748393</v>
      </c>
      <c r="H464" s="55">
        <v>0</v>
      </c>
      <c r="I464" s="55">
        <v>10.284664830119373</v>
      </c>
      <c r="J464" s="58">
        <v>139.02698863636363</v>
      </c>
      <c r="K464" s="55">
        <v>14.784205693296601</v>
      </c>
      <c r="L464" s="55">
        <v>48.576675849403131</v>
      </c>
      <c r="M464" s="55">
        <v>5.8769513314967865</v>
      </c>
      <c r="N464" s="55">
        <v>18.26171875</v>
      </c>
      <c r="O464" s="55">
        <v>7.03125</v>
      </c>
      <c r="P464" s="55">
        <v>33.149678604224057</v>
      </c>
      <c r="Q464" s="55">
        <v>13.671875</v>
      </c>
      <c r="R464" s="55">
        <v>27.34375</v>
      </c>
      <c r="S464" s="55">
        <v>4.1015625</v>
      </c>
      <c r="T464" s="55">
        <v>48.14453125</v>
      </c>
      <c r="U464" s="55">
        <v>10.7421875</v>
      </c>
      <c r="V464" s="55">
        <v>47.750229568411385</v>
      </c>
      <c r="W464" s="55">
        <v>19.53125</v>
      </c>
    </row>
    <row r="465" spans="1:23">
      <c r="A465" t="str">
        <f t="shared" si="7"/>
        <v>SA-45444</v>
      </c>
      <c r="B465" t="s">
        <v>6</v>
      </c>
      <c r="C465" s="54">
        <v>45444</v>
      </c>
      <c r="D465" s="55">
        <v>23.788927335640143</v>
      </c>
      <c r="E465" s="55">
        <v>20.293847566574836</v>
      </c>
      <c r="F465" s="55">
        <v>-29.065743944636672</v>
      </c>
      <c r="G465" s="55">
        <v>6.4878892733563998</v>
      </c>
      <c r="H465" s="55">
        <v>-4.4117647058823541</v>
      </c>
      <c r="I465" s="55">
        <v>-2.34375</v>
      </c>
      <c r="J465" s="58">
        <v>120.60787098930481</v>
      </c>
      <c r="K465" s="55">
        <v>-14.35546875</v>
      </c>
      <c r="L465" s="55">
        <v>62.716262975778534</v>
      </c>
      <c r="M465" s="55">
        <v>-9.9480968858131469</v>
      </c>
      <c r="N465" s="55">
        <v>29.38475665748393</v>
      </c>
      <c r="O465" s="55">
        <v>-5.5363321799307963</v>
      </c>
      <c r="P465" s="55">
        <v>49.826989619377159</v>
      </c>
      <c r="Q465" s="55">
        <v>18.079584775086506</v>
      </c>
      <c r="R465" s="55">
        <v>52.681660899653984</v>
      </c>
      <c r="S465" s="55">
        <v>-1.8365472910927458</v>
      </c>
      <c r="T465" s="55">
        <v>25.78125</v>
      </c>
      <c r="U465" s="55">
        <v>-7.3461891643709825</v>
      </c>
      <c r="V465" s="55">
        <v>52.681660899653984</v>
      </c>
      <c r="W465" s="55">
        <v>25.692041522491348</v>
      </c>
    </row>
    <row r="466" spans="1:23">
      <c r="A466" t="str">
        <f t="shared" si="7"/>
        <v>SA-45536</v>
      </c>
      <c r="B466" t="s">
        <v>6</v>
      </c>
      <c r="C466" s="54">
        <v>45536</v>
      </c>
      <c r="D466" s="55">
        <v>46.4</v>
      </c>
      <c r="E466" s="55">
        <v>7.8</v>
      </c>
      <c r="F466" s="55">
        <v>7.03125</v>
      </c>
      <c r="G466" s="55">
        <v>16.69921875</v>
      </c>
      <c r="H466" s="55">
        <v>-15.625</v>
      </c>
      <c r="I466" s="55">
        <v>5.37109375</v>
      </c>
      <c r="J466" s="58">
        <v>132</v>
      </c>
      <c r="K466" s="55">
        <v>-11.23046875</v>
      </c>
      <c r="L466" s="55">
        <v>51.5625</v>
      </c>
      <c r="M466" s="55">
        <v>-5.46875</v>
      </c>
      <c r="N466" s="55">
        <v>25</v>
      </c>
      <c r="O466" s="55">
        <v>0</v>
      </c>
      <c r="P466" s="55">
        <v>41.623309053069718</v>
      </c>
      <c r="Q466" s="55">
        <v>14.047866805411029</v>
      </c>
      <c r="R466" s="55">
        <v>54.6875</v>
      </c>
      <c r="S466" s="55">
        <v>0</v>
      </c>
      <c r="T466" s="55">
        <v>33.50676378772112</v>
      </c>
      <c r="U466" s="55">
        <v>0</v>
      </c>
      <c r="V466" s="55">
        <v>70.239334027055151</v>
      </c>
      <c r="W466" s="55">
        <v>32.666666666666664</v>
      </c>
    </row>
    <row r="467" spans="1:23">
      <c r="A467" t="str">
        <f t="shared" si="7"/>
        <v>SA-45627</v>
      </c>
      <c r="B467" t="s">
        <v>6</v>
      </c>
      <c r="C467" s="54">
        <v>45627</v>
      </c>
      <c r="D467" s="55">
        <v>16.62049861495845</v>
      </c>
      <c r="E467" s="55">
        <v>8.8642659279778382</v>
      </c>
      <c r="F467" s="55">
        <v>-3.0470914127423825</v>
      </c>
      <c r="G467" s="55">
        <v>23.26869806094183</v>
      </c>
      <c r="H467" s="55">
        <v>-43.20987654320988</v>
      </c>
      <c r="I467" s="55">
        <v>7.2664359861591699</v>
      </c>
      <c r="J467" s="58">
        <v>128.74269005847952</v>
      </c>
      <c r="K467" s="55">
        <v>2.777777777777779</v>
      </c>
      <c r="L467" s="55">
        <v>62.04986149584488</v>
      </c>
      <c r="M467" s="55">
        <v>-6.1728395061728394</v>
      </c>
      <c r="N467" s="55">
        <v>30.555555555555557</v>
      </c>
      <c r="O467" s="55">
        <v>2.1604938271604932</v>
      </c>
      <c r="P467" s="55">
        <v>62.326869806094187</v>
      </c>
      <c r="Q467" s="55">
        <v>22.1606648199446</v>
      </c>
      <c r="R467" s="55">
        <v>66.481994459833786</v>
      </c>
      <c r="S467" s="55">
        <v>0</v>
      </c>
      <c r="T467" s="55">
        <v>48.753462603878113</v>
      </c>
      <c r="U467" s="55">
        <v>6.094182825484765</v>
      </c>
      <c r="V467" s="55">
        <v>79.012345679012341</v>
      </c>
      <c r="W467" s="55">
        <v>41.551246537396125</v>
      </c>
    </row>
    <row r="468" spans="1:23">
      <c r="A468" t="str">
        <f t="shared" si="7"/>
        <v>ACT-45352</v>
      </c>
      <c r="B468" t="s">
        <v>3</v>
      </c>
      <c r="C468" s="54">
        <v>45352</v>
      </c>
      <c r="D468" s="55">
        <v>24.444444444444446</v>
      </c>
      <c r="E468" s="55">
        <v>6.25</v>
      </c>
      <c r="F468" s="55">
        <v>0</v>
      </c>
      <c r="G468" s="55">
        <v>5.3333333333333339</v>
      </c>
      <c r="H468" s="55">
        <v>-43.75</v>
      </c>
      <c r="I468" s="55">
        <v>0</v>
      </c>
      <c r="J468" s="58">
        <v>115.99404761904762</v>
      </c>
      <c r="K468" s="55">
        <v>9.375</v>
      </c>
      <c r="L468" s="55">
        <v>-2.734375</v>
      </c>
      <c r="M468" s="55">
        <v>-7.8125</v>
      </c>
      <c r="N468" s="55">
        <v>8.203125</v>
      </c>
      <c r="O468" s="55">
        <v>-8.203125</v>
      </c>
      <c r="P468" s="55">
        <v>38.671875</v>
      </c>
      <c r="Q468" s="55">
        <v>8.203125</v>
      </c>
      <c r="R468" s="55">
        <v>24.609375</v>
      </c>
      <c r="S468" s="55">
        <v>8.0000000000000018</v>
      </c>
      <c r="T468" s="55">
        <v>15.306122448979593</v>
      </c>
      <c r="U468" s="55">
        <v>-11.999999999999998</v>
      </c>
      <c r="V468" s="55">
        <v>48</v>
      </c>
      <c r="W468" s="55">
        <v>20.000000000000004</v>
      </c>
    </row>
    <row r="469" spans="1:23">
      <c r="A469" t="str">
        <f t="shared" si="7"/>
        <v>ACT-45444</v>
      </c>
      <c r="B469" t="s">
        <v>3</v>
      </c>
      <c r="C469" s="54">
        <v>45444</v>
      </c>
      <c r="D469" s="55">
        <v>13.223140495867769</v>
      </c>
      <c r="E469" s="55">
        <v>0</v>
      </c>
      <c r="F469" s="55">
        <v>-26.446280991735531</v>
      </c>
      <c r="G469" s="55">
        <v>0</v>
      </c>
      <c r="H469" s="55">
        <v>-6.6115702479338827</v>
      </c>
      <c r="I469" s="55">
        <v>-4.1322314049586772</v>
      </c>
      <c r="J469" s="58">
        <v>114.26515151515152</v>
      </c>
      <c r="K469" s="55">
        <v>13.223140495867769</v>
      </c>
      <c r="L469" s="55">
        <v>52.06611570247933</v>
      </c>
      <c r="M469" s="55">
        <v>-9.8765432098765427</v>
      </c>
      <c r="N469" s="55">
        <v>43.20987654320988</v>
      </c>
      <c r="O469" s="55">
        <v>18.518518518518519</v>
      </c>
      <c r="P469" s="55">
        <v>30.864197530864203</v>
      </c>
      <c r="Q469" s="55">
        <v>25</v>
      </c>
      <c r="R469" s="55">
        <v>40.495867768595041</v>
      </c>
      <c r="S469" s="55">
        <v>12.345679012345679</v>
      </c>
      <c r="T469" s="55">
        <v>55.555555555555557</v>
      </c>
      <c r="U469" s="55">
        <v>18.518518518518519</v>
      </c>
      <c r="V469" s="55">
        <v>90</v>
      </c>
      <c r="W469" s="55">
        <v>56</v>
      </c>
    </row>
    <row r="470" spans="1:23">
      <c r="A470" t="str">
        <f t="shared" si="7"/>
        <v>ACT-45536</v>
      </c>
      <c r="B470" t="s">
        <v>3</v>
      </c>
      <c r="C470" s="54">
        <v>45536</v>
      </c>
      <c r="D470" s="55">
        <v>9.4</v>
      </c>
      <c r="E470" s="55">
        <v>-4.7</v>
      </c>
      <c r="F470" s="55">
        <v>0</v>
      </c>
      <c r="G470" s="55">
        <v>-7.8125</v>
      </c>
      <c r="H470" s="55">
        <v>-26.666666666666671</v>
      </c>
      <c r="I470" s="55">
        <v>4.6875</v>
      </c>
      <c r="J470" s="58">
        <v>104</v>
      </c>
      <c r="K470" s="55">
        <v>-18.75</v>
      </c>
      <c r="L470" s="55">
        <v>19.140625</v>
      </c>
      <c r="M470" s="55">
        <v>9.3333333333333321</v>
      </c>
      <c r="N470" s="55">
        <v>21.333333333333336</v>
      </c>
      <c r="O470" s="55">
        <v>10.666666666666668</v>
      </c>
      <c r="P470" s="55">
        <v>36</v>
      </c>
      <c r="Q470" s="55">
        <v>9.3333333333333321</v>
      </c>
      <c r="R470" s="55">
        <v>-4.296875</v>
      </c>
      <c r="S470" s="55">
        <v>12</v>
      </c>
      <c r="T470" s="55">
        <v>0</v>
      </c>
      <c r="U470" s="55">
        <v>0</v>
      </c>
      <c r="V470" s="55">
        <v>57.777777777777779</v>
      </c>
      <c r="W470" s="55">
        <v>13.333333333333334</v>
      </c>
    </row>
    <row r="471" spans="1:23">
      <c r="A471" t="str">
        <f t="shared" si="7"/>
        <v>ACT-45627</v>
      </c>
      <c r="B471" t="s">
        <v>3</v>
      </c>
      <c r="C471" s="54">
        <v>45627</v>
      </c>
      <c r="D471" s="55">
        <v>15.625</v>
      </c>
      <c r="E471" s="55">
        <v>15.625</v>
      </c>
      <c r="F471" s="55">
        <v>-12.5</v>
      </c>
      <c r="G471" s="55">
        <v>-12</v>
      </c>
      <c r="H471" s="55">
        <v>-3.1111111111111103</v>
      </c>
      <c r="I471" s="55">
        <v>4.0816326530612246</v>
      </c>
      <c r="J471" s="58">
        <v>105.48809523809524</v>
      </c>
      <c r="K471" s="55">
        <v>0</v>
      </c>
      <c r="L471" s="55">
        <v>-3.1111111111111103</v>
      </c>
      <c r="M471" s="55">
        <v>3.9999999999999987</v>
      </c>
      <c r="N471" s="55">
        <v>17.361111111111111</v>
      </c>
      <c r="O471" s="55">
        <v>-9.3333333333333321</v>
      </c>
      <c r="P471" s="55">
        <v>34.222222222222229</v>
      </c>
      <c r="Q471" s="55">
        <v>2.2222222222222232</v>
      </c>
      <c r="R471" s="55">
        <v>12</v>
      </c>
      <c r="S471" s="55">
        <v>9.3333333333333339</v>
      </c>
      <c r="T471" s="55">
        <v>4.8611111111111116</v>
      </c>
      <c r="U471" s="55">
        <v>-15.306122448979593</v>
      </c>
      <c r="V471" s="55">
        <v>20.408163265306122</v>
      </c>
      <c r="W471" s="55">
        <v>-6.9444444444444446</v>
      </c>
    </row>
  </sheetData>
  <sortState xmlns:xlrd2="http://schemas.microsoft.com/office/spreadsheetml/2017/richdata2" ref="A2:BP415">
    <sortCondition ref="B2:B415"/>
    <sortCondition ref="C2:C4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4"/>
  <sheetViews>
    <sheetView workbookViewId="0"/>
  </sheetViews>
  <sheetFormatPr defaultRowHeight="15"/>
  <cols>
    <col min="1" max="1" width="12.5703125" bestFit="1" customWidth="1"/>
    <col min="3" max="3" width="23" customWidth="1"/>
  </cols>
  <sheetData>
    <row r="1" spans="1:12">
      <c r="A1" t="s">
        <v>79</v>
      </c>
      <c r="B1" s="54">
        <v>45627</v>
      </c>
      <c r="C1" s="66" t="s">
        <v>80</v>
      </c>
      <c r="E1" s="67" t="str">
        <f>TEXT(B1,"mmmm")</f>
        <v>December</v>
      </c>
      <c r="F1" s="67" t="str">
        <f>TEXT(B2,"mmmm")</f>
        <v>September</v>
      </c>
      <c r="G1" s="67" t="str">
        <f>TEXT(B3,"mmmm")</f>
        <v>June</v>
      </c>
      <c r="H1" s="67" t="str">
        <f>TEXT(B4,"mmmm")</f>
        <v>March</v>
      </c>
      <c r="J1" t="s">
        <v>81</v>
      </c>
      <c r="K1" t="s">
        <v>82</v>
      </c>
      <c r="L1" t="s">
        <v>83</v>
      </c>
    </row>
    <row r="2" spans="1:12">
      <c r="B2" s="68">
        <f>EDATE(B1,-3)</f>
        <v>45536</v>
      </c>
      <c r="E2" s="67" t="str">
        <f>TEXT(B1,"yyyy")</f>
        <v>2024</v>
      </c>
      <c r="F2" s="67" t="str">
        <f>TEXT(B2,"yyyy")</f>
        <v>2024</v>
      </c>
      <c r="G2" s="67" t="str">
        <f>TEXT(B3,"yyyy")</f>
        <v>2024</v>
      </c>
      <c r="H2" s="67" t="str">
        <f>TEXT(B4,"yyyy")</f>
        <v>2024</v>
      </c>
      <c r="J2" s="68">
        <f>EDATE(B1,-12)</f>
        <v>45261</v>
      </c>
      <c r="K2" s="68">
        <f>EDATE(J2,-12)</f>
        <v>44896</v>
      </c>
      <c r="L2" s="68">
        <f>EDATE(K2,-12)</f>
        <v>44531</v>
      </c>
    </row>
    <row r="3" spans="1:12">
      <c r="B3" s="68">
        <f t="shared" ref="B3:B4" si="0">EDATE(B2,-3)</f>
        <v>45444</v>
      </c>
    </row>
    <row r="4" spans="1:12">
      <c r="B4" s="68">
        <f t="shared" si="0"/>
        <v>45352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67DC793088C47A787DB632C828B85" ma:contentTypeVersion="26" ma:contentTypeDescription="Create a new document." ma:contentTypeScope="" ma:versionID="359f3ae93b6057becf3e881ebb9d4bde">
  <xsd:schema xmlns:xsd="http://www.w3.org/2001/XMLSchema" xmlns:xs="http://www.w3.org/2001/XMLSchema" xmlns:p="http://schemas.microsoft.com/office/2006/metadata/properties" xmlns:ns2="5185abd5-5ae4-4893-bbf6-5b0f1331a12f" xmlns:ns3="19628366-0125-46a4-b82b-d7ac0fa788c6" xmlns:ns4="e238109f-2dc9-4da9-bb89-719d9dbc7c23" xmlns:ns5="04611563-e955-4e88-a062-1450c91d44c1" xmlns:ns6="62a5fa56-43e9-4378-9b1a-c7f92796bc77" targetNamespace="http://schemas.microsoft.com/office/2006/metadata/properties" ma:root="true" ma:fieldsID="a79a8ccafc19ae34953ac9141bab68a8" ns2:_="" ns3:_="" ns4:_="" ns5:_="" ns6:_="">
    <xsd:import namespace="5185abd5-5ae4-4893-bbf6-5b0f1331a12f"/>
    <xsd:import namespace="19628366-0125-46a4-b82b-d7ac0fa788c6"/>
    <xsd:import namespace="e238109f-2dc9-4da9-bb89-719d9dbc7c23"/>
    <xsd:import namespace="04611563-e955-4e88-a062-1450c91d44c1"/>
    <xsd:import namespace="62a5fa56-43e9-4378-9b1a-c7f92796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urveyDocumentType" minOccurs="0"/>
                <xsd:element ref="ns4:Year" minOccurs="0"/>
                <xsd:element ref="ns4:Month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6:TaxCatchAll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5abd5-5ae4-4893-bbf6-5b0f1331a1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28366-0125-46a4-b82b-d7ac0fa788c6" elementFormDefault="qualified">
    <xsd:import namespace="http://schemas.microsoft.com/office/2006/documentManagement/types"/>
    <xsd:import namespace="http://schemas.microsoft.com/office/infopath/2007/PartnerControls"/>
    <xsd:element name="SurveyDocumentType" ma:index="12" nillable="true" ma:displayName="Document Type" ma:indexed="true" ma:list="{8ae989b3-7dd7-4f70-9e74-7db081a5dd4e}" ma:internalName="SurveyDocumentType" ma:showField="Title" ma:web="19628366-0125-46a4-b82b-d7ac0fa788c6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8109f-2dc9-4da9-bb89-719d9dbc7c23" elementFormDefault="qualified">
    <xsd:import namespace="http://schemas.microsoft.com/office/2006/documentManagement/types"/>
    <xsd:import namespace="http://schemas.microsoft.com/office/infopath/2007/PartnerControls"/>
    <xsd:element name="Year" ma:index="13" nillable="true" ma:displayName="Year" ma:indexed="true" ma:list="{66696f21-6b08-4365-8479-8036474d8c6d}" ma:internalName="Year" ma:showField="Title" ma:web="e238109f-2dc9-4da9-bb89-719d9dbc7c23">
      <xsd:simpleType>
        <xsd:restriction base="dms:Lookup"/>
      </xsd:simpleType>
    </xsd:element>
    <xsd:element name="Month" ma:index="14" nillable="true" ma:displayName="Month" ma:indexed="true" ma:list="{bf24d3c6-ef1b-425c-a397-4c284026fe91}" ma:internalName="Month" ma:showField="Title" ma:web="e238109f-2dc9-4da9-bb89-719d9dbc7c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11563-e955-4e88-a062-1450c91d44c1" elementFormDefault="qualified">
    <xsd:import namespace="http://schemas.microsoft.com/office/2006/documentManagement/types"/>
    <xsd:import namespace="http://schemas.microsoft.com/office/infopath/2007/PartnerControls"/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4726ff-27d4-4832-9bcf-0493d8e4b1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5fa56-43e9-4378-9b1a-c7f92796bc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4e89284-03e6-461f-b609-0997f09e179b}" ma:internalName="TaxCatchAll" ma:showField="CatchAllData" ma:web="62a5fa56-43e9-4378-9b1a-c7f92796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e238109f-2dc9-4da9-bb89-719d9dbc7c23">13</Year>
    <Month xmlns="e238109f-2dc9-4da9-bb89-719d9dbc7c23" xsi:nil="true"/>
    <SurveyDocumentType xmlns="19628366-0125-46a4-b82b-d7ac0fa788c6">1</SurveyDocumentType>
    <TaxCatchAll xmlns="62a5fa56-43e9-4378-9b1a-c7f92796bc77" xsi:nil="true"/>
    <lcf76f155ced4ddcb4097134ff3c332f xmlns="04611563-e955-4e88-a062-1450c91d44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87672-6FEA-4A73-89E5-E7AE0B275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5abd5-5ae4-4893-bbf6-5b0f1331a12f"/>
    <ds:schemaRef ds:uri="19628366-0125-46a4-b82b-d7ac0fa788c6"/>
    <ds:schemaRef ds:uri="e238109f-2dc9-4da9-bb89-719d9dbc7c23"/>
    <ds:schemaRef ds:uri="04611563-e955-4e88-a062-1450c91d44c1"/>
    <ds:schemaRef ds:uri="62a5fa56-43e9-4378-9b1a-c7f92796b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80640-D6B2-4593-8DA0-A3A1BC8E0429}">
  <ds:schemaRefs>
    <ds:schemaRef ds:uri="04611563-e955-4e88-a062-1450c91d44c1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185abd5-5ae4-4893-bbf6-5b0f1331a12f"/>
    <ds:schemaRef ds:uri="http://schemas.microsoft.com/office/2006/metadata/properties"/>
    <ds:schemaRef ds:uri="e238109f-2dc9-4da9-bb89-719d9dbc7c23"/>
    <ds:schemaRef ds:uri="http://schemas.microsoft.com/office/infopath/2007/PartnerControls"/>
    <ds:schemaRef ds:uri="19628366-0125-46a4-b82b-d7ac0fa788c6"/>
    <ds:schemaRef ds:uri="http://purl.org/dc/terms/"/>
    <ds:schemaRef ds:uri="62a5fa56-43e9-4378-9b1a-c7f92796bc77"/>
  </ds:schemaRefs>
</ds:datastoreItem>
</file>

<file path=customXml/itemProps3.xml><?xml version="1.0" encoding="utf-8"?>
<ds:datastoreItem xmlns:ds="http://schemas.openxmlformats.org/officeDocument/2006/customXml" ds:itemID="{3C88D676-9031-4090-94F3-80367F788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Annual Review</vt:lpstr>
      <vt:lpstr>National Summary</vt:lpstr>
      <vt:lpstr>State Summary</vt:lpstr>
      <vt:lpstr>NSW</vt:lpstr>
      <vt:lpstr>VIC</vt:lpstr>
      <vt:lpstr>QLD</vt:lpstr>
      <vt:lpstr>WA</vt:lpstr>
      <vt:lpstr>SA</vt:lpstr>
      <vt:lpstr>ACT</vt:lpstr>
      <vt:lpstr>Trend Analysis</vt:lpstr>
      <vt:lpstr>ACT!Print_Area</vt:lpstr>
      <vt:lpstr>'National Summary'!Print_Area</vt:lpstr>
      <vt:lpstr>NSW!Print_Area</vt:lpstr>
      <vt:lpstr>QLD!Print_Area</vt:lpstr>
      <vt:lpstr>SA!Print_Area</vt:lpstr>
      <vt:lpstr>'State Summary'!Print_Area</vt:lpstr>
      <vt:lpstr>VIC!Print_Area</vt:lpstr>
      <vt:lpstr>WA!Print_Area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Kristina Mastrullo</dc:creator>
  <cp:lastModifiedBy>Deepika Thapa</cp:lastModifiedBy>
  <cp:lastPrinted>2024-04-17T03:23:10Z</cp:lastPrinted>
  <dcterms:created xsi:type="dcterms:W3CDTF">2014-07-28T06:22:37Z</dcterms:created>
  <dcterms:modified xsi:type="dcterms:W3CDTF">2024-12-17T23:39:38Z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0x010100DA467DC793088C47A787DB632C828B85</vt:lpwstr>
  </property>
  <property fmtid="{D5CDD505-2E9C-101B-9397-08002B2CF9AE}" pid="3" name="MediaServiceImageTags">
    <vt:lpwstr/>
  </property>
</Properties>
</file>